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0440" windowHeight="864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Sheet7" sheetId="30" r:id="rId8"/>
    <sheet name="pipes" sheetId="34" r:id="rId9"/>
    <sheet name="Sheet4" sheetId="17" r:id="rId10"/>
    <sheet name="curves" sheetId="259" r:id="rId11"/>
    <sheet name="VOLS" sheetId="12" r:id="rId12"/>
    <sheet name="GAS DAILY VOL DOWNLOAD" sheetId="264" r:id="rId13"/>
    <sheet name="GAS DAILY VOLS" sheetId="1028" r:id="rId14"/>
    <sheet name="expiry" sheetId="2826" r:id="rId15"/>
  </sheets>
  <externalReferences>
    <externalReference r:id="rId16"/>
    <externalReference r:id="rId17"/>
    <externalReference r:id="rId18"/>
    <externalReference r:id="rId19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8">pipes!$K$4:$L$15</definedName>
    <definedName name="_xlnm.Print_Area" localSheetId="2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OnSave="0"/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B2" i="40"/>
  <c r="C2" i="40"/>
  <c r="D2" i="40"/>
  <c r="E2" i="40"/>
  <c r="R2" i="40"/>
  <c r="AA3" i="40"/>
  <c r="R4" i="40"/>
  <c r="R5" i="40"/>
  <c r="AF5" i="40"/>
  <c r="B6" i="40"/>
  <c r="C6" i="40"/>
  <c r="D6" i="40"/>
  <c r="E6" i="40"/>
  <c r="R6" i="40"/>
  <c r="AF6" i="40"/>
  <c r="B7" i="40"/>
  <c r="C7" i="40"/>
  <c r="D7" i="40"/>
  <c r="E7" i="40"/>
  <c r="R7" i="40"/>
  <c r="AF7" i="40"/>
  <c r="R8" i="40"/>
  <c r="W8" i="40"/>
  <c r="AF8" i="40"/>
  <c r="R9" i="40"/>
  <c r="W9" i="40"/>
  <c r="R10" i="40"/>
  <c r="W10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W15" i="40"/>
  <c r="B16" i="40"/>
  <c r="D16" i="40"/>
  <c r="U16" i="40"/>
  <c r="A17" i="40"/>
  <c r="B17" i="40"/>
  <c r="D17" i="40"/>
  <c r="E17" i="40"/>
  <c r="A18" i="40"/>
  <c r="B18" i="40"/>
  <c r="R18" i="40"/>
  <c r="D19" i="40"/>
  <c r="E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sharedStrings.xml><?xml version="1.0" encoding="utf-8"?>
<sst xmlns="http://schemas.openxmlformats.org/spreadsheetml/2006/main" count="1236" uniqueCount="341">
  <si>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</si>
  <si>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</si>
  <si>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</si>
  <si>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</si>
  <si>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</si>
  <si>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</si>
  <si>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</si>
  <si>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</si>
  <si>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</si>
  <si>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</si>
  <si>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</si>
  <si>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</si>
  <si>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</si>
  <si>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</si>
  <si>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</si>
  <si>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</si>
  <si>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</si>
  <si>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</si>
  <si>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</si>
  <si>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</si>
  <si>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</si>
  <si>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</si>
  <si>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</si>
  <si>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</si>
  <si>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</si>
  <si>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</si>
  <si>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</si>
  <si>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</si>
  <si>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</si>
  <si>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</si>
  <si>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</si>
  <si>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</si>
  <si>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</si>
  <si>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</si>
  <si>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</si>
  <si>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</si>
  <si>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</si>
  <si>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</si>
  <si>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</si>
  <si>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</si>
  <si>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</si>
  <si>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</si>
  <si>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</si>
  <si>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</si>
  <si>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</si>
  <si>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</si>
  <si>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</si>
  <si>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</si>
  <si>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</si>
  <si>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</si>
  <si>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</si>
  <si>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</si>
  <si>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</si>
  <si>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</si>
  <si>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</si>
  <si>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</si>
  <si>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</si>
  <si>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</si>
  <si>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</si>
  <si>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</si>
  <si>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</si>
  <si>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</si>
  <si>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</si>
  <si>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</si>
  <si>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</si>
  <si>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</si>
  <si>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</si>
  <si>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</si>
  <si>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</si>
  <si>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</si>
  <si>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</si>
  <si>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</si>
  <si>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</si>
  <si>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</si>
  <si>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</si>
  <si>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</si>
  <si>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</si>
  <si>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</si>
  <si>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</si>
  <si>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</si>
  <si>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</si>
  <si>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</si>
  <si>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</si>
  <si>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</si>
  <si>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</si>
  <si>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</si>
  <si>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</si>
  <si>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</si>
  <si>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</si>
  <si>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</si>
  <si>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</si>
  <si>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</si>
  <si>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</si>
  <si>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</si>
  <si>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</si>
  <si>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</si>
  <si>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</si>
  <si>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</si>
  <si>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</si>
  <si>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</si>
  <si>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</si>
  <si>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</si>
  <si>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</si>
  <si>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</si>
  <si>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</si>
  <si>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</si>
  <si>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</si>
  <si>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</si>
  <si>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</si>
  <si>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</si>
  <si>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</si>
  <si>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</si>
  <si>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</si>
  <si>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</si>
  <si>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</si>
  <si>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</si>
  <si>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</si>
  <si>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</si>
  <si>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</si>
  <si>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</si>
  <si>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</si>
  <si>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</si>
  <si>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</si>
  <si>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</si>
  <si>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</si>
  <si>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</si>
  <si>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</si>
  <si>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</si>
  <si>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</si>
  <si>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</si>
  <si>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</si>
  <si>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</si>
  <si>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</si>
  <si>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</si>
  <si>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</si>
  <si>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</si>
  <si>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</si>
  <si>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</si>
  <si>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</si>
  <si>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</si>
  <si>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</si>
  <si>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</si>
  <si>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</si>
  <si>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</si>
  <si>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</si>
  <si>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</si>
  <si>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</si>
  <si>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</si>
  <si>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</si>
  <si>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</si>
  <si>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</si>
  <si>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</si>
  <si>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</si>
  <si>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</si>
  <si>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</si>
  <si>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</si>
  <si>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</si>
  <si>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</si>
  <si>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</si>
  <si>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</si>
  <si>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</si>
  <si>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</si>
  <si>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</si>
  <si>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</si>
  <si>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jv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</si>
  <si>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</si>
  <si>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</si>
  <si>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</si>
  <si>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</si>
  <si>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</si>
  <si>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</si>
  <si>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</si>
  <si>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</si>
  <si>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</si>
  <si>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Appalachia</t>
  </si>
  <si>
    <t>Rockies</t>
  </si>
  <si>
    <t>Alberta - Sumas</t>
  </si>
  <si>
    <t xml:space="preserve">Sithe Curve </t>
  </si>
  <si>
    <t>Market Area:  Chicago</t>
  </si>
  <si>
    <t>settle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</si>
  <si>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</si>
  <si>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</si>
  <si>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</si>
  <si>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</si>
  <si>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</si>
  <si>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</si>
  <si>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</si>
  <si>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</si>
  <si>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PIPE OPT</t>
  </si>
  <si>
    <t>DAYS</t>
  </si>
  <si>
    <t>GAS DAILY VOL</t>
  </si>
  <si>
    <t>GD VOL DEL</t>
  </si>
  <si>
    <t>socal</t>
  </si>
  <si>
    <t>FWD ST FLAG</t>
  </si>
  <si>
    <t>crude</t>
  </si>
  <si>
    <t>ho</t>
  </si>
  <si>
    <t>LOW SULFUR RESID</t>
  </si>
  <si>
    <t/>
  </si>
  <si>
    <t>+</t>
  </si>
  <si>
    <t>-</t>
  </si>
  <si>
    <t>gas daily premiums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</si>
  <si>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</si>
  <si>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</si>
  <si>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</si>
  <si>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</si>
  <si>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</si>
  <si>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</si>
  <si>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</si>
  <si>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</si>
  <si>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</si>
  <si>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</si>
  <si>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</si>
  <si>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</si>
  <si>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</si>
  <si>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</si>
  <si>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</si>
  <si>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</si>
  <si>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</si>
  <si>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</si>
  <si>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</si>
  <si>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</si>
  <si>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</si>
  <si>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</si>
  <si>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</si>
  <si>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</si>
  <si>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</si>
  <si>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</si>
  <si>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</si>
  <si>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</si>
  <si>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</si>
  <si>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</si>
  <si>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</si>
  <si>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</si>
  <si>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</si>
  <si>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</si>
  <si>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</si>
  <si>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</si>
  <si>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DELTA IN CONTRACTS</t>
  </si>
  <si>
    <t>PAYOFF</t>
  </si>
  <si>
    <t>YIELD</t>
  </si>
  <si>
    <t>CALL/PUT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</si>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</sst>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4" formatCode="dd\-mmm\-yyyy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52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0"/>
      <color indexed="16"/>
      <name val="Times New Roman"/>
      <family val="1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21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7" fontId="25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5" fillId="4" borderId="0" xfId="0" applyNumberFormat="1" applyFont="1" applyFill="1" applyBorder="1" applyAlignment="1">
      <alignment horizontal="right"/>
    </xf>
    <xf numFmtId="1" fontId="26" fillId="0" borderId="0" xfId="0" applyNumberFormat="1" applyFont="1" applyAlignment="1">
      <alignment horizontal="center"/>
    </xf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6" fillId="0" borderId="0" xfId="0" applyNumberFormat="1" applyFont="1" applyAlignment="1">
      <alignment horizontal="center"/>
    </xf>
    <xf numFmtId="17" fontId="27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8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30" fillId="0" borderId="0" xfId="0" applyNumberFormat="1" applyFont="1"/>
    <xf numFmtId="0" fontId="29" fillId="0" borderId="0" xfId="0" applyFont="1" applyBorder="1"/>
    <xf numFmtId="0" fontId="29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1" fillId="0" borderId="0" xfId="0" applyNumberFormat="1" applyFont="1"/>
    <xf numFmtId="17" fontId="31" fillId="0" borderId="0" xfId="0" applyNumberFormat="1" applyFont="1"/>
    <xf numFmtId="10" fontId="32" fillId="2" borderId="0" xfId="0" applyNumberFormat="1" applyFont="1" applyFill="1" applyBorder="1" applyProtection="1">
      <protection locked="0"/>
    </xf>
    <xf numFmtId="0" fontId="31" fillId="0" borderId="0" xfId="0" applyFont="1" applyBorder="1"/>
    <xf numFmtId="0" fontId="32" fillId="0" borderId="0" xfId="0" quotePrefix="1" applyFont="1" applyBorder="1"/>
    <xf numFmtId="0" fontId="33" fillId="0" borderId="0" xfId="0" applyFont="1" applyBorder="1"/>
    <xf numFmtId="0" fontId="34" fillId="0" borderId="0" xfId="0" quotePrefix="1" applyFont="1" applyBorder="1"/>
    <xf numFmtId="0" fontId="34" fillId="2" borderId="0" xfId="0" applyFont="1" applyFill="1" applyBorder="1"/>
    <xf numFmtId="17" fontId="35" fillId="0" borderId="0" xfId="0" applyNumberFormat="1" applyFont="1"/>
    <xf numFmtId="0" fontId="36" fillId="0" borderId="0" xfId="0" applyFont="1"/>
    <xf numFmtId="173" fontId="15" fillId="0" borderId="0" xfId="0" applyNumberFormat="1" applyFont="1"/>
    <xf numFmtId="10" fontId="37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5" fillId="0" borderId="28" xfId="0" applyNumberFormat="1" applyFont="1" applyBorder="1"/>
    <xf numFmtId="165" fontId="14" fillId="0" borderId="28" xfId="0" applyNumberFormat="1" applyFont="1" applyBorder="1"/>
    <xf numFmtId="165" fontId="34" fillId="0" borderId="29" xfId="0" quotePrefix="1" applyNumberFormat="1" applyFont="1" applyBorder="1"/>
    <xf numFmtId="165" fontId="0" fillId="0" borderId="0" xfId="0" applyNumberFormat="1"/>
    <xf numFmtId="0" fontId="3" fillId="0" borderId="0" xfId="0" applyFont="1"/>
    <xf numFmtId="17" fontId="39" fillId="0" borderId="0" xfId="0" applyNumberFormat="1" applyFont="1"/>
    <xf numFmtId="17" fontId="25" fillId="5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4" fontId="29" fillId="0" borderId="0" xfId="0" applyNumberFormat="1" applyFont="1" applyBorder="1" applyProtection="1">
      <protection locked="0"/>
    </xf>
    <xf numFmtId="165" fontId="34" fillId="0" borderId="29" xfId="0" applyNumberFormat="1" applyFont="1" applyBorder="1"/>
    <xf numFmtId="168" fontId="14" fillId="0" borderId="28" xfId="0" applyNumberFormat="1" applyFont="1" applyBorder="1"/>
    <xf numFmtId="168" fontId="14" fillId="0" borderId="0" xfId="0" applyNumberFormat="1" applyFont="1"/>
    <xf numFmtId="0" fontId="38" fillId="0" borderId="0" xfId="0" applyFont="1"/>
    <xf numFmtId="165" fontId="24" fillId="0" borderId="0" xfId="0" applyNumberFormat="1" applyFont="1"/>
    <xf numFmtId="178" fontId="7" fillId="0" borderId="0" xfId="0" applyNumberFormat="1" applyFon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1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2" xfId="0" applyNumberFormat="1" applyFont="1" applyFill="1" applyBorder="1" applyAlignment="1">
      <alignment horizontal="center"/>
    </xf>
    <xf numFmtId="1" fontId="41" fillId="3" borderId="33" xfId="0" applyNumberFormat="1" applyFont="1" applyFill="1" applyBorder="1" applyAlignment="1">
      <alignment horizontal="center"/>
    </xf>
    <xf numFmtId="17" fontId="41" fillId="3" borderId="31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6" borderId="10" xfId="0" applyNumberFormat="1" applyFont="1" applyFill="1" applyBorder="1" applyAlignment="1">
      <alignment horizontal="center"/>
    </xf>
    <xf numFmtId="17" fontId="41" fillId="6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7" borderId="34" xfId="4" applyNumberFormat="1" applyFont="1" applyFill="1" applyBorder="1" applyAlignment="1">
      <alignment horizontal="center"/>
    </xf>
    <xf numFmtId="180" fontId="41" fillId="7" borderId="35" xfId="4" applyNumberFormat="1" applyFont="1" applyFill="1" applyBorder="1" applyAlignment="1">
      <alignment horizontal="center"/>
    </xf>
    <xf numFmtId="180" fontId="42" fillId="8" borderId="36" xfId="0" applyNumberFormat="1" applyFont="1" applyFill="1" applyBorder="1" applyAlignment="1">
      <alignment horizontal="center"/>
    </xf>
    <xf numFmtId="180" fontId="41" fillId="8" borderId="37" xfId="4" applyNumberFormat="1" applyFont="1" applyFill="1" applyBorder="1" applyAlignment="1">
      <alignment horizontal="center"/>
    </xf>
    <xf numFmtId="180" fontId="42" fillId="8" borderId="37" xfId="0" applyNumberFormat="1" applyFont="1" applyFill="1" applyBorder="1" applyAlignment="1">
      <alignment horizontal="center"/>
    </xf>
    <xf numFmtId="180" fontId="41" fillId="8" borderId="35" xfId="4" applyNumberFormat="1" applyFont="1" applyFill="1" applyBorder="1" applyAlignment="1">
      <alignment horizontal="center"/>
    </xf>
    <xf numFmtId="180" fontId="41" fillId="7" borderId="36" xfId="4" applyNumberFormat="1" applyFont="1" applyFill="1" applyBorder="1" applyAlignment="1">
      <alignment horizontal="center"/>
    </xf>
    <xf numFmtId="180" fontId="41" fillId="7" borderId="38" xfId="4" applyNumberFormat="1" applyFont="1" applyFill="1" applyBorder="1" applyAlignment="1">
      <alignment horizontal="center"/>
    </xf>
    <xf numFmtId="180" fontId="41" fillId="7" borderId="39" xfId="4" applyNumberFormat="1" applyFont="1" applyFill="1" applyBorder="1" applyAlignment="1">
      <alignment horizontal="center"/>
    </xf>
    <xf numFmtId="180" fontId="42" fillId="8" borderId="25" xfId="0" applyNumberFormat="1" applyFont="1" applyFill="1" applyBorder="1" applyAlignment="1">
      <alignment horizontal="center"/>
    </xf>
    <xf numFmtId="180" fontId="41" fillId="8" borderId="22" xfId="4" applyNumberFormat="1" applyFont="1" applyFill="1" applyBorder="1" applyAlignment="1">
      <alignment horizontal="center"/>
    </xf>
    <xf numFmtId="180" fontId="42" fillId="8" borderId="22" xfId="0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1" fillId="7" borderId="25" xfId="4" applyNumberFormat="1" applyFont="1" applyFill="1" applyBorder="1" applyAlignment="1">
      <alignment horizontal="center"/>
    </xf>
    <xf numFmtId="180" fontId="41" fillId="7" borderId="38" xfId="0" applyNumberFormat="1" applyFont="1" applyFill="1" applyBorder="1" applyAlignment="1">
      <alignment horizontal="center"/>
    </xf>
    <xf numFmtId="180" fontId="41" fillId="7" borderId="39" xfId="0" applyNumberFormat="1" applyFont="1" applyFill="1" applyBorder="1" applyAlignment="1">
      <alignment horizontal="center"/>
    </xf>
    <xf numFmtId="180" fontId="41" fillId="8" borderId="22" xfId="0" applyNumberFormat="1" applyFont="1" applyFill="1" applyBorder="1" applyAlignment="1">
      <alignment horizontal="center"/>
    </xf>
    <xf numFmtId="180" fontId="41" fillId="8" borderId="39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14" xfId="0" applyNumberFormat="1" applyFont="1" applyFill="1" applyBorder="1" applyAlignment="1">
      <alignment horizontal="center"/>
    </xf>
    <xf numFmtId="180" fontId="41" fillId="7" borderId="5" xfId="0" applyNumberFormat="1" applyFont="1" applyFill="1" applyBorder="1" applyAlignment="1">
      <alignment horizontal="center"/>
    </xf>
    <xf numFmtId="180" fontId="41" fillId="6" borderId="38" xfId="0" applyNumberFormat="1" applyFont="1" applyFill="1" applyBorder="1" applyAlignment="1">
      <alignment horizontal="center"/>
    </xf>
    <xf numFmtId="180" fontId="41" fillId="6" borderId="39" xfId="0" applyNumberFormat="1" applyFont="1" applyFill="1" applyBorder="1" applyAlignment="1">
      <alignment horizontal="center"/>
    </xf>
    <xf numFmtId="180" fontId="42" fillId="6" borderId="25" xfId="0" applyNumberFormat="1" applyFont="1" applyFill="1" applyBorder="1" applyAlignment="1">
      <alignment horizontal="center"/>
    </xf>
    <xf numFmtId="180" fontId="41" fillId="6" borderId="22" xfId="0" applyNumberFormat="1" applyFont="1" applyFill="1" applyBorder="1" applyAlignment="1">
      <alignment horizontal="center"/>
    </xf>
    <xf numFmtId="180" fontId="42" fillId="6" borderId="22" xfId="0" applyNumberFormat="1" applyFont="1" applyFill="1" applyBorder="1" applyAlignment="1">
      <alignment horizontal="center"/>
    </xf>
    <xf numFmtId="180" fontId="41" fillId="6" borderId="25" xfId="0" applyNumberFormat="1" applyFont="1" applyFill="1" applyBorder="1" applyAlignment="1">
      <alignment horizontal="center"/>
    </xf>
    <xf numFmtId="180" fontId="41" fillId="6" borderId="40" xfId="0" applyNumberFormat="1" applyFont="1" applyFill="1" applyBorder="1" applyAlignment="1">
      <alignment horizontal="center"/>
    </xf>
    <xf numFmtId="180" fontId="41" fillId="6" borderId="41" xfId="0" applyNumberFormat="1" applyFont="1" applyFill="1" applyBorder="1" applyAlignment="1">
      <alignment horizontal="center"/>
    </xf>
    <xf numFmtId="180" fontId="41" fillId="6" borderId="42" xfId="0" applyNumberFormat="1" applyFont="1" applyFill="1" applyBorder="1" applyAlignment="1">
      <alignment horizontal="center"/>
    </xf>
    <xf numFmtId="180" fontId="42" fillId="6" borderId="43" xfId="0" applyNumberFormat="1" applyFont="1" applyFill="1" applyBorder="1" applyAlignment="1">
      <alignment horizontal="center"/>
    </xf>
    <xf numFmtId="180" fontId="41" fillId="6" borderId="44" xfId="0" applyNumberFormat="1" applyFont="1" applyFill="1" applyBorder="1" applyAlignment="1">
      <alignment horizontal="center"/>
    </xf>
    <xf numFmtId="180" fontId="42" fillId="6" borderId="44" xfId="0" applyNumberFormat="1" applyFont="1" applyFill="1" applyBorder="1" applyAlignment="1">
      <alignment horizontal="center"/>
    </xf>
    <xf numFmtId="180" fontId="41" fillId="6" borderId="43" xfId="0" applyNumberFormat="1" applyFont="1" applyFill="1" applyBorder="1" applyAlignment="1">
      <alignment horizontal="center"/>
    </xf>
    <xf numFmtId="180" fontId="41" fillId="6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1" fontId="38" fillId="0" borderId="0" xfId="0" applyNumberFormat="1" applyFont="1"/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183" fontId="45" fillId="0" borderId="23" xfId="0" applyNumberFormat="1" applyFont="1" applyBorder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9" fillId="0" borderId="0" xfId="0" applyNumberFormat="1" applyFont="1" applyBorder="1"/>
    <xf numFmtId="0" fontId="29" fillId="0" borderId="46" xfId="0" applyFont="1" applyBorder="1" applyProtection="1">
      <protection locked="0"/>
    </xf>
    <xf numFmtId="0" fontId="29" fillId="0" borderId="27" xfId="0" applyFont="1" applyBorder="1"/>
    <xf numFmtId="0" fontId="29" fillId="0" borderId="47" xfId="0" applyFont="1" applyBorder="1" applyProtection="1">
      <protection locked="0"/>
    </xf>
    <xf numFmtId="9" fontId="29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14" fillId="0" borderId="48" xfId="0" applyNumberFormat="1" applyFont="1" applyBorder="1"/>
    <xf numFmtId="2" fontId="14" fillId="0" borderId="49" xfId="0" applyNumberFormat="1" applyFont="1" applyBorder="1"/>
    <xf numFmtId="179" fontId="14" fillId="0" borderId="50" xfId="0" applyNumberFormat="1" applyFont="1" applyBorder="1"/>
    <xf numFmtId="179" fontId="14" fillId="0" borderId="29" xfId="0" applyNumberFormat="1" applyFont="1" applyBorder="1"/>
    <xf numFmtId="179" fontId="14" fillId="0" borderId="51" xfId="0" applyNumberFormat="1" applyFont="1" applyBorder="1"/>
    <xf numFmtId="2" fontId="29" fillId="0" borderId="0" xfId="0" applyNumberFormat="1" applyFont="1" applyBorder="1"/>
    <xf numFmtId="6" fontId="38" fillId="0" borderId="0" xfId="0" applyNumberFormat="1" applyFont="1"/>
    <xf numFmtId="14" fontId="38" fillId="0" borderId="0" xfId="0" applyNumberFormat="1" applyFont="1"/>
    <xf numFmtId="8" fontId="38" fillId="0" borderId="0" xfId="0" applyNumberFormat="1" applyFont="1"/>
    <xf numFmtId="40" fontId="38" fillId="0" borderId="0" xfId="0" applyNumberFormat="1" applyFont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4" borderId="0" xfId="0" applyNumberFormat="1" applyFill="1" applyBorder="1" applyAlignment="1">
      <alignment horizontal="right"/>
    </xf>
    <xf numFmtId="187" fontId="0" fillId="4" borderId="0" xfId="0" applyNumberFormat="1" applyFill="1" applyBorder="1" applyAlignment="1">
      <alignment horizontal="right"/>
    </xf>
    <xf numFmtId="190" fontId="0" fillId="4" borderId="0" xfId="0" applyNumberFormat="1" applyFill="1" applyBorder="1" applyAlignment="1">
      <alignment horizontal="right"/>
    </xf>
    <xf numFmtId="0" fontId="0" fillId="0" borderId="21" xfId="0" applyBorder="1"/>
    <xf numFmtId="187" fontId="48" fillId="0" borderId="21" xfId="0" applyNumberFormat="1" applyFont="1" applyBorder="1" applyAlignment="1">
      <alignment horizontal="right"/>
    </xf>
    <xf numFmtId="0" fontId="48" fillId="0" borderId="21" xfId="0" applyFont="1" applyBorder="1" applyAlignment="1">
      <alignment horizontal="right"/>
    </xf>
    <xf numFmtId="191" fontId="48" fillId="0" borderId="21" xfId="0" applyNumberFormat="1" applyFont="1" applyBorder="1" applyAlignment="1">
      <alignment horizontal="right"/>
    </xf>
    <xf numFmtId="174" fontId="48" fillId="0" borderId="21" xfId="0" applyNumberFormat="1" applyFont="1" applyBorder="1" applyAlignment="1">
      <alignment horizontal="right"/>
    </xf>
    <xf numFmtId="0" fontId="48" fillId="0" borderId="21" xfId="0" applyFont="1" applyBorder="1"/>
    <xf numFmtId="167" fontId="48" fillId="0" borderId="21" xfId="0" applyNumberFormat="1" applyFont="1" applyBorder="1" applyAlignment="1">
      <alignment horizontal="right"/>
    </xf>
    <xf numFmtId="10" fontId="48" fillId="0" borderId="21" xfId="0" applyNumberFormat="1" applyFont="1" applyBorder="1" applyAlignment="1">
      <alignment horizontal="right"/>
    </xf>
    <xf numFmtId="0" fontId="48" fillId="3" borderId="21" xfId="0" applyFont="1" applyFill="1" applyBorder="1"/>
    <xf numFmtId="0" fontId="12" fillId="4" borderId="52" xfId="0" applyFont="1" applyFill="1" applyBorder="1" applyAlignment="1">
      <alignment wrapText="1"/>
    </xf>
    <xf numFmtId="0" fontId="12" fillId="4" borderId="53" xfId="0" applyFont="1" applyFill="1" applyBorder="1" applyAlignment="1">
      <alignment horizontal="center" wrapText="1"/>
    </xf>
    <xf numFmtId="0" fontId="12" fillId="4" borderId="54" xfId="0" applyFont="1" applyFill="1" applyBorder="1" applyAlignment="1">
      <alignment wrapText="1"/>
    </xf>
    <xf numFmtId="0" fontId="12" fillId="4" borderId="54" xfId="0" applyFont="1" applyFill="1" applyBorder="1" applyAlignment="1">
      <alignment horizontal="center" wrapText="1"/>
    </xf>
    <xf numFmtId="15" fontId="12" fillId="4" borderId="54" xfId="0" applyNumberFormat="1" applyFont="1" applyFill="1" applyBorder="1" applyAlignment="1">
      <alignment horizontal="right" wrapText="1"/>
    </xf>
    <xf numFmtId="187" fontId="12" fillId="4" borderId="54" xfId="0" applyNumberFormat="1" applyFont="1" applyFill="1" applyBorder="1" applyAlignment="1">
      <alignment horizontal="right" wrapText="1"/>
    </xf>
    <xf numFmtId="188" fontId="12" fillId="4" borderId="55" xfId="0" applyNumberFormat="1" applyFont="1" applyFill="1" applyBorder="1" applyAlignment="1">
      <alignment horizontal="right" wrapText="1"/>
    </xf>
    <xf numFmtId="188" fontId="12" fillId="6" borderId="52" xfId="0" applyNumberFormat="1" applyFont="1" applyFill="1" applyBorder="1" applyAlignment="1">
      <alignment horizontal="right" wrapText="1"/>
    </xf>
    <xf numFmtId="188" fontId="12" fillId="6" borderId="54" xfId="0" applyNumberFormat="1" applyFont="1" applyFill="1" applyBorder="1" applyAlignment="1">
      <alignment horizontal="right" wrapText="1"/>
    </xf>
    <xf numFmtId="174" fontId="12" fillId="6" borderId="54" xfId="0" applyNumberFormat="1" applyFont="1" applyFill="1" applyBorder="1" applyAlignment="1">
      <alignment horizontal="right" wrapText="1"/>
    </xf>
    <xf numFmtId="10" fontId="12" fillId="6" borderId="54" xfId="0" applyNumberFormat="1" applyFont="1" applyFill="1" applyBorder="1" applyAlignment="1">
      <alignment horizontal="right" wrapText="1"/>
    </xf>
    <xf numFmtId="15" fontId="12" fillId="6" borderId="54" xfId="0" applyNumberFormat="1" applyFont="1" applyFill="1" applyBorder="1" applyAlignment="1">
      <alignment horizontal="right" wrapText="1"/>
    </xf>
    <xf numFmtId="188" fontId="12" fillId="8" borderId="52" xfId="0" applyNumberFormat="1" applyFont="1" applyFill="1" applyBorder="1" applyAlignment="1">
      <alignment horizontal="right" wrapText="1"/>
    </xf>
    <xf numFmtId="188" fontId="12" fillId="8" borderId="53" xfId="0" applyNumberFormat="1" applyFont="1" applyFill="1" applyBorder="1" applyAlignment="1">
      <alignment horizontal="right" wrapText="1"/>
    </xf>
    <xf numFmtId="189" fontId="12" fillId="8" borderId="25" xfId="0" applyNumberFormat="1" applyFont="1" applyFill="1" applyBorder="1" applyAlignment="1">
      <alignment horizontal="right" wrapText="1"/>
    </xf>
    <xf numFmtId="190" fontId="12" fillId="3" borderId="52" xfId="0" applyNumberFormat="1" applyFont="1" applyFill="1" applyBorder="1" applyAlignment="1">
      <alignment horizontal="right" wrapText="1"/>
    </xf>
    <xf numFmtId="187" fontId="12" fillId="9" borderId="54" xfId="0" applyNumberFormat="1" applyFont="1" applyFill="1" applyBorder="1" applyAlignment="1">
      <alignment horizontal="right" wrapText="1"/>
    </xf>
    <xf numFmtId="187" fontId="12" fillId="9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4" borderId="0" xfId="0" applyNumberFormat="1" applyFont="1" applyFill="1" applyAlignment="1">
      <alignment horizontal="right" wrapText="1"/>
    </xf>
    <xf numFmtId="187" fontId="12" fillId="4" borderId="0" xfId="0" applyNumberFormat="1" applyFont="1" applyFill="1" applyAlignment="1">
      <alignment horizontal="right" wrapText="1"/>
    </xf>
    <xf numFmtId="190" fontId="12" fillId="4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horizontal="right" wrapText="1"/>
    </xf>
    <xf numFmtId="191" fontId="49" fillId="0" borderId="0" xfId="0" applyNumberFormat="1" applyFont="1" applyAlignment="1">
      <alignment horizontal="right" wrapText="1"/>
    </xf>
    <xf numFmtId="174" fontId="49" fillId="0" borderId="0" xfId="0" applyNumberFormat="1" applyFont="1" applyAlignment="1">
      <alignment horizontal="right" wrapText="1"/>
    </xf>
    <xf numFmtId="167" fontId="49" fillId="0" borderId="0" xfId="0" applyNumberFormat="1" applyFont="1" applyAlignment="1">
      <alignment horizontal="right" wrapText="1"/>
    </xf>
    <xf numFmtId="10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wrapText="1"/>
    </xf>
    <xf numFmtId="0" fontId="49" fillId="3" borderId="0" xfId="0" applyFont="1" applyFill="1" applyAlignment="1">
      <alignment wrapText="1"/>
    </xf>
    <xf numFmtId="0" fontId="50" fillId="0" borderId="0" xfId="0" applyFont="1" applyAlignment="1">
      <alignment horizontal="center"/>
    </xf>
    <xf numFmtId="1" fontId="51" fillId="3" borderId="31" xfId="0" applyNumberFormat="1" applyFont="1" applyFill="1" applyBorder="1" applyAlignment="1">
      <alignment horizontal="center"/>
    </xf>
    <xf numFmtId="1" fontId="51" fillId="3" borderId="2" xfId="0" applyNumberFormat="1" applyFont="1" applyFill="1" applyBorder="1" applyAlignment="1">
      <alignment horizontal="center"/>
    </xf>
    <xf numFmtId="170" fontId="51" fillId="3" borderId="1" xfId="0" applyNumberFormat="1" applyFont="1" applyFill="1" applyBorder="1" applyAlignment="1">
      <alignment horizontal="center"/>
    </xf>
    <xf numFmtId="1" fontId="51" fillId="3" borderId="32" xfId="0" applyNumberFormat="1" applyFont="1" applyFill="1" applyBorder="1" applyAlignment="1">
      <alignment horizontal="center"/>
    </xf>
    <xf numFmtId="1" fontId="51" fillId="3" borderId="33" xfId="0" applyNumberFormat="1" applyFont="1" applyFill="1" applyBorder="1" applyAlignment="1">
      <alignment horizontal="center"/>
    </xf>
    <xf numFmtId="17" fontId="51" fillId="3" borderId="10" xfId="0" applyNumberFormat="1" applyFont="1" applyFill="1" applyBorder="1" applyAlignment="1">
      <alignment horizontal="center"/>
    </xf>
    <xf numFmtId="2" fontId="51" fillId="7" borderId="38" xfId="4" applyNumberFormat="1" applyFont="1" applyFill="1" applyBorder="1" applyAlignment="1">
      <alignment horizontal="center"/>
    </xf>
    <xf numFmtId="2" fontId="51" fillId="7" borderId="39" xfId="4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horizontal="center"/>
    </xf>
    <xf numFmtId="2" fontId="51" fillId="8" borderId="22" xfId="4" applyNumberFormat="1" applyFont="1" applyFill="1" applyBorder="1" applyAlignment="1">
      <alignment horizontal="center"/>
    </xf>
    <xf numFmtId="2" fontId="12" fillId="8" borderId="22" xfId="0" applyNumberFormat="1" applyFont="1" applyFill="1" applyBorder="1" applyAlignment="1">
      <alignment horizontal="center"/>
    </xf>
    <xf numFmtId="2" fontId="51" fillId="8" borderId="39" xfId="4" applyNumberFormat="1" applyFont="1" applyFill="1" applyBorder="1" applyAlignment="1">
      <alignment horizontal="center"/>
    </xf>
    <xf numFmtId="2" fontId="51" fillId="7" borderId="25" xfId="4" applyNumberFormat="1" applyFont="1" applyFill="1" applyBorder="1" applyAlignment="1">
      <alignment horizontal="center"/>
    </xf>
    <xf numFmtId="2" fontId="51" fillId="7" borderId="38" xfId="0" applyNumberFormat="1" applyFont="1" applyFill="1" applyBorder="1" applyAlignment="1">
      <alignment horizontal="center"/>
    </xf>
    <xf numFmtId="2" fontId="51" fillId="7" borderId="39" xfId="0" applyNumberFormat="1" applyFont="1" applyFill="1" applyBorder="1" applyAlignment="1">
      <alignment horizontal="center"/>
    </xf>
    <xf numFmtId="2" fontId="51" fillId="8" borderId="22" xfId="0" applyNumberFormat="1" applyFont="1" applyFill="1" applyBorder="1" applyAlignment="1">
      <alignment horizontal="center"/>
    </xf>
    <xf numFmtId="2" fontId="51" fillId="8" borderId="39" xfId="0" applyNumberFormat="1" applyFont="1" applyFill="1" applyBorder="1" applyAlignment="1">
      <alignment horizontal="center"/>
    </xf>
    <xf numFmtId="2" fontId="51" fillId="7" borderId="25" xfId="0" applyNumberFormat="1" applyFont="1" applyFill="1" applyBorder="1" applyAlignment="1">
      <alignment horizontal="center"/>
    </xf>
    <xf numFmtId="2" fontId="51" fillId="7" borderId="14" xfId="0" applyNumberFormat="1" applyFont="1" applyFill="1" applyBorder="1" applyAlignment="1">
      <alignment horizontal="center"/>
    </xf>
    <xf numFmtId="2" fontId="51" fillId="7" borderId="5" xfId="0" applyNumberFormat="1" applyFont="1" applyFill="1" applyBorder="1" applyAlignment="1">
      <alignment horizontal="center"/>
    </xf>
    <xf numFmtId="17" fontId="51" fillId="6" borderId="10" xfId="0" applyNumberFormat="1" applyFont="1" applyFill="1" applyBorder="1" applyAlignment="1">
      <alignment horizontal="center"/>
    </xf>
    <xf numFmtId="2" fontId="51" fillId="6" borderId="38" xfId="0" applyNumberFormat="1" applyFont="1" applyFill="1" applyBorder="1" applyAlignment="1">
      <alignment horizontal="center"/>
    </xf>
    <xf numFmtId="2" fontId="51" fillId="6" borderId="39" xfId="0" applyNumberFormat="1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2" fontId="51" fillId="6" borderId="22" xfId="0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51" fillId="6" borderId="25" xfId="0" applyNumberFormat="1" applyFont="1" applyFill="1" applyBorder="1" applyAlignment="1">
      <alignment horizontal="center"/>
    </xf>
    <xf numFmtId="2" fontId="51" fillId="6" borderId="40" xfId="0" applyNumberFormat="1" applyFont="1" applyFill="1" applyBorder="1" applyAlignment="1">
      <alignment horizontal="center"/>
    </xf>
    <xf numFmtId="17" fontId="51" fillId="6" borderId="11" xfId="0" applyNumberFormat="1" applyFont="1" applyFill="1" applyBorder="1" applyAlignment="1">
      <alignment horizontal="center"/>
    </xf>
    <xf numFmtId="2" fontId="51" fillId="6" borderId="41" xfId="0" applyNumberFormat="1" applyFont="1" applyFill="1" applyBorder="1" applyAlignment="1">
      <alignment horizontal="center"/>
    </xf>
    <xf numFmtId="2" fontId="51" fillId="6" borderId="42" xfId="0" applyNumberFormat="1" applyFont="1" applyFill="1" applyBorder="1" applyAlignment="1">
      <alignment horizontal="center"/>
    </xf>
    <xf numFmtId="0" fontId="12" fillId="6" borderId="43" xfId="0" applyFont="1" applyFill="1" applyBorder="1" applyAlignment="1">
      <alignment horizontal="center"/>
    </xf>
    <xf numFmtId="2" fontId="51" fillId="6" borderId="44" xfId="0" applyNumberFormat="1" applyFont="1" applyFill="1" applyBorder="1" applyAlignment="1">
      <alignment horizontal="center"/>
    </xf>
    <xf numFmtId="0" fontId="12" fillId="6" borderId="44" xfId="0" applyFont="1" applyFill="1" applyBorder="1" applyAlignment="1">
      <alignment horizontal="center"/>
    </xf>
    <xf numFmtId="2" fontId="12" fillId="6" borderId="44" xfId="0" applyNumberFormat="1" applyFont="1" applyFill="1" applyBorder="1" applyAlignment="1">
      <alignment horizontal="center"/>
    </xf>
    <xf numFmtId="2" fontId="51" fillId="6" borderId="43" xfId="0" applyNumberFormat="1" applyFont="1" applyFill="1" applyBorder="1" applyAlignment="1">
      <alignment horizontal="center"/>
    </xf>
    <xf numFmtId="2" fontId="51" fillId="6" borderId="45" xfId="0" applyNumberFormat="1" applyFont="1" applyFill="1" applyBorder="1" applyAlignment="1">
      <alignment horizontal="center"/>
    </xf>
    <xf numFmtId="0" fontId="43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2" xfId="0" applyNumberFormat="1" applyFont="1" applyFill="1" applyBorder="1" applyAlignment="1">
      <alignment horizontal="center"/>
    </xf>
    <xf numFmtId="17" fontId="40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3.2" x14ac:dyDescent="0.25"/>
  <cols>
    <col min="1" max="1" width="16.6640625" style="75" customWidth="1"/>
    <col min="2" max="4" width="9.109375" style="75" customWidth="1"/>
    <col min="5" max="5" width="10.109375" style="75" customWidth="1"/>
    <col min="6" max="13" width="9.109375" style="75" customWidth="1"/>
    <col min="14" max="14" width="10.109375" style="75" customWidth="1"/>
    <col min="15" max="34" width="9.109375" style="75" customWidth="1"/>
  </cols>
  <sheetData>
    <row r="1" spans="1:50" x14ac:dyDescent="0.25">
      <c r="A1" s="55"/>
      <c r="B1" s="151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5">
      <c r="A2" s="74"/>
      <c r="B2" s="151"/>
      <c r="C2" s="140"/>
      <c r="D2" s="56">
        <v>36892</v>
      </c>
      <c r="E2" s="55"/>
      <c r="F2" s="55"/>
      <c r="H2" s="139" t="e">
        <f ca="1">AE20</f>
        <v>#VALUE!</v>
      </c>
      <c r="I2" s="139" t="e">
        <f ca="1">AF20</f>
        <v>#VALUE!</v>
      </c>
      <c r="J2" s="139" t="e">
        <f ca="1">AG20</f>
        <v>#VALUE!</v>
      </c>
      <c r="K2" s="139" t="e">
        <f ca="1">AH20</f>
        <v>#VALUE!</v>
      </c>
      <c r="L2" s="139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5">
      <c r="A3" s="141" t="s">
        <v>36</v>
      </c>
      <c r="B3" s="149">
        <v>4.46</v>
      </c>
      <c r="D3" s="55"/>
      <c r="E3" s="55"/>
      <c r="F3" s="55"/>
      <c r="H3" s="131"/>
      <c r="I3" s="134"/>
      <c r="J3" s="134"/>
      <c r="K3" s="131"/>
      <c r="L3" s="131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5">
      <c r="A4" s="140"/>
      <c r="B4" s="142"/>
      <c r="C4" s="55"/>
      <c r="D4" s="55"/>
      <c r="E4" s="55"/>
      <c r="F4" s="55"/>
      <c r="H4" s="131"/>
      <c r="I4" s="131"/>
      <c r="J4" s="131"/>
      <c r="K4" s="131"/>
      <c r="L4" s="131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5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5">
      <c r="A6" s="55" t="s">
        <v>108</v>
      </c>
      <c r="B6" s="149">
        <v>4.37</v>
      </c>
      <c r="C6" s="149">
        <v>4.3899999999999997</v>
      </c>
      <c r="D6" s="55"/>
      <c r="E6" s="55"/>
      <c r="F6" s="55"/>
      <c r="H6" s="139" t="e">
        <f ca="1">AL20</f>
        <v>#VALUE!</v>
      </c>
      <c r="I6" s="139" t="e">
        <f ca="1">AM20</f>
        <v>#VALUE!</v>
      </c>
      <c r="J6" s="139" t="e">
        <f ca="1">AN20</f>
        <v>#VALUE!</v>
      </c>
      <c r="K6" s="139" t="e">
        <f ca="1">AO20</f>
        <v>#VALUE!</v>
      </c>
      <c r="L6" s="139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5">
      <c r="A7" s="55" t="s">
        <v>113</v>
      </c>
      <c r="B7" s="143">
        <v>3</v>
      </c>
      <c r="C7" s="143">
        <v>2</v>
      </c>
      <c r="D7" s="55"/>
      <c r="E7" s="55"/>
      <c r="F7" s="55"/>
      <c r="H7" s="131"/>
      <c r="I7" s="134"/>
      <c r="J7" s="134"/>
      <c r="K7" s="131"/>
      <c r="L7" s="131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90"/>
      <c r="AR7" s="90"/>
      <c r="AS7" s="75"/>
      <c r="AT7" s="75"/>
      <c r="AU7" s="75"/>
      <c r="AV7" s="75"/>
      <c r="AW7" s="75"/>
      <c r="AX7" s="75"/>
    </row>
    <row r="8" spans="1:50" x14ac:dyDescent="0.25">
      <c r="A8" s="55" t="s">
        <v>53</v>
      </c>
      <c r="B8" s="150">
        <v>0.51</v>
      </c>
      <c r="C8" s="150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90"/>
      <c r="AR8" s="90"/>
      <c r="AS8" s="75"/>
      <c r="AT8" s="75"/>
      <c r="AU8" s="75"/>
      <c r="AV8" s="75"/>
      <c r="AW8" s="75"/>
      <c r="AX8" s="75"/>
    </row>
    <row r="9" spans="1:50" x14ac:dyDescent="0.25">
      <c r="A9" s="55"/>
      <c r="B9" s="178"/>
      <c r="C9" s="178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90"/>
      <c r="AR9" s="90"/>
      <c r="AS9" s="75"/>
      <c r="AT9" s="75"/>
      <c r="AU9" s="75"/>
      <c r="AV9" s="75"/>
      <c r="AW9" s="75"/>
      <c r="AX9" s="75"/>
    </row>
    <row r="10" spans="1:50" x14ac:dyDescent="0.25">
      <c r="A10" s="75" t="s">
        <v>149</v>
      </c>
      <c r="B10" s="176">
        <v>36678</v>
      </c>
      <c r="C10" s="132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90"/>
      <c r="AR10" s="90"/>
      <c r="AS10" s="75"/>
      <c r="AT10" s="75"/>
      <c r="AU10" s="75"/>
      <c r="AV10" s="75"/>
      <c r="AW10" s="75"/>
      <c r="AX10" s="75"/>
    </row>
    <row r="11" spans="1:50" x14ac:dyDescent="0.25">
      <c r="A11" s="75" t="s">
        <v>150</v>
      </c>
      <c r="B11" s="176">
        <v>36707</v>
      </c>
      <c r="C11" s="91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90"/>
      <c r="AR11" s="90"/>
      <c r="AS11" s="75"/>
      <c r="AT11" s="75"/>
      <c r="AU11" s="75"/>
      <c r="AV11" s="75"/>
      <c r="AW11" s="75"/>
      <c r="AX11" s="75"/>
    </row>
    <row r="12" spans="1:50" x14ac:dyDescent="0.25">
      <c r="A12" s="75" t="s">
        <v>151</v>
      </c>
      <c r="B12" s="176">
        <v>36698</v>
      </c>
      <c r="C12" s="92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90"/>
      <c r="AR12" s="90"/>
      <c r="AS12" s="75"/>
      <c r="AT12" s="75"/>
      <c r="AU12" s="75"/>
      <c r="AV12" s="75"/>
      <c r="AW12" s="75"/>
      <c r="AX12" s="75"/>
    </row>
    <row r="13" spans="1:50" x14ac:dyDescent="0.25">
      <c r="A13" s="147"/>
      <c r="B13" s="148"/>
      <c r="C13" s="125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90"/>
      <c r="AR13" s="90"/>
      <c r="AS13" s="75"/>
      <c r="AT13" s="75"/>
      <c r="AU13" s="75"/>
      <c r="AV13" s="75"/>
      <c r="AW13" s="75"/>
      <c r="AX13" s="75"/>
    </row>
    <row r="14" spans="1:50" x14ac:dyDescent="0.25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7"/>
      <c r="P14" s="84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90"/>
      <c r="AR14" s="90"/>
      <c r="AS14" s="75"/>
      <c r="AT14" s="75"/>
      <c r="AU14" s="75"/>
      <c r="AV14" s="75"/>
      <c r="AW14" s="75"/>
      <c r="AX14" s="75"/>
    </row>
    <row r="15" spans="1:50" x14ac:dyDescent="0.25">
      <c r="G15" s="55"/>
      <c r="H15" s="131"/>
      <c r="I15" s="131"/>
      <c r="J15" s="131"/>
      <c r="K15" s="131"/>
      <c r="O15" s="88"/>
      <c r="P15" s="84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90"/>
      <c r="AR15" s="90"/>
      <c r="AS15" s="75"/>
      <c r="AT15" s="75"/>
      <c r="AU15" s="75"/>
      <c r="AV15" s="75"/>
      <c r="AW15" s="75"/>
      <c r="AX15" s="75"/>
    </row>
    <row r="16" spans="1:50" x14ac:dyDescent="0.25">
      <c r="G16" s="55"/>
      <c r="O16" s="88"/>
      <c r="P16" s="84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90"/>
      <c r="AR16" s="90"/>
      <c r="AS16" s="75"/>
      <c r="AT16" s="75"/>
      <c r="AU16" s="75"/>
      <c r="AV16" s="75"/>
      <c r="AW16" s="75"/>
      <c r="AX16" s="75"/>
    </row>
    <row r="17" spans="1:48" x14ac:dyDescent="0.25">
      <c r="G17" s="55"/>
      <c r="L17" s="88"/>
      <c r="M17" s="88"/>
      <c r="N17" s="84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90"/>
      <c r="AP17" s="90"/>
      <c r="AQ17" s="75"/>
      <c r="AR17" s="75"/>
      <c r="AS17" s="75"/>
      <c r="AT17" s="75"/>
      <c r="AU17" s="75"/>
      <c r="AV17" s="75"/>
    </row>
    <row r="18" spans="1:48" x14ac:dyDescent="0.25">
      <c r="G18" s="55"/>
      <c r="L18" s="88"/>
      <c r="M18" s="88"/>
      <c r="N18" s="84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90"/>
      <c r="AP18" s="90"/>
      <c r="AQ18" s="75"/>
      <c r="AR18" s="75"/>
      <c r="AS18" s="75"/>
      <c r="AT18" s="75"/>
      <c r="AU18" s="75"/>
      <c r="AV18" s="75"/>
    </row>
    <row r="19" spans="1:48" x14ac:dyDescent="0.25">
      <c r="G19" s="55"/>
      <c r="L19" s="88"/>
      <c r="M19" s="88"/>
      <c r="N19" s="84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90"/>
      <c r="AP19" s="90"/>
      <c r="AQ19" s="75"/>
      <c r="AR19" s="75"/>
      <c r="AS19" s="75"/>
      <c r="AT19" s="75"/>
      <c r="AU19" s="75"/>
      <c r="AV19" s="75"/>
    </row>
    <row r="20" spans="1:48" x14ac:dyDescent="0.25">
      <c r="H20" s="86"/>
      <c r="I20" s="168"/>
      <c r="J20" s="168"/>
      <c r="K20" s="168"/>
      <c r="L20" s="89"/>
      <c r="M20" s="89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2"/>
      <c r="AD20" s="102"/>
      <c r="AE20" s="102" t="e">
        <f ca="1">SUM(AE25:AE55)/$L22</f>
        <v>#VALUE!</v>
      </c>
      <c r="AF20" s="102" t="e">
        <f ca="1">SUM(AF25:AF55)/$L22</f>
        <v>#VALUE!</v>
      </c>
      <c r="AG20" s="102" t="e">
        <f ca="1">SUM(AG25:AG55)/$L22</f>
        <v>#VALUE!</v>
      </c>
      <c r="AH20" s="102" t="e">
        <f ca="1">SUM(AH25:AH55)/$L22</f>
        <v>#VALUE!</v>
      </c>
      <c r="AI20" s="102" t="e">
        <f ca="1">SUM(AI25:AI55)/$L22</f>
        <v>#VALUE!</v>
      </c>
      <c r="AK20" s="102"/>
      <c r="AL20" s="102" t="e">
        <f ca="1">SUM(AL25:AL55)/$L22</f>
        <v>#VALUE!</v>
      </c>
      <c r="AM20" s="102" t="e">
        <f ca="1">SUM(AM25:AM55)/$L22</f>
        <v>#VALUE!</v>
      </c>
      <c r="AN20" s="102" t="e">
        <f ca="1">SUM(AN25:AN55)/$L22</f>
        <v>#VALUE!</v>
      </c>
      <c r="AO20" s="102" t="e">
        <f ca="1">SUM(AO25:AO55)/$L22</f>
        <v>#VALUE!</v>
      </c>
      <c r="AP20" s="102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5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5">
      <c r="D22" s="93"/>
      <c r="E22" s="92"/>
      <c r="F22" s="93"/>
      <c r="G22" s="93"/>
      <c r="L22" s="89">
        <f>SUM(L25:L55)</f>
        <v>9</v>
      </c>
      <c r="M22" s="89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30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8" thickBot="1" x14ac:dyDescent="0.3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91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91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4" thickTop="1" thickBot="1" x14ac:dyDescent="0.3">
      <c r="A24" s="95" t="s">
        <v>24</v>
      </c>
      <c r="B24" s="95" t="s">
        <v>39</v>
      </c>
      <c r="C24" s="95" t="s">
        <v>45</v>
      </c>
      <c r="D24" s="95" t="s">
        <v>46</v>
      </c>
      <c r="E24" s="95" t="s">
        <v>152</v>
      </c>
      <c r="F24" s="95" t="s">
        <v>153</v>
      </c>
      <c r="H24" s="95" t="s">
        <v>26</v>
      </c>
      <c r="I24" s="169"/>
      <c r="J24" s="169"/>
      <c r="K24" s="169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8" thickTop="1" x14ac:dyDescent="0.25">
      <c r="A25" s="152">
        <v>1</v>
      </c>
      <c r="B25" s="97">
        <f>B3</f>
        <v>4.46</v>
      </c>
      <c r="C25" s="98">
        <f t="shared" ref="C25:D55" si="0">B$6</f>
        <v>4.37</v>
      </c>
      <c r="D25" s="98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77">
        <f>B10</f>
        <v>36678</v>
      </c>
      <c r="J25" s="177">
        <f>IF(K25=6,I25-1,IF(K25=7,I25-2,I25))</f>
        <v>36678</v>
      </c>
      <c r="K25" s="159">
        <f>WEEKDAY(B10,2)</f>
        <v>4</v>
      </c>
      <c r="L25" s="159">
        <f t="shared" ref="L25:L55" si="3">IF(I25&gt;B$11,0,IF(M25&lt;1,0,1))</f>
        <v>0</v>
      </c>
      <c r="M25" s="159">
        <f t="shared" ref="M25:M55" si="4">J25-B$12</f>
        <v>-20</v>
      </c>
      <c r="N25" s="101">
        <f t="shared" ref="N25:N55" ca="1" si="5">IF($L25=0,0,bsd(N$23,N$22,$B25,$C25,$M25,$E25,$H25,0.1))</f>
        <v>0</v>
      </c>
      <c r="O25" s="101">
        <f t="shared" ref="O25:O55" ca="1" si="6">IF($L25=0,0,bsd(O$23,O$22,$B25,$D25,$M25,$F25,$H25,0.1))</f>
        <v>0</v>
      </c>
      <c r="P25" s="101">
        <f t="shared" ref="P25:P55" ca="1" si="7">IF($L25=0,0,bsd(P$23,P$22,$B25,$C25,$M25,$E25,$H25,0.1))</f>
        <v>0</v>
      </c>
      <c r="Q25" s="101">
        <f t="shared" ref="Q25:Q55" ca="1" si="8">IF($L25=0,0,bsd(Q$23,Q$22,$B25,$D25,$M25,$F25,$H25,0.1))</f>
        <v>0</v>
      </c>
      <c r="R25" s="101">
        <f t="shared" ref="R25:R55" ca="1" si="9">IF($L25=0,0,bsd(R$23,R$22,$B25,$C25,$M25,$E25,$H25,0.1))</f>
        <v>0</v>
      </c>
      <c r="S25" s="101">
        <f t="shared" ref="S25:S55" ca="1" si="10">IF($L25=0,0,bsd(S$23,S$22,$B25,$D25,$M25,$F25,$H25,0.1))</f>
        <v>0</v>
      </c>
      <c r="T25" s="101">
        <f t="shared" ref="T25:T55" ca="1" si="11">IF($L25=0,0,bsd(T$23,T$22,$B25,$C25,$M25,$E25,$H25,0.1))</f>
        <v>0</v>
      </c>
      <c r="U25" s="101">
        <f t="shared" ref="U25:U55" ca="1" si="12">IF($L25=0,0,bsd(U$23,U$22,$B25,$D25,$M25,$F25,$H25,0.1))</f>
        <v>0</v>
      </c>
      <c r="V25" s="101">
        <f t="shared" ref="V25:V55" ca="1" si="13">IF($L25=0,0,bsd(V$23,V$22,$B25,$C25,$M25,$E25,$H25,0.1))</f>
        <v>0</v>
      </c>
      <c r="W25" s="101">
        <f t="shared" ref="W25:W55" ca="1" si="14">IF($L25=0,0,bsd(W$23,W$22,$B25,$D25,$M25,$F25,$H25,0.1))</f>
        <v>0</v>
      </c>
      <c r="Y25" s="78"/>
      <c r="Z25" s="78"/>
      <c r="AA25" s="152"/>
      <c r="AD25" s="102"/>
      <c r="AE25" s="103">
        <f ca="1">$L25*N25</f>
        <v>0</v>
      </c>
      <c r="AF25" s="103">
        <f ca="1">$L25*P25</f>
        <v>0</v>
      </c>
      <c r="AG25" s="103">
        <f ca="1">$L25*R25</f>
        <v>0</v>
      </c>
      <c r="AH25" s="103">
        <f ca="1">$L25*T25</f>
        <v>0</v>
      </c>
      <c r="AI25" s="103">
        <f ca="1">$L25*V25</f>
        <v>0</v>
      </c>
      <c r="AK25" s="102"/>
      <c r="AL25" s="103">
        <f t="shared" ref="AL25:AL55" ca="1" si="15">$L25*O25</f>
        <v>0</v>
      </c>
      <c r="AM25" s="103">
        <f t="shared" ref="AM25:AM55" ca="1" si="16">$L25*Q25</f>
        <v>0</v>
      </c>
      <c r="AN25" s="103">
        <f t="shared" ref="AN25:AN55" ca="1" si="17">$L25*S25</f>
        <v>0</v>
      </c>
      <c r="AO25" s="103">
        <f t="shared" ref="AO25:AO55" ca="1" si="18">$L25*U25</f>
        <v>0</v>
      </c>
      <c r="AP25" s="103">
        <f t="shared" ref="AP25:AP55" ca="1" si="19">$L25*W25</f>
        <v>0</v>
      </c>
      <c r="AQ25" s="122"/>
      <c r="AR25" s="103"/>
      <c r="AS25" s="122"/>
      <c r="AT25" s="94"/>
      <c r="AU25" s="94"/>
      <c r="AV25" s="94"/>
    </row>
    <row r="26" spans="1:48" x14ac:dyDescent="0.25">
      <c r="A26" s="152">
        <f>A25+1</f>
        <v>2</v>
      </c>
      <c r="B26" s="97">
        <f>B25</f>
        <v>4.46</v>
      </c>
      <c r="C26" s="98">
        <f t="shared" si="0"/>
        <v>4.37</v>
      </c>
      <c r="D26" s="98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77">
        <f>I25+1</f>
        <v>36679</v>
      </c>
      <c r="J26" s="177">
        <f t="shared" ref="J26:J55" si="20">IF(K26=6,I26-1,IF(K26=7,I26-2,I26))</f>
        <v>36679</v>
      </c>
      <c r="K26" s="159">
        <f>WEEKDAY(I26,2)</f>
        <v>5</v>
      </c>
      <c r="L26" s="159">
        <f t="shared" si="3"/>
        <v>0</v>
      </c>
      <c r="M26" s="159">
        <f t="shared" si="4"/>
        <v>-19</v>
      </c>
      <c r="N26" s="101">
        <f ca="1">IF($L26=0,0,bsd(N$23,N$22,$B26,$C26,$M26,$E26,$H26,0.1))</f>
        <v>0</v>
      </c>
      <c r="O26" s="101">
        <f t="shared" ca="1" si="6"/>
        <v>0</v>
      </c>
      <c r="P26" s="101">
        <f t="shared" ca="1" si="7"/>
        <v>0</v>
      </c>
      <c r="Q26" s="101">
        <f t="shared" ca="1" si="8"/>
        <v>0</v>
      </c>
      <c r="R26" s="101">
        <f t="shared" ca="1" si="9"/>
        <v>0</v>
      </c>
      <c r="S26" s="101">
        <f t="shared" ca="1" si="10"/>
        <v>0</v>
      </c>
      <c r="T26" s="101">
        <f t="shared" ca="1" si="11"/>
        <v>0</v>
      </c>
      <c r="U26" s="101">
        <f t="shared" ca="1" si="12"/>
        <v>0</v>
      </c>
      <c r="V26" s="101">
        <f t="shared" ca="1" si="13"/>
        <v>0</v>
      </c>
      <c r="W26" s="101">
        <f t="shared" ca="1" si="14"/>
        <v>0</v>
      </c>
      <c r="Y26" s="78"/>
      <c r="Z26" s="78"/>
      <c r="AA26" s="152"/>
      <c r="AD26" s="102"/>
      <c r="AE26" s="103">
        <f t="shared" ref="AE26:AE55" ca="1" si="21">$L26*N26</f>
        <v>0</v>
      </c>
      <c r="AF26" s="103">
        <f t="shared" ref="AF26:AF55" ca="1" si="22">$L26*P26</f>
        <v>0</v>
      </c>
      <c r="AG26" s="103">
        <f t="shared" ref="AG26:AG55" ca="1" si="23">$L26*R26</f>
        <v>0</v>
      </c>
      <c r="AH26" s="103">
        <f t="shared" ref="AH26:AH55" ca="1" si="24">$L26*T26</f>
        <v>0</v>
      </c>
      <c r="AI26" s="103">
        <f t="shared" ref="AI26:AI55" ca="1" si="25">$L26*V26</f>
        <v>0</v>
      </c>
      <c r="AK26" s="102"/>
      <c r="AL26" s="103">
        <f t="shared" ca="1" si="15"/>
        <v>0</v>
      </c>
      <c r="AM26" s="103">
        <f t="shared" ca="1" si="16"/>
        <v>0</v>
      </c>
      <c r="AN26" s="103">
        <f t="shared" ca="1" si="17"/>
        <v>0</v>
      </c>
      <c r="AO26" s="103">
        <f t="shared" ca="1" si="18"/>
        <v>0</v>
      </c>
      <c r="AP26" s="103">
        <f t="shared" ca="1" si="19"/>
        <v>0</v>
      </c>
      <c r="AQ26" s="122"/>
      <c r="AR26" s="103"/>
      <c r="AS26" s="122"/>
      <c r="AT26" s="94"/>
      <c r="AU26" s="94"/>
      <c r="AV26" s="94"/>
    </row>
    <row r="27" spans="1:48" x14ac:dyDescent="0.25">
      <c r="A27" s="152">
        <f t="shared" ref="A27:A55" si="26">A26+1</f>
        <v>3</v>
      </c>
      <c r="B27" s="97">
        <f t="shared" ref="B27:B55" si="27">B26</f>
        <v>4.46</v>
      </c>
      <c r="C27" s="98">
        <f t="shared" si="0"/>
        <v>4.37</v>
      </c>
      <c r="D27" s="98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77">
        <f t="shared" ref="I27:I55" si="29">I26+1</f>
        <v>36680</v>
      </c>
      <c r="J27" s="177">
        <f t="shared" si="20"/>
        <v>36679</v>
      </c>
      <c r="K27" s="159">
        <f t="shared" ref="K27:K55" si="30">WEEKDAY(I27,2)</f>
        <v>6</v>
      </c>
      <c r="L27" s="159">
        <f t="shared" si="3"/>
        <v>0</v>
      </c>
      <c r="M27" s="159">
        <f t="shared" si="4"/>
        <v>-19</v>
      </c>
      <c r="N27" s="101">
        <f t="shared" ca="1" si="5"/>
        <v>0</v>
      </c>
      <c r="O27" s="101">
        <f t="shared" ca="1" si="6"/>
        <v>0</v>
      </c>
      <c r="P27" s="101">
        <f t="shared" ca="1" si="7"/>
        <v>0</v>
      </c>
      <c r="Q27" s="101">
        <f t="shared" ca="1" si="8"/>
        <v>0</v>
      </c>
      <c r="R27" s="101">
        <f t="shared" ca="1" si="9"/>
        <v>0</v>
      </c>
      <c r="S27" s="101">
        <f t="shared" ca="1" si="10"/>
        <v>0</v>
      </c>
      <c r="T27" s="101">
        <f t="shared" ca="1" si="11"/>
        <v>0</v>
      </c>
      <c r="U27" s="101">
        <f t="shared" ca="1" si="12"/>
        <v>0</v>
      </c>
      <c r="V27" s="101">
        <f t="shared" ca="1" si="13"/>
        <v>0</v>
      </c>
      <c r="W27" s="101">
        <f t="shared" ca="1" si="14"/>
        <v>0</v>
      </c>
      <c r="Y27" s="78"/>
      <c r="Z27" s="78"/>
      <c r="AA27" s="152"/>
      <c r="AD27" s="102"/>
      <c r="AE27" s="103">
        <f t="shared" ca="1" si="21"/>
        <v>0</v>
      </c>
      <c r="AF27" s="103">
        <f t="shared" ca="1" si="22"/>
        <v>0</v>
      </c>
      <c r="AG27" s="103">
        <f t="shared" ca="1" si="23"/>
        <v>0</v>
      </c>
      <c r="AH27" s="103">
        <f t="shared" ca="1" si="24"/>
        <v>0</v>
      </c>
      <c r="AI27" s="103">
        <f t="shared" ca="1" si="25"/>
        <v>0</v>
      </c>
      <c r="AK27" s="102"/>
      <c r="AL27" s="103">
        <f t="shared" ca="1" si="15"/>
        <v>0</v>
      </c>
      <c r="AM27" s="103">
        <f t="shared" ca="1" si="16"/>
        <v>0</v>
      </c>
      <c r="AN27" s="103">
        <f t="shared" ca="1" si="17"/>
        <v>0</v>
      </c>
      <c r="AO27" s="103">
        <f t="shared" ca="1" si="18"/>
        <v>0</v>
      </c>
      <c r="AP27" s="103">
        <f t="shared" ca="1" si="19"/>
        <v>0</v>
      </c>
      <c r="AQ27" s="122"/>
      <c r="AR27" s="103"/>
      <c r="AS27" s="122"/>
      <c r="AT27" s="94"/>
      <c r="AU27" s="94"/>
      <c r="AV27" s="94"/>
    </row>
    <row r="28" spans="1:48" x14ac:dyDescent="0.25">
      <c r="A28" s="152">
        <f t="shared" si="26"/>
        <v>4</v>
      </c>
      <c r="B28" s="97">
        <f t="shared" si="27"/>
        <v>4.46</v>
      </c>
      <c r="C28" s="98">
        <f t="shared" si="0"/>
        <v>4.37</v>
      </c>
      <c r="D28" s="98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77">
        <f t="shared" si="29"/>
        <v>36681</v>
      </c>
      <c r="J28" s="177">
        <f t="shared" si="20"/>
        <v>36679</v>
      </c>
      <c r="K28" s="159">
        <f t="shared" si="30"/>
        <v>7</v>
      </c>
      <c r="L28" s="159">
        <f t="shared" si="3"/>
        <v>0</v>
      </c>
      <c r="M28" s="159">
        <f t="shared" si="4"/>
        <v>-19</v>
      </c>
      <c r="N28" s="101">
        <f t="shared" ca="1" si="5"/>
        <v>0</v>
      </c>
      <c r="O28" s="101">
        <f t="shared" ca="1" si="6"/>
        <v>0</v>
      </c>
      <c r="P28" s="101">
        <f t="shared" ca="1" si="7"/>
        <v>0</v>
      </c>
      <c r="Q28" s="101">
        <f t="shared" ca="1" si="8"/>
        <v>0</v>
      </c>
      <c r="R28" s="101">
        <f t="shared" ca="1" si="9"/>
        <v>0</v>
      </c>
      <c r="S28" s="101">
        <f t="shared" ca="1" si="10"/>
        <v>0</v>
      </c>
      <c r="T28" s="101">
        <f t="shared" ca="1" si="11"/>
        <v>0</v>
      </c>
      <c r="U28" s="101">
        <f t="shared" ca="1" si="12"/>
        <v>0</v>
      </c>
      <c r="V28" s="101">
        <f t="shared" ca="1" si="13"/>
        <v>0</v>
      </c>
      <c r="W28" s="101">
        <f t="shared" ca="1" si="14"/>
        <v>0</v>
      </c>
      <c r="Y28" s="78"/>
      <c r="Z28" s="78"/>
      <c r="AA28" s="152"/>
      <c r="AD28" s="102"/>
      <c r="AE28" s="103">
        <f t="shared" ca="1" si="21"/>
        <v>0</v>
      </c>
      <c r="AF28" s="103">
        <f t="shared" ca="1" si="22"/>
        <v>0</v>
      </c>
      <c r="AG28" s="103">
        <f t="shared" ca="1" si="23"/>
        <v>0</v>
      </c>
      <c r="AH28" s="103">
        <f t="shared" ca="1" si="24"/>
        <v>0</v>
      </c>
      <c r="AI28" s="103">
        <f t="shared" ca="1" si="25"/>
        <v>0</v>
      </c>
      <c r="AK28" s="102"/>
      <c r="AL28" s="103">
        <f t="shared" ca="1" si="15"/>
        <v>0</v>
      </c>
      <c r="AM28" s="103">
        <f t="shared" ca="1" si="16"/>
        <v>0</v>
      </c>
      <c r="AN28" s="103">
        <f t="shared" ca="1" si="17"/>
        <v>0</v>
      </c>
      <c r="AO28" s="103">
        <f t="shared" ca="1" si="18"/>
        <v>0</v>
      </c>
      <c r="AP28" s="103">
        <f t="shared" ca="1" si="19"/>
        <v>0</v>
      </c>
      <c r="AQ28" s="122"/>
      <c r="AR28" s="103"/>
      <c r="AS28" s="122"/>
      <c r="AT28" s="94"/>
      <c r="AU28" s="94"/>
      <c r="AV28" s="94"/>
    </row>
    <row r="29" spans="1:48" x14ac:dyDescent="0.25">
      <c r="A29" s="152">
        <f t="shared" si="26"/>
        <v>5</v>
      </c>
      <c r="B29" s="97">
        <f t="shared" si="27"/>
        <v>4.46</v>
      </c>
      <c r="C29" s="98">
        <f t="shared" si="0"/>
        <v>4.37</v>
      </c>
      <c r="D29" s="98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77">
        <f t="shared" si="29"/>
        <v>36682</v>
      </c>
      <c r="J29" s="177">
        <f t="shared" si="20"/>
        <v>36682</v>
      </c>
      <c r="K29" s="159">
        <f t="shared" si="30"/>
        <v>1</v>
      </c>
      <c r="L29" s="159">
        <f t="shared" si="3"/>
        <v>0</v>
      </c>
      <c r="M29" s="159">
        <f t="shared" si="4"/>
        <v>-16</v>
      </c>
      <c r="N29" s="101">
        <f t="shared" ca="1" si="5"/>
        <v>0</v>
      </c>
      <c r="O29" s="101">
        <f t="shared" ca="1" si="6"/>
        <v>0</v>
      </c>
      <c r="P29" s="101">
        <f t="shared" ca="1" si="7"/>
        <v>0</v>
      </c>
      <c r="Q29" s="101">
        <f t="shared" ca="1" si="8"/>
        <v>0</v>
      </c>
      <c r="R29" s="101">
        <f t="shared" ca="1" si="9"/>
        <v>0</v>
      </c>
      <c r="S29" s="101">
        <f t="shared" ca="1" si="10"/>
        <v>0</v>
      </c>
      <c r="T29" s="101">
        <f t="shared" ca="1" si="11"/>
        <v>0</v>
      </c>
      <c r="U29" s="101">
        <f t="shared" ca="1" si="12"/>
        <v>0</v>
      </c>
      <c r="V29" s="101">
        <f t="shared" ca="1" si="13"/>
        <v>0</v>
      </c>
      <c r="W29" s="101">
        <f t="shared" ca="1" si="14"/>
        <v>0</v>
      </c>
      <c r="Y29" s="78"/>
      <c r="Z29" s="78"/>
      <c r="AA29" s="152"/>
      <c r="AD29" s="102"/>
      <c r="AE29" s="103">
        <f t="shared" ca="1" si="21"/>
        <v>0</v>
      </c>
      <c r="AF29" s="103">
        <f t="shared" ca="1" si="22"/>
        <v>0</v>
      </c>
      <c r="AG29" s="103">
        <f t="shared" ca="1" si="23"/>
        <v>0</v>
      </c>
      <c r="AH29" s="103">
        <f t="shared" ca="1" si="24"/>
        <v>0</v>
      </c>
      <c r="AI29" s="103">
        <f t="shared" ca="1" si="25"/>
        <v>0</v>
      </c>
      <c r="AK29" s="102"/>
      <c r="AL29" s="103">
        <f t="shared" ca="1" si="15"/>
        <v>0</v>
      </c>
      <c r="AM29" s="103">
        <f t="shared" ca="1" si="16"/>
        <v>0</v>
      </c>
      <c r="AN29" s="103">
        <f t="shared" ca="1" si="17"/>
        <v>0</v>
      </c>
      <c r="AO29" s="103">
        <f t="shared" ca="1" si="18"/>
        <v>0</v>
      </c>
      <c r="AP29" s="103">
        <f t="shared" ca="1" si="19"/>
        <v>0</v>
      </c>
      <c r="AQ29" s="122"/>
      <c r="AR29" s="103"/>
      <c r="AS29" s="122"/>
      <c r="AT29" s="94"/>
      <c r="AU29" s="94"/>
      <c r="AV29" s="94"/>
    </row>
    <row r="30" spans="1:48" x14ac:dyDescent="0.25">
      <c r="A30" s="152">
        <f t="shared" si="26"/>
        <v>6</v>
      </c>
      <c r="B30" s="97">
        <f t="shared" si="27"/>
        <v>4.46</v>
      </c>
      <c r="C30" s="98">
        <f t="shared" si="0"/>
        <v>4.37</v>
      </c>
      <c r="D30" s="98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77">
        <f t="shared" si="29"/>
        <v>36683</v>
      </c>
      <c r="J30" s="177">
        <f t="shared" si="20"/>
        <v>36683</v>
      </c>
      <c r="K30" s="159">
        <f t="shared" si="30"/>
        <v>2</v>
      </c>
      <c r="L30" s="159">
        <f t="shared" si="3"/>
        <v>0</v>
      </c>
      <c r="M30" s="159">
        <f t="shared" si="4"/>
        <v>-15</v>
      </c>
      <c r="N30" s="101">
        <f t="shared" ca="1" si="5"/>
        <v>0</v>
      </c>
      <c r="O30" s="101">
        <f t="shared" ca="1" si="6"/>
        <v>0</v>
      </c>
      <c r="P30" s="101">
        <f t="shared" ca="1" si="7"/>
        <v>0</v>
      </c>
      <c r="Q30" s="101">
        <f t="shared" ca="1" si="8"/>
        <v>0</v>
      </c>
      <c r="R30" s="101">
        <f t="shared" ca="1" si="9"/>
        <v>0</v>
      </c>
      <c r="S30" s="101">
        <f t="shared" ca="1" si="10"/>
        <v>0</v>
      </c>
      <c r="T30" s="101">
        <f t="shared" ca="1" si="11"/>
        <v>0</v>
      </c>
      <c r="U30" s="101">
        <f t="shared" ca="1" si="12"/>
        <v>0</v>
      </c>
      <c r="V30" s="101">
        <f t="shared" ca="1" si="13"/>
        <v>0</v>
      </c>
      <c r="W30" s="101">
        <f t="shared" ca="1" si="14"/>
        <v>0</v>
      </c>
      <c r="Y30" s="78"/>
      <c r="Z30" s="78"/>
      <c r="AA30" s="152"/>
      <c r="AD30" s="102"/>
      <c r="AE30" s="103">
        <f t="shared" ca="1" si="21"/>
        <v>0</v>
      </c>
      <c r="AF30" s="103">
        <f t="shared" ca="1" si="22"/>
        <v>0</v>
      </c>
      <c r="AG30" s="103">
        <f t="shared" ca="1" si="23"/>
        <v>0</v>
      </c>
      <c r="AH30" s="103">
        <f t="shared" ca="1" si="24"/>
        <v>0</v>
      </c>
      <c r="AI30" s="103">
        <f t="shared" ca="1" si="25"/>
        <v>0</v>
      </c>
      <c r="AK30" s="102"/>
      <c r="AL30" s="103">
        <f t="shared" ca="1" si="15"/>
        <v>0</v>
      </c>
      <c r="AM30" s="103">
        <f t="shared" ca="1" si="16"/>
        <v>0</v>
      </c>
      <c r="AN30" s="103">
        <f t="shared" ca="1" si="17"/>
        <v>0</v>
      </c>
      <c r="AO30" s="103">
        <f t="shared" ca="1" si="18"/>
        <v>0</v>
      </c>
      <c r="AP30" s="103">
        <f t="shared" ca="1" si="19"/>
        <v>0</v>
      </c>
      <c r="AQ30" s="122"/>
      <c r="AR30" s="103"/>
      <c r="AS30" s="122"/>
      <c r="AT30" s="94"/>
      <c r="AU30" s="94"/>
      <c r="AV30" s="94"/>
    </row>
    <row r="31" spans="1:48" x14ac:dyDescent="0.25">
      <c r="A31" s="152">
        <f t="shared" si="26"/>
        <v>7</v>
      </c>
      <c r="B31" s="97">
        <f t="shared" si="27"/>
        <v>4.46</v>
      </c>
      <c r="C31" s="98">
        <f t="shared" si="0"/>
        <v>4.37</v>
      </c>
      <c r="D31" s="98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77">
        <f t="shared" si="29"/>
        <v>36684</v>
      </c>
      <c r="J31" s="177">
        <f t="shared" si="20"/>
        <v>36684</v>
      </c>
      <c r="K31" s="159">
        <f t="shared" si="30"/>
        <v>3</v>
      </c>
      <c r="L31" s="159">
        <f t="shared" si="3"/>
        <v>0</v>
      </c>
      <c r="M31" s="159">
        <f t="shared" si="4"/>
        <v>-14</v>
      </c>
      <c r="N31" s="101">
        <f t="shared" ca="1" si="5"/>
        <v>0</v>
      </c>
      <c r="O31" s="101">
        <f t="shared" ca="1" si="6"/>
        <v>0</v>
      </c>
      <c r="P31" s="101">
        <f t="shared" ca="1" si="7"/>
        <v>0</v>
      </c>
      <c r="Q31" s="101">
        <f t="shared" ca="1" si="8"/>
        <v>0</v>
      </c>
      <c r="R31" s="101">
        <f t="shared" ca="1" si="9"/>
        <v>0</v>
      </c>
      <c r="S31" s="101">
        <f t="shared" ca="1" si="10"/>
        <v>0</v>
      </c>
      <c r="T31" s="101">
        <f t="shared" ca="1" si="11"/>
        <v>0</v>
      </c>
      <c r="U31" s="101">
        <f t="shared" ca="1" si="12"/>
        <v>0</v>
      </c>
      <c r="V31" s="101">
        <f t="shared" ca="1" si="13"/>
        <v>0</v>
      </c>
      <c r="W31" s="101">
        <f t="shared" ca="1" si="14"/>
        <v>0</v>
      </c>
      <c r="Y31" s="78"/>
      <c r="Z31" s="78"/>
      <c r="AA31" s="152"/>
      <c r="AD31" s="102"/>
      <c r="AE31" s="103">
        <f t="shared" ca="1" si="21"/>
        <v>0</v>
      </c>
      <c r="AF31" s="103">
        <f t="shared" ca="1" si="22"/>
        <v>0</v>
      </c>
      <c r="AG31" s="103">
        <f t="shared" ca="1" si="23"/>
        <v>0</v>
      </c>
      <c r="AH31" s="103">
        <f t="shared" ca="1" si="24"/>
        <v>0</v>
      </c>
      <c r="AI31" s="103">
        <f t="shared" ca="1" si="25"/>
        <v>0</v>
      </c>
      <c r="AK31" s="102"/>
      <c r="AL31" s="103">
        <f t="shared" ca="1" si="15"/>
        <v>0</v>
      </c>
      <c r="AM31" s="103">
        <f t="shared" ca="1" si="16"/>
        <v>0</v>
      </c>
      <c r="AN31" s="103">
        <f t="shared" ca="1" si="17"/>
        <v>0</v>
      </c>
      <c r="AO31" s="103">
        <f t="shared" ca="1" si="18"/>
        <v>0</v>
      </c>
      <c r="AP31" s="103">
        <f t="shared" ca="1" si="19"/>
        <v>0</v>
      </c>
      <c r="AQ31" s="122"/>
      <c r="AR31" s="103"/>
      <c r="AS31" s="122"/>
      <c r="AT31" s="94"/>
      <c r="AU31" s="94"/>
      <c r="AV31" s="94"/>
    </row>
    <row r="32" spans="1:48" x14ac:dyDescent="0.25">
      <c r="A32" s="152">
        <f t="shared" si="26"/>
        <v>8</v>
      </c>
      <c r="B32" s="97">
        <f t="shared" si="27"/>
        <v>4.46</v>
      </c>
      <c r="C32" s="98">
        <f t="shared" si="0"/>
        <v>4.37</v>
      </c>
      <c r="D32" s="98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77">
        <f t="shared" si="29"/>
        <v>36685</v>
      </c>
      <c r="J32" s="177">
        <f t="shared" si="20"/>
        <v>36685</v>
      </c>
      <c r="K32" s="159">
        <f t="shared" si="30"/>
        <v>4</v>
      </c>
      <c r="L32" s="159">
        <f t="shared" si="3"/>
        <v>0</v>
      </c>
      <c r="M32" s="159">
        <f t="shared" si="4"/>
        <v>-13</v>
      </c>
      <c r="N32" s="101">
        <f t="shared" ca="1" si="5"/>
        <v>0</v>
      </c>
      <c r="O32" s="101">
        <f t="shared" ca="1" si="6"/>
        <v>0</v>
      </c>
      <c r="P32" s="101">
        <f t="shared" ca="1" si="7"/>
        <v>0</v>
      </c>
      <c r="Q32" s="101">
        <f t="shared" ca="1" si="8"/>
        <v>0</v>
      </c>
      <c r="R32" s="101">
        <f t="shared" ca="1" si="9"/>
        <v>0</v>
      </c>
      <c r="S32" s="101">
        <f t="shared" ca="1" si="10"/>
        <v>0</v>
      </c>
      <c r="T32" s="101">
        <f t="shared" ca="1" si="11"/>
        <v>0</v>
      </c>
      <c r="U32" s="101">
        <f t="shared" ca="1" si="12"/>
        <v>0</v>
      </c>
      <c r="V32" s="101">
        <f t="shared" ca="1" si="13"/>
        <v>0</v>
      </c>
      <c r="W32" s="101">
        <f t="shared" ca="1" si="14"/>
        <v>0</v>
      </c>
      <c r="Y32" s="78"/>
      <c r="Z32" s="78"/>
      <c r="AA32" s="152"/>
      <c r="AD32" s="102"/>
      <c r="AE32" s="103">
        <f t="shared" ca="1" si="21"/>
        <v>0</v>
      </c>
      <c r="AF32" s="103">
        <f t="shared" ca="1" si="22"/>
        <v>0</v>
      </c>
      <c r="AG32" s="103">
        <f t="shared" ca="1" si="23"/>
        <v>0</v>
      </c>
      <c r="AH32" s="103">
        <f t="shared" ca="1" si="24"/>
        <v>0</v>
      </c>
      <c r="AI32" s="103">
        <f t="shared" ca="1" si="25"/>
        <v>0</v>
      </c>
      <c r="AK32" s="102"/>
      <c r="AL32" s="103">
        <f t="shared" ca="1" si="15"/>
        <v>0</v>
      </c>
      <c r="AM32" s="103">
        <f t="shared" ca="1" si="16"/>
        <v>0</v>
      </c>
      <c r="AN32" s="103">
        <f t="shared" ca="1" si="17"/>
        <v>0</v>
      </c>
      <c r="AO32" s="103">
        <f t="shared" ca="1" si="18"/>
        <v>0</v>
      </c>
      <c r="AP32" s="103">
        <f t="shared" ca="1" si="19"/>
        <v>0</v>
      </c>
      <c r="AQ32" s="122"/>
      <c r="AR32" s="103"/>
      <c r="AS32" s="122"/>
      <c r="AT32" s="94"/>
      <c r="AU32" s="94"/>
      <c r="AV32" s="94"/>
    </row>
    <row r="33" spans="1:48" x14ac:dyDescent="0.25">
      <c r="A33" s="152">
        <f t="shared" si="26"/>
        <v>9</v>
      </c>
      <c r="B33" s="97">
        <f t="shared" si="27"/>
        <v>4.46</v>
      </c>
      <c r="C33" s="98">
        <f t="shared" si="0"/>
        <v>4.37</v>
      </c>
      <c r="D33" s="98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77">
        <f t="shared" si="29"/>
        <v>36686</v>
      </c>
      <c r="J33" s="177">
        <f t="shared" si="20"/>
        <v>36686</v>
      </c>
      <c r="K33" s="159">
        <f t="shared" si="30"/>
        <v>5</v>
      </c>
      <c r="L33" s="159">
        <f t="shared" si="3"/>
        <v>0</v>
      </c>
      <c r="M33" s="159">
        <f t="shared" si="4"/>
        <v>-12</v>
      </c>
      <c r="N33" s="101">
        <f ca="1">IF($L33=0,0,bsd(N$23,N$22,$B33,$C33,$M33,$E33,$H33,0.1))</f>
        <v>0</v>
      </c>
      <c r="O33" s="101">
        <f t="shared" ca="1" si="6"/>
        <v>0</v>
      </c>
      <c r="P33" s="101">
        <f t="shared" ca="1" si="7"/>
        <v>0</v>
      </c>
      <c r="Q33" s="101">
        <f t="shared" ca="1" si="8"/>
        <v>0</v>
      </c>
      <c r="R33" s="101">
        <f ca="1">IF($L33=0,0,bsd(R$23,R$22,$B33,$C33,$M33,$E33,$H33,0.1))</f>
        <v>0</v>
      </c>
      <c r="S33" s="101">
        <f t="shared" ca="1" si="10"/>
        <v>0</v>
      </c>
      <c r="T33" s="101">
        <f t="shared" ca="1" si="11"/>
        <v>0</v>
      </c>
      <c r="U33" s="101">
        <f t="shared" ca="1" si="12"/>
        <v>0</v>
      </c>
      <c r="V33" s="101">
        <f t="shared" ca="1" si="13"/>
        <v>0</v>
      </c>
      <c r="W33" s="101">
        <f t="shared" ca="1" si="14"/>
        <v>0</v>
      </c>
      <c r="Y33" s="78"/>
      <c r="Z33" s="78"/>
      <c r="AA33" s="152"/>
      <c r="AD33" s="102"/>
      <c r="AE33" s="103">
        <f t="shared" ca="1" si="21"/>
        <v>0</v>
      </c>
      <c r="AF33" s="103">
        <f t="shared" ca="1" si="22"/>
        <v>0</v>
      </c>
      <c r="AG33" s="103">
        <f t="shared" ca="1" si="23"/>
        <v>0</v>
      </c>
      <c r="AH33" s="103">
        <f t="shared" ca="1" si="24"/>
        <v>0</v>
      </c>
      <c r="AI33" s="103">
        <f t="shared" ca="1" si="25"/>
        <v>0</v>
      </c>
      <c r="AK33" s="102"/>
      <c r="AL33" s="103">
        <f t="shared" ca="1" si="15"/>
        <v>0</v>
      </c>
      <c r="AM33" s="103">
        <f t="shared" ca="1" si="16"/>
        <v>0</v>
      </c>
      <c r="AN33" s="103">
        <f t="shared" ca="1" si="17"/>
        <v>0</v>
      </c>
      <c r="AO33" s="103">
        <f t="shared" ca="1" si="18"/>
        <v>0</v>
      </c>
      <c r="AP33" s="103">
        <f t="shared" ca="1" si="19"/>
        <v>0</v>
      </c>
      <c r="AQ33" s="122"/>
      <c r="AR33" s="103"/>
      <c r="AS33" s="122"/>
      <c r="AT33" s="94"/>
      <c r="AU33" s="94"/>
      <c r="AV33" s="94"/>
    </row>
    <row r="34" spans="1:48" x14ac:dyDescent="0.25">
      <c r="A34" s="152">
        <f t="shared" si="26"/>
        <v>10</v>
      </c>
      <c r="B34" s="97">
        <f t="shared" si="27"/>
        <v>4.46</v>
      </c>
      <c r="C34" s="98">
        <f t="shared" si="0"/>
        <v>4.37</v>
      </c>
      <c r="D34" s="98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77">
        <f t="shared" si="29"/>
        <v>36687</v>
      </c>
      <c r="J34" s="177">
        <f t="shared" si="20"/>
        <v>36686</v>
      </c>
      <c r="K34" s="159">
        <f t="shared" si="30"/>
        <v>6</v>
      </c>
      <c r="L34" s="159">
        <f t="shared" si="3"/>
        <v>0</v>
      </c>
      <c r="M34" s="159">
        <f t="shared" si="4"/>
        <v>-12</v>
      </c>
      <c r="N34" s="101">
        <f t="shared" ca="1" si="5"/>
        <v>0</v>
      </c>
      <c r="O34" s="101">
        <f t="shared" ca="1" si="6"/>
        <v>0</v>
      </c>
      <c r="P34" s="101">
        <f t="shared" ca="1" si="7"/>
        <v>0</v>
      </c>
      <c r="Q34" s="101">
        <f t="shared" ca="1" si="8"/>
        <v>0</v>
      </c>
      <c r="R34" s="101">
        <f t="shared" ca="1" si="9"/>
        <v>0</v>
      </c>
      <c r="S34" s="101">
        <f t="shared" ca="1" si="10"/>
        <v>0</v>
      </c>
      <c r="T34" s="101">
        <f t="shared" ca="1" si="11"/>
        <v>0</v>
      </c>
      <c r="U34" s="101">
        <f t="shared" ca="1" si="12"/>
        <v>0</v>
      </c>
      <c r="V34" s="101">
        <f t="shared" ca="1" si="13"/>
        <v>0</v>
      </c>
      <c r="W34" s="101">
        <f t="shared" ca="1" si="14"/>
        <v>0</v>
      </c>
      <c r="Y34" s="78"/>
      <c r="Z34" s="78"/>
      <c r="AA34" s="152"/>
      <c r="AD34" s="102"/>
      <c r="AE34" s="103">
        <f t="shared" ca="1" si="21"/>
        <v>0</v>
      </c>
      <c r="AF34" s="103">
        <f t="shared" ca="1" si="22"/>
        <v>0</v>
      </c>
      <c r="AG34" s="103">
        <f t="shared" ca="1" si="23"/>
        <v>0</v>
      </c>
      <c r="AH34" s="103">
        <f t="shared" ca="1" si="24"/>
        <v>0</v>
      </c>
      <c r="AI34" s="103">
        <f t="shared" ca="1" si="25"/>
        <v>0</v>
      </c>
      <c r="AK34" s="102"/>
      <c r="AL34" s="103">
        <f t="shared" ca="1" si="15"/>
        <v>0</v>
      </c>
      <c r="AM34" s="103">
        <f t="shared" ca="1" si="16"/>
        <v>0</v>
      </c>
      <c r="AN34" s="103">
        <f t="shared" ca="1" si="17"/>
        <v>0</v>
      </c>
      <c r="AO34" s="103">
        <f t="shared" ca="1" si="18"/>
        <v>0</v>
      </c>
      <c r="AP34" s="103">
        <f t="shared" ca="1" si="19"/>
        <v>0</v>
      </c>
      <c r="AQ34" s="122"/>
      <c r="AR34" s="103"/>
      <c r="AS34" s="122"/>
      <c r="AT34" s="94"/>
      <c r="AU34" s="94"/>
      <c r="AV34" s="94"/>
    </row>
    <row r="35" spans="1:48" x14ac:dyDescent="0.25">
      <c r="A35" s="152">
        <f t="shared" si="26"/>
        <v>11</v>
      </c>
      <c r="B35" s="97">
        <f t="shared" si="27"/>
        <v>4.46</v>
      </c>
      <c r="C35" s="98">
        <f t="shared" si="0"/>
        <v>4.37</v>
      </c>
      <c r="D35" s="98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77">
        <f t="shared" si="29"/>
        <v>36688</v>
      </c>
      <c r="J35" s="177">
        <f t="shared" si="20"/>
        <v>36686</v>
      </c>
      <c r="K35" s="159">
        <f t="shared" si="30"/>
        <v>7</v>
      </c>
      <c r="L35" s="159">
        <f t="shared" si="3"/>
        <v>0</v>
      </c>
      <c r="M35" s="159">
        <f t="shared" si="4"/>
        <v>-12</v>
      </c>
      <c r="N35" s="101">
        <f t="shared" ca="1" si="5"/>
        <v>0</v>
      </c>
      <c r="O35" s="101">
        <f t="shared" ca="1" si="6"/>
        <v>0</v>
      </c>
      <c r="P35" s="101">
        <f t="shared" ca="1" si="7"/>
        <v>0</v>
      </c>
      <c r="Q35" s="101">
        <f t="shared" ca="1" si="8"/>
        <v>0</v>
      </c>
      <c r="R35" s="101">
        <f t="shared" ca="1" si="9"/>
        <v>0</v>
      </c>
      <c r="S35" s="101">
        <f t="shared" ca="1" si="10"/>
        <v>0</v>
      </c>
      <c r="T35" s="101">
        <f t="shared" ca="1" si="11"/>
        <v>0</v>
      </c>
      <c r="U35" s="101">
        <f t="shared" ca="1" si="12"/>
        <v>0</v>
      </c>
      <c r="V35" s="101">
        <f t="shared" ca="1" si="13"/>
        <v>0</v>
      </c>
      <c r="W35" s="101">
        <f t="shared" ca="1" si="14"/>
        <v>0</v>
      </c>
      <c r="Y35" s="78"/>
      <c r="Z35" s="78"/>
      <c r="AA35" s="152"/>
      <c r="AD35" s="102"/>
      <c r="AE35" s="103">
        <f t="shared" ca="1" si="21"/>
        <v>0</v>
      </c>
      <c r="AF35" s="103">
        <f t="shared" ca="1" si="22"/>
        <v>0</v>
      </c>
      <c r="AG35" s="103">
        <f t="shared" ca="1" si="23"/>
        <v>0</v>
      </c>
      <c r="AH35" s="103">
        <f t="shared" ca="1" si="24"/>
        <v>0</v>
      </c>
      <c r="AI35" s="103">
        <f t="shared" ca="1" si="25"/>
        <v>0</v>
      </c>
      <c r="AK35" s="102"/>
      <c r="AL35" s="103">
        <f t="shared" ca="1" si="15"/>
        <v>0</v>
      </c>
      <c r="AM35" s="103">
        <f t="shared" ca="1" si="16"/>
        <v>0</v>
      </c>
      <c r="AN35" s="103">
        <f t="shared" ca="1" si="17"/>
        <v>0</v>
      </c>
      <c r="AO35" s="103">
        <f t="shared" ca="1" si="18"/>
        <v>0</v>
      </c>
      <c r="AP35" s="103">
        <f t="shared" ca="1" si="19"/>
        <v>0</v>
      </c>
      <c r="AQ35" s="122"/>
      <c r="AR35" s="103"/>
      <c r="AS35" s="122"/>
      <c r="AT35" s="94"/>
      <c r="AU35" s="94"/>
      <c r="AV35" s="94"/>
    </row>
    <row r="36" spans="1:48" x14ac:dyDescent="0.25">
      <c r="A36" s="152">
        <f t="shared" si="26"/>
        <v>12</v>
      </c>
      <c r="B36" s="97">
        <f t="shared" si="27"/>
        <v>4.46</v>
      </c>
      <c r="C36" s="98">
        <f t="shared" si="0"/>
        <v>4.37</v>
      </c>
      <c r="D36" s="98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77">
        <f t="shared" si="29"/>
        <v>36689</v>
      </c>
      <c r="J36" s="177">
        <f t="shared" si="20"/>
        <v>36689</v>
      </c>
      <c r="K36" s="159">
        <f t="shared" si="30"/>
        <v>1</v>
      </c>
      <c r="L36" s="159">
        <f t="shared" si="3"/>
        <v>0</v>
      </c>
      <c r="M36" s="159">
        <f t="shared" si="4"/>
        <v>-9</v>
      </c>
      <c r="N36" s="101">
        <f t="shared" ca="1" si="5"/>
        <v>0</v>
      </c>
      <c r="O36" s="101">
        <f t="shared" ca="1" si="6"/>
        <v>0</v>
      </c>
      <c r="P36" s="101">
        <f t="shared" ca="1" si="7"/>
        <v>0</v>
      </c>
      <c r="Q36" s="101">
        <f t="shared" ca="1" si="8"/>
        <v>0</v>
      </c>
      <c r="R36" s="101">
        <f t="shared" ca="1" si="9"/>
        <v>0</v>
      </c>
      <c r="S36" s="101">
        <f t="shared" ca="1" si="10"/>
        <v>0</v>
      </c>
      <c r="T36" s="101">
        <f t="shared" ca="1" si="11"/>
        <v>0</v>
      </c>
      <c r="U36" s="101">
        <f t="shared" ca="1" si="12"/>
        <v>0</v>
      </c>
      <c r="V36" s="101">
        <f t="shared" ca="1" si="13"/>
        <v>0</v>
      </c>
      <c r="W36" s="101">
        <f t="shared" ca="1" si="14"/>
        <v>0</v>
      </c>
      <c r="Y36" s="78"/>
      <c r="Z36" s="78"/>
      <c r="AA36" s="152"/>
      <c r="AD36" s="102"/>
      <c r="AE36" s="103">
        <f t="shared" ca="1" si="21"/>
        <v>0</v>
      </c>
      <c r="AF36" s="103">
        <f t="shared" ca="1" si="22"/>
        <v>0</v>
      </c>
      <c r="AG36" s="103">
        <f t="shared" ca="1" si="23"/>
        <v>0</v>
      </c>
      <c r="AH36" s="103">
        <f t="shared" ca="1" si="24"/>
        <v>0</v>
      </c>
      <c r="AI36" s="103">
        <f t="shared" ca="1" si="25"/>
        <v>0</v>
      </c>
      <c r="AK36" s="102"/>
      <c r="AL36" s="103">
        <f t="shared" ca="1" si="15"/>
        <v>0</v>
      </c>
      <c r="AM36" s="103">
        <f t="shared" ca="1" si="16"/>
        <v>0</v>
      </c>
      <c r="AN36" s="103">
        <f t="shared" ca="1" si="17"/>
        <v>0</v>
      </c>
      <c r="AO36" s="103">
        <f t="shared" ca="1" si="18"/>
        <v>0</v>
      </c>
      <c r="AP36" s="103">
        <f t="shared" ca="1" si="19"/>
        <v>0</v>
      </c>
      <c r="AQ36" s="122"/>
      <c r="AR36" s="103"/>
      <c r="AS36" s="122"/>
      <c r="AT36" s="94"/>
      <c r="AU36" s="94"/>
      <c r="AV36" s="94"/>
    </row>
    <row r="37" spans="1:48" x14ac:dyDescent="0.25">
      <c r="A37" s="152">
        <f t="shared" si="26"/>
        <v>13</v>
      </c>
      <c r="B37" s="97">
        <f t="shared" si="27"/>
        <v>4.46</v>
      </c>
      <c r="C37" s="98">
        <f t="shared" si="0"/>
        <v>4.37</v>
      </c>
      <c r="D37" s="98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77">
        <f t="shared" si="29"/>
        <v>36690</v>
      </c>
      <c r="J37" s="177">
        <f t="shared" si="20"/>
        <v>36690</v>
      </c>
      <c r="K37" s="159">
        <f t="shared" si="30"/>
        <v>2</v>
      </c>
      <c r="L37" s="159">
        <f t="shared" si="3"/>
        <v>0</v>
      </c>
      <c r="M37" s="159">
        <f t="shared" si="4"/>
        <v>-8</v>
      </c>
      <c r="N37" s="101">
        <f t="shared" ca="1" si="5"/>
        <v>0</v>
      </c>
      <c r="O37" s="101">
        <f t="shared" ca="1" si="6"/>
        <v>0</v>
      </c>
      <c r="P37" s="101">
        <f t="shared" ca="1" si="7"/>
        <v>0</v>
      </c>
      <c r="Q37" s="101">
        <f t="shared" ca="1" si="8"/>
        <v>0</v>
      </c>
      <c r="R37" s="101">
        <f t="shared" ca="1" si="9"/>
        <v>0</v>
      </c>
      <c r="S37" s="101">
        <f t="shared" ca="1" si="10"/>
        <v>0</v>
      </c>
      <c r="T37" s="101">
        <f t="shared" ca="1" si="11"/>
        <v>0</v>
      </c>
      <c r="U37" s="101">
        <f t="shared" ca="1" si="12"/>
        <v>0</v>
      </c>
      <c r="V37" s="101">
        <f t="shared" ca="1" si="13"/>
        <v>0</v>
      </c>
      <c r="W37" s="101">
        <f t="shared" ca="1" si="14"/>
        <v>0</v>
      </c>
      <c r="Y37" s="78"/>
      <c r="Z37" s="78"/>
      <c r="AA37" s="152"/>
      <c r="AD37" s="102"/>
      <c r="AE37" s="103">
        <f t="shared" ca="1" si="21"/>
        <v>0</v>
      </c>
      <c r="AF37" s="103">
        <f t="shared" ca="1" si="22"/>
        <v>0</v>
      </c>
      <c r="AG37" s="103">
        <f t="shared" ca="1" si="23"/>
        <v>0</v>
      </c>
      <c r="AH37" s="103">
        <f t="shared" ca="1" si="24"/>
        <v>0</v>
      </c>
      <c r="AI37" s="103">
        <f t="shared" ca="1" si="25"/>
        <v>0</v>
      </c>
      <c r="AK37" s="102"/>
      <c r="AL37" s="103">
        <f t="shared" ca="1" si="15"/>
        <v>0</v>
      </c>
      <c r="AM37" s="103">
        <f t="shared" ca="1" si="16"/>
        <v>0</v>
      </c>
      <c r="AN37" s="103">
        <f t="shared" ca="1" si="17"/>
        <v>0</v>
      </c>
      <c r="AO37" s="103">
        <f t="shared" ca="1" si="18"/>
        <v>0</v>
      </c>
      <c r="AP37" s="103">
        <f t="shared" ca="1" si="19"/>
        <v>0</v>
      </c>
      <c r="AQ37" s="122"/>
      <c r="AR37" s="103"/>
      <c r="AS37" s="122"/>
      <c r="AT37" s="94"/>
      <c r="AU37" s="94"/>
      <c r="AV37" s="94"/>
    </row>
    <row r="38" spans="1:48" x14ac:dyDescent="0.25">
      <c r="A38" s="152">
        <f t="shared" si="26"/>
        <v>14</v>
      </c>
      <c r="B38" s="97">
        <f t="shared" si="27"/>
        <v>4.46</v>
      </c>
      <c r="C38" s="98">
        <f t="shared" si="0"/>
        <v>4.37</v>
      </c>
      <c r="D38" s="98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77">
        <f t="shared" si="29"/>
        <v>36691</v>
      </c>
      <c r="J38" s="177">
        <f t="shared" si="20"/>
        <v>36691</v>
      </c>
      <c r="K38" s="159">
        <f t="shared" si="30"/>
        <v>3</v>
      </c>
      <c r="L38" s="159">
        <f t="shared" si="3"/>
        <v>0</v>
      </c>
      <c r="M38" s="159">
        <f t="shared" si="4"/>
        <v>-7</v>
      </c>
      <c r="N38" s="101">
        <f t="shared" ca="1" si="5"/>
        <v>0</v>
      </c>
      <c r="O38" s="101">
        <f t="shared" ca="1" si="6"/>
        <v>0</v>
      </c>
      <c r="P38" s="101">
        <f t="shared" ca="1" si="7"/>
        <v>0</v>
      </c>
      <c r="Q38" s="101">
        <f t="shared" ca="1" si="8"/>
        <v>0</v>
      </c>
      <c r="R38" s="101">
        <f t="shared" ca="1" si="9"/>
        <v>0</v>
      </c>
      <c r="S38" s="101">
        <f t="shared" ca="1" si="10"/>
        <v>0</v>
      </c>
      <c r="T38" s="101">
        <f t="shared" ca="1" si="11"/>
        <v>0</v>
      </c>
      <c r="U38" s="101">
        <f t="shared" ca="1" si="12"/>
        <v>0</v>
      </c>
      <c r="V38" s="101">
        <f t="shared" ca="1" si="13"/>
        <v>0</v>
      </c>
      <c r="W38" s="101">
        <f t="shared" ca="1" si="14"/>
        <v>0</v>
      </c>
      <c r="Y38" s="78"/>
      <c r="Z38" s="78"/>
      <c r="AA38" s="152"/>
      <c r="AD38" s="102"/>
      <c r="AE38" s="103">
        <f t="shared" ca="1" si="21"/>
        <v>0</v>
      </c>
      <c r="AF38" s="103">
        <f t="shared" ca="1" si="22"/>
        <v>0</v>
      </c>
      <c r="AG38" s="103">
        <f t="shared" ca="1" si="23"/>
        <v>0</v>
      </c>
      <c r="AH38" s="103">
        <f t="shared" ca="1" si="24"/>
        <v>0</v>
      </c>
      <c r="AI38" s="103">
        <f t="shared" ca="1" si="25"/>
        <v>0</v>
      </c>
      <c r="AK38" s="102"/>
      <c r="AL38" s="103">
        <f t="shared" ca="1" si="15"/>
        <v>0</v>
      </c>
      <c r="AM38" s="103">
        <f t="shared" ca="1" si="16"/>
        <v>0</v>
      </c>
      <c r="AN38" s="103">
        <f t="shared" ca="1" si="17"/>
        <v>0</v>
      </c>
      <c r="AO38" s="103">
        <f t="shared" ca="1" si="18"/>
        <v>0</v>
      </c>
      <c r="AP38" s="103">
        <f t="shared" ca="1" si="19"/>
        <v>0</v>
      </c>
      <c r="AQ38" s="122"/>
      <c r="AR38" s="103"/>
      <c r="AS38" s="122"/>
      <c r="AT38" s="94"/>
      <c r="AU38" s="94"/>
      <c r="AV38" s="94"/>
    </row>
    <row r="39" spans="1:48" x14ac:dyDescent="0.25">
      <c r="A39" s="152">
        <f t="shared" si="26"/>
        <v>15</v>
      </c>
      <c r="B39" s="97">
        <f t="shared" si="27"/>
        <v>4.46</v>
      </c>
      <c r="C39" s="98">
        <f t="shared" si="0"/>
        <v>4.37</v>
      </c>
      <c r="D39" s="98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77">
        <f t="shared" si="29"/>
        <v>36692</v>
      </c>
      <c r="J39" s="177">
        <f t="shared" si="20"/>
        <v>36692</v>
      </c>
      <c r="K39" s="159">
        <f t="shared" si="30"/>
        <v>4</v>
      </c>
      <c r="L39" s="159">
        <f t="shared" si="3"/>
        <v>0</v>
      </c>
      <c r="M39" s="159">
        <f t="shared" si="4"/>
        <v>-6</v>
      </c>
      <c r="N39" s="101">
        <f t="shared" ca="1" si="5"/>
        <v>0</v>
      </c>
      <c r="O39" s="101">
        <f t="shared" ca="1" si="6"/>
        <v>0</v>
      </c>
      <c r="P39" s="101">
        <f t="shared" ca="1" si="7"/>
        <v>0</v>
      </c>
      <c r="Q39" s="101">
        <f t="shared" ca="1" si="8"/>
        <v>0</v>
      </c>
      <c r="R39" s="101">
        <f t="shared" ca="1" si="9"/>
        <v>0</v>
      </c>
      <c r="S39" s="101">
        <f t="shared" ca="1" si="10"/>
        <v>0</v>
      </c>
      <c r="T39" s="101">
        <f t="shared" ca="1" si="11"/>
        <v>0</v>
      </c>
      <c r="U39" s="101">
        <f t="shared" ca="1" si="12"/>
        <v>0</v>
      </c>
      <c r="V39" s="101">
        <f t="shared" ca="1" si="13"/>
        <v>0</v>
      </c>
      <c r="W39" s="101">
        <f t="shared" ca="1" si="14"/>
        <v>0</v>
      </c>
      <c r="Y39" s="78"/>
      <c r="Z39" s="78"/>
      <c r="AA39" s="152"/>
      <c r="AD39" s="102"/>
      <c r="AE39" s="103">
        <f t="shared" ca="1" si="21"/>
        <v>0</v>
      </c>
      <c r="AF39" s="103">
        <f t="shared" ca="1" si="22"/>
        <v>0</v>
      </c>
      <c r="AG39" s="103">
        <f t="shared" ca="1" si="23"/>
        <v>0</v>
      </c>
      <c r="AH39" s="103">
        <f t="shared" ca="1" si="24"/>
        <v>0</v>
      </c>
      <c r="AI39" s="103">
        <f t="shared" ca="1" si="25"/>
        <v>0</v>
      </c>
      <c r="AK39" s="102"/>
      <c r="AL39" s="103">
        <f t="shared" ca="1" si="15"/>
        <v>0</v>
      </c>
      <c r="AM39" s="103">
        <f t="shared" ca="1" si="16"/>
        <v>0</v>
      </c>
      <c r="AN39" s="103">
        <f t="shared" ca="1" si="17"/>
        <v>0</v>
      </c>
      <c r="AO39" s="103">
        <f t="shared" ca="1" si="18"/>
        <v>0</v>
      </c>
      <c r="AP39" s="103">
        <f t="shared" ca="1" si="19"/>
        <v>0</v>
      </c>
      <c r="AQ39" s="122"/>
      <c r="AR39" s="103"/>
      <c r="AS39" s="122"/>
      <c r="AT39" s="94"/>
      <c r="AU39" s="94"/>
      <c r="AV39" s="94"/>
    </row>
    <row r="40" spans="1:48" x14ac:dyDescent="0.25">
      <c r="A40" s="152">
        <f t="shared" si="26"/>
        <v>16</v>
      </c>
      <c r="B40" s="97">
        <f t="shared" si="27"/>
        <v>4.46</v>
      </c>
      <c r="C40" s="98">
        <f t="shared" si="0"/>
        <v>4.37</v>
      </c>
      <c r="D40" s="98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77">
        <f t="shared" si="29"/>
        <v>36693</v>
      </c>
      <c r="J40" s="177">
        <f t="shared" si="20"/>
        <v>36693</v>
      </c>
      <c r="K40" s="159">
        <f t="shared" si="30"/>
        <v>5</v>
      </c>
      <c r="L40" s="159">
        <f t="shared" si="3"/>
        <v>0</v>
      </c>
      <c r="M40" s="159">
        <f t="shared" si="4"/>
        <v>-5</v>
      </c>
      <c r="N40" s="101">
        <f t="shared" ca="1" si="5"/>
        <v>0</v>
      </c>
      <c r="O40" s="101">
        <f t="shared" ca="1" si="6"/>
        <v>0</v>
      </c>
      <c r="P40" s="101">
        <f t="shared" ca="1" si="7"/>
        <v>0</v>
      </c>
      <c r="Q40" s="101">
        <f t="shared" ca="1" si="8"/>
        <v>0</v>
      </c>
      <c r="R40" s="101">
        <f t="shared" ca="1" si="9"/>
        <v>0</v>
      </c>
      <c r="S40" s="101">
        <f t="shared" ca="1" si="10"/>
        <v>0</v>
      </c>
      <c r="T40" s="101">
        <f t="shared" ca="1" si="11"/>
        <v>0</v>
      </c>
      <c r="U40" s="101">
        <f t="shared" ca="1" si="12"/>
        <v>0</v>
      </c>
      <c r="V40" s="101">
        <f t="shared" ca="1" si="13"/>
        <v>0</v>
      </c>
      <c r="W40" s="101">
        <f t="shared" ca="1" si="14"/>
        <v>0</v>
      </c>
      <c r="Y40" s="78"/>
      <c r="Z40" s="78"/>
      <c r="AA40" s="152"/>
      <c r="AD40" s="102"/>
      <c r="AE40" s="103">
        <f t="shared" ca="1" si="21"/>
        <v>0</v>
      </c>
      <c r="AF40" s="103">
        <f t="shared" ca="1" si="22"/>
        <v>0</v>
      </c>
      <c r="AG40" s="103">
        <f t="shared" ca="1" si="23"/>
        <v>0</v>
      </c>
      <c r="AH40" s="103">
        <f t="shared" ca="1" si="24"/>
        <v>0</v>
      </c>
      <c r="AI40" s="103">
        <f t="shared" ca="1" si="25"/>
        <v>0</v>
      </c>
      <c r="AK40" s="102"/>
      <c r="AL40" s="103">
        <f t="shared" ca="1" si="15"/>
        <v>0</v>
      </c>
      <c r="AM40" s="103">
        <f t="shared" ca="1" si="16"/>
        <v>0</v>
      </c>
      <c r="AN40" s="103">
        <f t="shared" ca="1" si="17"/>
        <v>0</v>
      </c>
      <c r="AO40" s="103">
        <f t="shared" ca="1" si="18"/>
        <v>0</v>
      </c>
      <c r="AP40" s="103">
        <f t="shared" ca="1" si="19"/>
        <v>0</v>
      </c>
      <c r="AQ40" s="122"/>
      <c r="AR40" s="103"/>
      <c r="AS40" s="122"/>
      <c r="AT40" s="94"/>
      <c r="AU40" s="94"/>
      <c r="AV40" s="94"/>
    </row>
    <row r="41" spans="1:48" x14ac:dyDescent="0.25">
      <c r="A41" s="152">
        <f t="shared" si="26"/>
        <v>17</v>
      </c>
      <c r="B41" s="97">
        <f t="shared" si="27"/>
        <v>4.46</v>
      </c>
      <c r="C41" s="98">
        <f t="shared" si="0"/>
        <v>4.37</v>
      </c>
      <c r="D41" s="98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77">
        <f t="shared" si="29"/>
        <v>36694</v>
      </c>
      <c r="J41" s="177">
        <f t="shared" si="20"/>
        <v>36693</v>
      </c>
      <c r="K41" s="159">
        <f t="shared" si="30"/>
        <v>6</v>
      </c>
      <c r="L41" s="159">
        <f t="shared" si="3"/>
        <v>0</v>
      </c>
      <c r="M41" s="159">
        <f t="shared" si="4"/>
        <v>-5</v>
      </c>
      <c r="N41" s="101">
        <f t="shared" ca="1" si="5"/>
        <v>0</v>
      </c>
      <c r="O41" s="101">
        <f t="shared" ca="1" si="6"/>
        <v>0</v>
      </c>
      <c r="P41" s="101">
        <f t="shared" ca="1" si="7"/>
        <v>0</v>
      </c>
      <c r="Q41" s="101">
        <f t="shared" ca="1" si="8"/>
        <v>0</v>
      </c>
      <c r="R41" s="101">
        <f t="shared" ca="1" si="9"/>
        <v>0</v>
      </c>
      <c r="S41" s="101">
        <f t="shared" ca="1" si="10"/>
        <v>0</v>
      </c>
      <c r="T41" s="101">
        <f t="shared" ca="1" si="11"/>
        <v>0</v>
      </c>
      <c r="U41" s="101">
        <f t="shared" ca="1" si="12"/>
        <v>0</v>
      </c>
      <c r="V41" s="101">
        <f t="shared" ca="1" si="13"/>
        <v>0</v>
      </c>
      <c r="W41" s="101">
        <f t="shared" ca="1" si="14"/>
        <v>0</v>
      </c>
      <c r="Y41" s="78"/>
      <c r="Z41" s="78"/>
      <c r="AA41" s="152"/>
      <c r="AD41" s="102"/>
      <c r="AE41" s="103">
        <f t="shared" ca="1" si="21"/>
        <v>0</v>
      </c>
      <c r="AF41" s="103">
        <f t="shared" ca="1" si="22"/>
        <v>0</v>
      </c>
      <c r="AG41" s="103">
        <f t="shared" ca="1" si="23"/>
        <v>0</v>
      </c>
      <c r="AH41" s="103">
        <f t="shared" ca="1" si="24"/>
        <v>0</v>
      </c>
      <c r="AI41" s="103">
        <f t="shared" ca="1" si="25"/>
        <v>0</v>
      </c>
      <c r="AK41" s="102"/>
      <c r="AL41" s="103">
        <f t="shared" ca="1" si="15"/>
        <v>0</v>
      </c>
      <c r="AM41" s="103">
        <f t="shared" ca="1" si="16"/>
        <v>0</v>
      </c>
      <c r="AN41" s="103">
        <f t="shared" ca="1" si="17"/>
        <v>0</v>
      </c>
      <c r="AO41" s="103">
        <f t="shared" ca="1" si="18"/>
        <v>0</v>
      </c>
      <c r="AP41" s="103">
        <f t="shared" ca="1" si="19"/>
        <v>0</v>
      </c>
      <c r="AQ41" s="122"/>
      <c r="AR41" s="103"/>
      <c r="AS41" s="122"/>
      <c r="AT41" s="94"/>
      <c r="AU41" s="94"/>
      <c r="AV41" s="94"/>
    </row>
    <row r="42" spans="1:48" x14ac:dyDescent="0.25">
      <c r="A42" s="152">
        <f t="shared" si="26"/>
        <v>18</v>
      </c>
      <c r="B42" s="97">
        <f t="shared" si="27"/>
        <v>4.46</v>
      </c>
      <c r="C42" s="98">
        <f t="shared" si="0"/>
        <v>4.37</v>
      </c>
      <c r="D42" s="98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77">
        <f t="shared" si="29"/>
        <v>36695</v>
      </c>
      <c r="J42" s="177">
        <f t="shared" si="20"/>
        <v>36693</v>
      </c>
      <c r="K42" s="159">
        <f t="shared" si="30"/>
        <v>7</v>
      </c>
      <c r="L42" s="159">
        <f t="shared" si="3"/>
        <v>0</v>
      </c>
      <c r="M42" s="159">
        <f t="shared" si="4"/>
        <v>-5</v>
      </c>
      <c r="N42" s="101">
        <f t="shared" ca="1" si="5"/>
        <v>0</v>
      </c>
      <c r="O42" s="101">
        <f t="shared" ca="1" si="6"/>
        <v>0</v>
      </c>
      <c r="P42" s="101">
        <f t="shared" ca="1" si="7"/>
        <v>0</v>
      </c>
      <c r="Q42" s="101">
        <f t="shared" ca="1" si="8"/>
        <v>0</v>
      </c>
      <c r="R42" s="101">
        <f t="shared" ca="1" si="9"/>
        <v>0</v>
      </c>
      <c r="S42" s="101">
        <f t="shared" ca="1" si="10"/>
        <v>0</v>
      </c>
      <c r="T42" s="101">
        <f t="shared" ca="1" si="11"/>
        <v>0</v>
      </c>
      <c r="U42" s="101">
        <f t="shared" ca="1" si="12"/>
        <v>0</v>
      </c>
      <c r="V42" s="101">
        <f t="shared" ca="1" si="13"/>
        <v>0</v>
      </c>
      <c r="W42" s="101">
        <f t="shared" ca="1" si="14"/>
        <v>0</v>
      </c>
      <c r="Y42" s="78"/>
      <c r="Z42" s="78"/>
      <c r="AA42" s="152"/>
      <c r="AD42" s="102"/>
      <c r="AE42" s="103">
        <f t="shared" ca="1" si="21"/>
        <v>0</v>
      </c>
      <c r="AF42" s="103">
        <f t="shared" ca="1" si="22"/>
        <v>0</v>
      </c>
      <c r="AG42" s="103">
        <f t="shared" ca="1" si="23"/>
        <v>0</v>
      </c>
      <c r="AH42" s="103">
        <f t="shared" ca="1" si="24"/>
        <v>0</v>
      </c>
      <c r="AI42" s="103">
        <f t="shared" ca="1" si="25"/>
        <v>0</v>
      </c>
      <c r="AK42" s="102"/>
      <c r="AL42" s="103">
        <f t="shared" ca="1" si="15"/>
        <v>0</v>
      </c>
      <c r="AM42" s="103">
        <f t="shared" ca="1" si="16"/>
        <v>0</v>
      </c>
      <c r="AN42" s="103">
        <f t="shared" ca="1" si="17"/>
        <v>0</v>
      </c>
      <c r="AO42" s="103">
        <f t="shared" ca="1" si="18"/>
        <v>0</v>
      </c>
      <c r="AP42" s="103">
        <f t="shared" ca="1" si="19"/>
        <v>0</v>
      </c>
      <c r="AQ42" s="122"/>
      <c r="AR42" s="103"/>
      <c r="AS42" s="122"/>
      <c r="AT42" s="94"/>
      <c r="AU42" s="94"/>
      <c r="AV42" s="94"/>
    </row>
    <row r="43" spans="1:48" x14ac:dyDescent="0.25">
      <c r="A43" s="152">
        <f t="shared" si="26"/>
        <v>19</v>
      </c>
      <c r="B43" s="97">
        <f t="shared" si="27"/>
        <v>4.46</v>
      </c>
      <c r="C43" s="98">
        <f t="shared" si="0"/>
        <v>4.37</v>
      </c>
      <c r="D43" s="98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77">
        <f t="shared" si="29"/>
        <v>36696</v>
      </c>
      <c r="J43" s="177">
        <f t="shared" si="20"/>
        <v>36696</v>
      </c>
      <c r="K43" s="159">
        <f t="shared" si="30"/>
        <v>1</v>
      </c>
      <c r="L43" s="159">
        <f t="shared" si="3"/>
        <v>0</v>
      </c>
      <c r="M43" s="159">
        <f t="shared" si="4"/>
        <v>-2</v>
      </c>
      <c r="N43" s="101">
        <f t="shared" ca="1" si="5"/>
        <v>0</v>
      </c>
      <c r="O43" s="101">
        <f t="shared" ca="1" si="6"/>
        <v>0</v>
      </c>
      <c r="P43" s="101">
        <f t="shared" ca="1" si="7"/>
        <v>0</v>
      </c>
      <c r="Q43" s="101">
        <f t="shared" ca="1" si="8"/>
        <v>0</v>
      </c>
      <c r="R43" s="101">
        <f t="shared" ca="1" si="9"/>
        <v>0</v>
      </c>
      <c r="S43" s="101">
        <f t="shared" ca="1" si="10"/>
        <v>0</v>
      </c>
      <c r="T43" s="101">
        <f t="shared" ca="1" si="11"/>
        <v>0</v>
      </c>
      <c r="U43" s="101">
        <f ca="1">IF($L43=0,0,bsd(U$23,U$22,$B43,$D43,$M43,$F43,$H43,0.1))</f>
        <v>0</v>
      </c>
      <c r="V43" s="101">
        <f t="shared" ca="1" si="13"/>
        <v>0</v>
      </c>
      <c r="W43" s="101">
        <f t="shared" ca="1" si="14"/>
        <v>0</v>
      </c>
      <c r="Y43" s="78"/>
      <c r="Z43" s="78"/>
      <c r="AA43" s="152"/>
      <c r="AD43" s="102"/>
      <c r="AE43" s="103">
        <f t="shared" ca="1" si="21"/>
        <v>0</v>
      </c>
      <c r="AF43" s="103">
        <f t="shared" ca="1" si="22"/>
        <v>0</v>
      </c>
      <c r="AG43" s="103">
        <f t="shared" ca="1" si="23"/>
        <v>0</v>
      </c>
      <c r="AH43" s="103">
        <f t="shared" ca="1" si="24"/>
        <v>0</v>
      </c>
      <c r="AI43" s="103">
        <f t="shared" ca="1" si="25"/>
        <v>0</v>
      </c>
      <c r="AK43" s="102"/>
      <c r="AL43" s="103">
        <f t="shared" ca="1" si="15"/>
        <v>0</v>
      </c>
      <c r="AM43" s="103">
        <f t="shared" ca="1" si="16"/>
        <v>0</v>
      </c>
      <c r="AN43" s="103">
        <f t="shared" ca="1" si="17"/>
        <v>0</v>
      </c>
      <c r="AO43" s="103">
        <f t="shared" ca="1" si="18"/>
        <v>0</v>
      </c>
      <c r="AP43" s="103">
        <f t="shared" ca="1" si="19"/>
        <v>0</v>
      </c>
      <c r="AQ43" s="122"/>
      <c r="AR43" s="103"/>
      <c r="AS43" s="122"/>
      <c r="AT43" s="94"/>
      <c r="AU43" s="94"/>
      <c r="AV43" s="94"/>
    </row>
    <row r="44" spans="1:48" x14ac:dyDescent="0.25">
      <c r="A44" s="152">
        <f t="shared" si="26"/>
        <v>20</v>
      </c>
      <c r="B44" s="97">
        <f t="shared" si="27"/>
        <v>4.46</v>
      </c>
      <c r="C44" s="98">
        <f t="shared" si="0"/>
        <v>4.37</v>
      </c>
      <c r="D44" s="98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77">
        <f t="shared" si="29"/>
        <v>36697</v>
      </c>
      <c r="J44" s="177">
        <f t="shared" si="20"/>
        <v>36697</v>
      </c>
      <c r="K44" s="159">
        <f t="shared" si="30"/>
        <v>2</v>
      </c>
      <c r="L44" s="159">
        <f t="shared" si="3"/>
        <v>0</v>
      </c>
      <c r="M44" s="159">
        <f t="shared" si="4"/>
        <v>-1</v>
      </c>
      <c r="N44" s="101">
        <f t="shared" ca="1" si="5"/>
        <v>0</v>
      </c>
      <c r="O44" s="101">
        <f t="shared" ca="1" si="6"/>
        <v>0</v>
      </c>
      <c r="P44" s="101">
        <f t="shared" ca="1" si="7"/>
        <v>0</v>
      </c>
      <c r="Q44" s="101">
        <f t="shared" ca="1" si="8"/>
        <v>0</v>
      </c>
      <c r="R44" s="101">
        <f t="shared" ca="1" si="9"/>
        <v>0</v>
      </c>
      <c r="S44" s="101">
        <f t="shared" ca="1" si="10"/>
        <v>0</v>
      </c>
      <c r="T44" s="101">
        <f t="shared" ca="1" si="11"/>
        <v>0</v>
      </c>
      <c r="U44" s="101">
        <f t="shared" ca="1" si="12"/>
        <v>0</v>
      </c>
      <c r="V44" s="101">
        <f t="shared" ca="1" si="13"/>
        <v>0</v>
      </c>
      <c r="W44" s="101">
        <f t="shared" ca="1" si="14"/>
        <v>0</v>
      </c>
      <c r="Y44" s="78"/>
      <c r="Z44" s="78"/>
      <c r="AA44" s="152"/>
      <c r="AD44" s="102"/>
      <c r="AE44" s="103">
        <f t="shared" ca="1" si="21"/>
        <v>0</v>
      </c>
      <c r="AF44" s="103">
        <f t="shared" ca="1" si="22"/>
        <v>0</v>
      </c>
      <c r="AG44" s="103">
        <f t="shared" ca="1" si="23"/>
        <v>0</v>
      </c>
      <c r="AH44" s="103">
        <f t="shared" ca="1" si="24"/>
        <v>0</v>
      </c>
      <c r="AI44" s="103">
        <f t="shared" ca="1" si="25"/>
        <v>0</v>
      </c>
      <c r="AK44" s="102"/>
      <c r="AL44" s="103">
        <f t="shared" ca="1" si="15"/>
        <v>0</v>
      </c>
      <c r="AM44" s="103">
        <f t="shared" ca="1" si="16"/>
        <v>0</v>
      </c>
      <c r="AN44" s="103">
        <f t="shared" ca="1" si="17"/>
        <v>0</v>
      </c>
      <c r="AO44" s="103">
        <f t="shared" ca="1" si="18"/>
        <v>0</v>
      </c>
      <c r="AP44" s="103">
        <f t="shared" ca="1" si="19"/>
        <v>0</v>
      </c>
      <c r="AQ44" s="122"/>
      <c r="AR44" s="103"/>
      <c r="AS44" s="122"/>
      <c r="AT44" s="94"/>
      <c r="AU44" s="94"/>
      <c r="AV44" s="94"/>
    </row>
    <row r="45" spans="1:48" x14ac:dyDescent="0.25">
      <c r="A45" s="152">
        <f t="shared" si="26"/>
        <v>21</v>
      </c>
      <c r="B45" s="97">
        <f t="shared" si="27"/>
        <v>4.46</v>
      </c>
      <c r="C45" s="98">
        <f t="shared" si="0"/>
        <v>4.37</v>
      </c>
      <c r="D45" s="98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77">
        <f t="shared" si="29"/>
        <v>36698</v>
      </c>
      <c r="J45" s="177">
        <f t="shared" si="20"/>
        <v>36698</v>
      </c>
      <c r="K45" s="159">
        <f t="shared" si="30"/>
        <v>3</v>
      </c>
      <c r="L45" s="159">
        <f t="shared" si="3"/>
        <v>0</v>
      </c>
      <c r="M45" s="159">
        <f t="shared" si="4"/>
        <v>0</v>
      </c>
      <c r="N45" s="101">
        <f t="shared" ca="1" si="5"/>
        <v>0</v>
      </c>
      <c r="O45" s="101">
        <f t="shared" ca="1" si="6"/>
        <v>0</v>
      </c>
      <c r="P45" s="101">
        <f t="shared" ca="1" si="7"/>
        <v>0</v>
      </c>
      <c r="Q45" s="101">
        <f t="shared" ca="1" si="8"/>
        <v>0</v>
      </c>
      <c r="R45" s="101">
        <f t="shared" ca="1" si="9"/>
        <v>0</v>
      </c>
      <c r="S45" s="101">
        <f t="shared" ca="1" si="10"/>
        <v>0</v>
      </c>
      <c r="T45" s="101">
        <f t="shared" ca="1" si="11"/>
        <v>0</v>
      </c>
      <c r="U45" s="101">
        <f t="shared" ca="1" si="12"/>
        <v>0</v>
      </c>
      <c r="V45" s="101">
        <f t="shared" ca="1" si="13"/>
        <v>0</v>
      </c>
      <c r="W45" s="101">
        <f t="shared" ca="1" si="14"/>
        <v>0</v>
      </c>
      <c r="Y45" s="78"/>
      <c r="Z45" s="78"/>
      <c r="AA45" s="152"/>
      <c r="AD45" s="102"/>
      <c r="AE45" s="103">
        <f t="shared" ca="1" si="21"/>
        <v>0</v>
      </c>
      <c r="AF45" s="103">
        <f t="shared" ca="1" si="22"/>
        <v>0</v>
      </c>
      <c r="AG45" s="103">
        <f t="shared" ca="1" si="23"/>
        <v>0</v>
      </c>
      <c r="AH45" s="103">
        <f t="shared" ca="1" si="24"/>
        <v>0</v>
      </c>
      <c r="AI45" s="103">
        <f t="shared" ca="1" si="25"/>
        <v>0</v>
      </c>
      <c r="AK45" s="102"/>
      <c r="AL45" s="103">
        <f t="shared" ca="1" si="15"/>
        <v>0</v>
      </c>
      <c r="AM45" s="103">
        <f t="shared" ca="1" si="16"/>
        <v>0</v>
      </c>
      <c r="AN45" s="103">
        <f t="shared" ca="1" si="17"/>
        <v>0</v>
      </c>
      <c r="AO45" s="103">
        <f t="shared" ca="1" si="18"/>
        <v>0</v>
      </c>
      <c r="AP45" s="103">
        <f t="shared" ca="1" si="19"/>
        <v>0</v>
      </c>
      <c r="AQ45" s="122"/>
      <c r="AR45" s="103"/>
      <c r="AS45" s="122"/>
      <c r="AT45" s="94"/>
      <c r="AU45" s="94"/>
      <c r="AV45" s="94"/>
    </row>
    <row r="46" spans="1:48" x14ac:dyDescent="0.25">
      <c r="A46" s="152">
        <f t="shared" si="26"/>
        <v>22</v>
      </c>
      <c r="B46" s="97">
        <f t="shared" si="27"/>
        <v>4.46</v>
      </c>
      <c r="C46" s="98">
        <f t="shared" si="0"/>
        <v>4.37</v>
      </c>
      <c r="D46" s="98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77">
        <f t="shared" si="29"/>
        <v>36699</v>
      </c>
      <c r="J46" s="177">
        <f t="shared" si="20"/>
        <v>36699</v>
      </c>
      <c r="K46" s="159">
        <f t="shared" si="30"/>
        <v>4</v>
      </c>
      <c r="L46" s="159">
        <f t="shared" si="3"/>
        <v>1</v>
      </c>
      <c r="M46" s="159">
        <f t="shared" si="4"/>
        <v>1</v>
      </c>
      <c r="N46" s="101" t="e">
        <f t="shared" ca="1" si="5"/>
        <v>#VALUE!</v>
      </c>
      <c r="O46" s="101" t="e">
        <f t="shared" ca="1" si="6"/>
        <v>#VALUE!</v>
      </c>
      <c r="P46" s="101" t="e">
        <f t="shared" ca="1" si="7"/>
        <v>#VALUE!</v>
      </c>
      <c r="Q46" s="101" t="e">
        <f t="shared" ca="1" si="8"/>
        <v>#VALUE!</v>
      </c>
      <c r="R46" s="101" t="e">
        <f t="shared" ca="1" si="9"/>
        <v>#VALUE!</v>
      </c>
      <c r="S46" s="101" t="e">
        <f t="shared" ca="1" si="10"/>
        <v>#VALUE!</v>
      </c>
      <c r="T46" s="101" t="e">
        <f t="shared" ca="1" si="11"/>
        <v>#VALUE!</v>
      </c>
      <c r="U46" s="101" t="e">
        <f t="shared" ca="1" si="12"/>
        <v>#VALUE!</v>
      </c>
      <c r="V46" s="101" t="e">
        <f t="shared" ca="1" si="13"/>
        <v>#VALUE!</v>
      </c>
      <c r="W46" s="101" t="e">
        <f t="shared" ca="1" si="14"/>
        <v>#VALUE!</v>
      </c>
      <c r="Y46" s="78"/>
      <c r="Z46" s="78"/>
      <c r="AA46" s="152"/>
      <c r="AD46" s="102"/>
      <c r="AE46" s="103" t="e">
        <f t="shared" ca="1" si="21"/>
        <v>#VALUE!</v>
      </c>
      <c r="AF46" s="103" t="e">
        <f t="shared" ca="1" si="22"/>
        <v>#VALUE!</v>
      </c>
      <c r="AG46" s="103" t="e">
        <f t="shared" ca="1" si="23"/>
        <v>#VALUE!</v>
      </c>
      <c r="AH46" s="103" t="e">
        <f t="shared" ca="1" si="24"/>
        <v>#VALUE!</v>
      </c>
      <c r="AI46" s="103" t="e">
        <f t="shared" ca="1" si="25"/>
        <v>#VALUE!</v>
      </c>
      <c r="AK46" s="102"/>
      <c r="AL46" s="103" t="e">
        <f t="shared" ca="1" si="15"/>
        <v>#VALUE!</v>
      </c>
      <c r="AM46" s="103" t="e">
        <f t="shared" ca="1" si="16"/>
        <v>#VALUE!</v>
      </c>
      <c r="AN46" s="103" t="e">
        <f t="shared" ca="1" si="17"/>
        <v>#VALUE!</v>
      </c>
      <c r="AO46" s="103" t="e">
        <f t="shared" ca="1" si="18"/>
        <v>#VALUE!</v>
      </c>
      <c r="AP46" s="103" t="e">
        <f t="shared" ca="1" si="19"/>
        <v>#VALUE!</v>
      </c>
      <c r="AQ46" s="122"/>
      <c r="AR46" s="103"/>
      <c r="AS46" s="122"/>
      <c r="AT46" s="94"/>
      <c r="AU46" s="94"/>
      <c r="AV46" s="94"/>
    </row>
    <row r="47" spans="1:48" x14ac:dyDescent="0.25">
      <c r="A47" s="152">
        <f t="shared" si="26"/>
        <v>23</v>
      </c>
      <c r="B47" s="97">
        <f t="shared" si="27"/>
        <v>4.46</v>
      </c>
      <c r="C47" s="98">
        <f t="shared" si="0"/>
        <v>4.37</v>
      </c>
      <c r="D47" s="98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77">
        <f t="shared" si="29"/>
        <v>36700</v>
      </c>
      <c r="J47" s="177">
        <f t="shared" si="20"/>
        <v>36700</v>
      </c>
      <c r="K47" s="159">
        <f t="shared" si="30"/>
        <v>5</v>
      </c>
      <c r="L47" s="159">
        <f t="shared" si="3"/>
        <v>1</v>
      </c>
      <c r="M47" s="159">
        <f t="shared" si="4"/>
        <v>2</v>
      </c>
      <c r="N47" s="101" t="e">
        <f t="shared" ca="1" si="5"/>
        <v>#VALUE!</v>
      </c>
      <c r="O47" s="101" t="e">
        <f t="shared" ca="1" si="6"/>
        <v>#VALUE!</v>
      </c>
      <c r="P47" s="101" t="e">
        <f t="shared" ca="1" si="7"/>
        <v>#VALUE!</v>
      </c>
      <c r="Q47" s="101" t="e">
        <f t="shared" ca="1" si="8"/>
        <v>#VALUE!</v>
      </c>
      <c r="R47" s="101" t="e">
        <f t="shared" ca="1" si="9"/>
        <v>#VALUE!</v>
      </c>
      <c r="S47" s="101" t="e">
        <f t="shared" ca="1" si="10"/>
        <v>#VALUE!</v>
      </c>
      <c r="T47" s="101" t="e">
        <f t="shared" ca="1" si="11"/>
        <v>#VALUE!</v>
      </c>
      <c r="U47" s="101" t="e">
        <f t="shared" ca="1" si="12"/>
        <v>#VALUE!</v>
      </c>
      <c r="V47" s="101" t="e">
        <f t="shared" ca="1" si="13"/>
        <v>#VALUE!</v>
      </c>
      <c r="W47" s="101" t="e">
        <f t="shared" ca="1" si="14"/>
        <v>#VALUE!</v>
      </c>
      <c r="Y47" s="78"/>
      <c r="Z47" s="78"/>
      <c r="AA47" s="152"/>
      <c r="AD47" s="102"/>
      <c r="AE47" s="103" t="e">
        <f t="shared" ca="1" si="21"/>
        <v>#VALUE!</v>
      </c>
      <c r="AF47" s="103" t="e">
        <f t="shared" ca="1" si="22"/>
        <v>#VALUE!</v>
      </c>
      <c r="AG47" s="103" t="e">
        <f t="shared" ca="1" si="23"/>
        <v>#VALUE!</v>
      </c>
      <c r="AH47" s="103" t="e">
        <f t="shared" ca="1" si="24"/>
        <v>#VALUE!</v>
      </c>
      <c r="AI47" s="103" t="e">
        <f t="shared" ca="1" si="25"/>
        <v>#VALUE!</v>
      </c>
      <c r="AK47" s="102"/>
      <c r="AL47" s="103" t="e">
        <f t="shared" ca="1" si="15"/>
        <v>#VALUE!</v>
      </c>
      <c r="AM47" s="103" t="e">
        <f t="shared" ca="1" si="16"/>
        <v>#VALUE!</v>
      </c>
      <c r="AN47" s="103" t="e">
        <f t="shared" ca="1" si="17"/>
        <v>#VALUE!</v>
      </c>
      <c r="AO47" s="103" t="e">
        <f t="shared" ca="1" si="18"/>
        <v>#VALUE!</v>
      </c>
      <c r="AP47" s="103" t="e">
        <f t="shared" ca="1" si="19"/>
        <v>#VALUE!</v>
      </c>
      <c r="AQ47" s="122"/>
      <c r="AR47" s="103"/>
      <c r="AS47" s="122"/>
      <c r="AT47" s="94"/>
      <c r="AU47" s="94"/>
      <c r="AV47" s="94"/>
    </row>
    <row r="48" spans="1:48" x14ac:dyDescent="0.25">
      <c r="A48" s="152">
        <f t="shared" si="26"/>
        <v>24</v>
      </c>
      <c r="B48" s="97">
        <f t="shared" si="27"/>
        <v>4.46</v>
      </c>
      <c r="C48" s="98">
        <f t="shared" si="0"/>
        <v>4.37</v>
      </c>
      <c r="D48" s="98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77">
        <f t="shared" si="29"/>
        <v>36701</v>
      </c>
      <c r="J48" s="177">
        <f t="shared" si="20"/>
        <v>36700</v>
      </c>
      <c r="K48" s="159">
        <f t="shared" si="30"/>
        <v>6</v>
      </c>
      <c r="L48" s="159">
        <f t="shared" si="3"/>
        <v>1</v>
      </c>
      <c r="M48" s="159">
        <f t="shared" si="4"/>
        <v>2</v>
      </c>
      <c r="N48" s="101" t="e">
        <f t="shared" ca="1" si="5"/>
        <v>#VALUE!</v>
      </c>
      <c r="O48" s="101" t="e">
        <f t="shared" ca="1" si="6"/>
        <v>#VALUE!</v>
      </c>
      <c r="P48" s="101" t="e">
        <f t="shared" ca="1" si="7"/>
        <v>#VALUE!</v>
      </c>
      <c r="Q48" s="101" t="e">
        <f t="shared" ca="1" si="8"/>
        <v>#VALUE!</v>
      </c>
      <c r="R48" s="101" t="e">
        <f t="shared" ca="1" si="9"/>
        <v>#VALUE!</v>
      </c>
      <c r="S48" s="101" t="e">
        <f t="shared" ca="1" si="10"/>
        <v>#VALUE!</v>
      </c>
      <c r="T48" s="101" t="e">
        <f t="shared" ca="1" si="11"/>
        <v>#VALUE!</v>
      </c>
      <c r="U48" s="101" t="e">
        <f t="shared" ca="1" si="12"/>
        <v>#VALUE!</v>
      </c>
      <c r="V48" s="101" t="e">
        <f t="shared" ca="1" si="13"/>
        <v>#VALUE!</v>
      </c>
      <c r="W48" s="101" t="e">
        <f t="shared" ca="1" si="14"/>
        <v>#VALUE!</v>
      </c>
      <c r="Y48" s="78"/>
      <c r="Z48" s="78"/>
      <c r="AA48" s="152"/>
      <c r="AD48" s="102"/>
      <c r="AE48" s="103" t="e">
        <f t="shared" ca="1" si="21"/>
        <v>#VALUE!</v>
      </c>
      <c r="AF48" s="103" t="e">
        <f t="shared" ca="1" si="22"/>
        <v>#VALUE!</v>
      </c>
      <c r="AG48" s="103" t="e">
        <f t="shared" ca="1" si="23"/>
        <v>#VALUE!</v>
      </c>
      <c r="AH48" s="103" t="e">
        <f t="shared" ca="1" si="24"/>
        <v>#VALUE!</v>
      </c>
      <c r="AI48" s="103" t="e">
        <f t="shared" ca="1" si="25"/>
        <v>#VALUE!</v>
      </c>
      <c r="AK48" s="102"/>
      <c r="AL48" s="103" t="e">
        <f t="shared" ca="1" si="15"/>
        <v>#VALUE!</v>
      </c>
      <c r="AM48" s="103" t="e">
        <f t="shared" ca="1" si="16"/>
        <v>#VALUE!</v>
      </c>
      <c r="AN48" s="103" t="e">
        <f t="shared" ca="1" si="17"/>
        <v>#VALUE!</v>
      </c>
      <c r="AO48" s="103" t="e">
        <f t="shared" ca="1" si="18"/>
        <v>#VALUE!</v>
      </c>
      <c r="AP48" s="103" t="e">
        <f t="shared" ca="1" si="19"/>
        <v>#VALUE!</v>
      </c>
      <c r="AQ48" s="122"/>
      <c r="AR48" s="103"/>
      <c r="AS48" s="122"/>
      <c r="AT48" s="94"/>
      <c r="AU48" s="94"/>
      <c r="AV48" s="94"/>
    </row>
    <row r="49" spans="1:48" x14ac:dyDescent="0.25">
      <c r="A49" s="152">
        <f t="shared" si="26"/>
        <v>25</v>
      </c>
      <c r="B49" s="97">
        <f t="shared" si="27"/>
        <v>4.46</v>
      </c>
      <c r="C49" s="98">
        <f t="shared" si="0"/>
        <v>4.37</v>
      </c>
      <c r="D49" s="98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77">
        <f t="shared" si="29"/>
        <v>36702</v>
      </c>
      <c r="J49" s="177">
        <f t="shared" si="20"/>
        <v>36700</v>
      </c>
      <c r="K49" s="159">
        <f t="shared" si="30"/>
        <v>7</v>
      </c>
      <c r="L49" s="159">
        <f t="shared" si="3"/>
        <v>1</v>
      </c>
      <c r="M49" s="159">
        <f t="shared" si="4"/>
        <v>2</v>
      </c>
      <c r="N49" s="101" t="e">
        <f t="shared" ca="1" si="5"/>
        <v>#VALUE!</v>
      </c>
      <c r="O49" s="101" t="e">
        <f t="shared" ca="1" si="6"/>
        <v>#VALUE!</v>
      </c>
      <c r="P49" s="101" t="e">
        <f t="shared" ca="1" si="7"/>
        <v>#VALUE!</v>
      </c>
      <c r="Q49" s="101" t="e">
        <f t="shared" ca="1" si="8"/>
        <v>#VALUE!</v>
      </c>
      <c r="R49" s="101" t="e">
        <f t="shared" ca="1" si="9"/>
        <v>#VALUE!</v>
      </c>
      <c r="S49" s="101" t="e">
        <f t="shared" ca="1" si="10"/>
        <v>#VALUE!</v>
      </c>
      <c r="T49" s="101" t="e">
        <f t="shared" ca="1" si="11"/>
        <v>#VALUE!</v>
      </c>
      <c r="U49" s="101" t="e">
        <f t="shared" ca="1" si="12"/>
        <v>#VALUE!</v>
      </c>
      <c r="V49" s="101" t="e">
        <f t="shared" ca="1" si="13"/>
        <v>#VALUE!</v>
      </c>
      <c r="W49" s="101" t="e">
        <f t="shared" ca="1" si="14"/>
        <v>#VALUE!</v>
      </c>
      <c r="Y49" s="78"/>
      <c r="Z49" s="78"/>
      <c r="AA49" s="152"/>
      <c r="AD49" s="102"/>
      <c r="AE49" s="103" t="e">
        <f t="shared" ca="1" si="21"/>
        <v>#VALUE!</v>
      </c>
      <c r="AF49" s="103" t="e">
        <f t="shared" ca="1" si="22"/>
        <v>#VALUE!</v>
      </c>
      <c r="AG49" s="103" t="e">
        <f t="shared" ca="1" si="23"/>
        <v>#VALUE!</v>
      </c>
      <c r="AH49" s="103" t="e">
        <f t="shared" ca="1" si="24"/>
        <v>#VALUE!</v>
      </c>
      <c r="AI49" s="103" t="e">
        <f t="shared" ca="1" si="25"/>
        <v>#VALUE!</v>
      </c>
      <c r="AK49" s="102"/>
      <c r="AL49" s="103" t="e">
        <f t="shared" ca="1" si="15"/>
        <v>#VALUE!</v>
      </c>
      <c r="AM49" s="103" t="e">
        <f t="shared" ca="1" si="16"/>
        <v>#VALUE!</v>
      </c>
      <c r="AN49" s="103" t="e">
        <f t="shared" ca="1" si="17"/>
        <v>#VALUE!</v>
      </c>
      <c r="AO49" s="103" t="e">
        <f t="shared" ca="1" si="18"/>
        <v>#VALUE!</v>
      </c>
      <c r="AP49" s="103" t="e">
        <f t="shared" ca="1" si="19"/>
        <v>#VALUE!</v>
      </c>
      <c r="AQ49" s="122"/>
      <c r="AR49" s="103"/>
      <c r="AS49" s="122"/>
      <c r="AT49" s="94"/>
      <c r="AU49" s="94"/>
      <c r="AV49" s="94"/>
    </row>
    <row r="50" spans="1:48" x14ac:dyDescent="0.25">
      <c r="A50" s="152">
        <f t="shared" si="26"/>
        <v>26</v>
      </c>
      <c r="B50" s="97">
        <f t="shared" si="27"/>
        <v>4.46</v>
      </c>
      <c r="C50" s="98">
        <f t="shared" si="0"/>
        <v>4.37</v>
      </c>
      <c r="D50" s="98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77">
        <f t="shared" si="29"/>
        <v>36703</v>
      </c>
      <c r="J50" s="177">
        <f t="shared" si="20"/>
        <v>36703</v>
      </c>
      <c r="K50" s="159">
        <f t="shared" si="30"/>
        <v>1</v>
      </c>
      <c r="L50" s="159">
        <f t="shared" si="3"/>
        <v>1</v>
      </c>
      <c r="M50" s="159">
        <f t="shared" si="4"/>
        <v>5</v>
      </c>
      <c r="N50" s="101" t="e">
        <f t="shared" ca="1" si="5"/>
        <v>#VALUE!</v>
      </c>
      <c r="O50" s="101" t="e">
        <f t="shared" ca="1" si="6"/>
        <v>#VALUE!</v>
      </c>
      <c r="P50" s="101" t="e">
        <f t="shared" ca="1" si="7"/>
        <v>#VALUE!</v>
      </c>
      <c r="Q50" s="101" t="e">
        <f t="shared" ca="1" si="8"/>
        <v>#VALUE!</v>
      </c>
      <c r="R50" s="101" t="e">
        <f t="shared" ca="1" si="9"/>
        <v>#VALUE!</v>
      </c>
      <c r="S50" s="101" t="e">
        <f t="shared" ca="1" si="10"/>
        <v>#VALUE!</v>
      </c>
      <c r="T50" s="101" t="e">
        <f t="shared" ca="1" si="11"/>
        <v>#VALUE!</v>
      </c>
      <c r="U50" s="101" t="e">
        <f t="shared" ca="1" si="12"/>
        <v>#VALUE!</v>
      </c>
      <c r="V50" s="101" t="e">
        <f t="shared" ca="1" si="13"/>
        <v>#VALUE!</v>
      </c>
      <c r="W50" s="101" t="e">
        <f t="shared" ca="1" si="14"/>
        <v>#VALUE!</v>
      </c>
      <c r="Y50" s="78"/>
      <c r="Z50" s="78"/>
      <c r="AA50" s="152"/>
      <c r="AD50" s="102"/>
      <c r="AE50" s="103" t="e">
        <f t="shared" ca="1" si="21"/>
        <v>#VALUE!</v>
      </c>
      <c r="AF50" s="103" t="e">
        <f t="shared" ca="1" si="22"/>
        <v>#VALUE!</v>
      </c>
      <c r="AG50" s="103" t="e">
        <f t="shared" ca="1" si="23"/>
        <v>#VALUE!</v>
      </c>
      <c r="AH50" s="103" t="e">
        <f t="shared" ca="1" si="24"/>
        <v>#VALUE!</v>
      </c>
      <c r="AI50" s="103" t="e">
        <f t="shared" ca="1" si="25"/>
        <v>#VALUE!</v>
      </c>
      <c r="AK50" s="102"/>
      <c r="AL50" s="103" t="e">
        <f t="shared" ca="1" si="15"/>
        <v>#VALUE!</v>
      </c>
      <c r="AM50" s="103" t="e">
        <f t="shared" ca="1" si="16"/>
        <v>#VALUE!</v>
      </c>
      <c r="AN50" s="103" t="e">
        <f t="shared" ca="1" si="17"/>
        <v>#VALUE!</v>
      </c>
      <c r="AO50" s="103" t="e">
        <f t="shared" ca="1" si="18"/>
        <v>#VALUE!</v>
      </c>
      <c r="AP50" s="103" t="e">
        <f t="shared" ca="1" si="19"/>
        <v>#VALUE!</v>
      </c>
      <c r="AQ50" s="122"/>
      <c r="AR50" s="103"/>
      <c r="AS50" s="122"/>
      <c r="AT50" s="94"/>
      <c r="AU50" s="94"/>
      <c r="AV50" s="94"/>
    </row>
    <row r="51" spans="1:48" x14ac:dyDescent="0.25">
      <c r="A51" s="152">
        <f t="shared" si="26"/>
        <v>27</v>
      </c>
      <c r="B51" s="97">
        <f t="shared" si="27"/>
        <v>4.46</v>
      </c>
      <c r="C51" s="98">
        <f t="shared" si="0"/>
        <v>4.37</v>
      </c>
      <c r="D51" s="98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77">
        <f t="shared" si="29"/>
        <v>36704</v>
      </c>
      <c r="J51" s="177">
        <f t="shared" si="20"/>
        <v>36704</v>
      </c>
      <c r="K51" s="159">
        <f t="shared" si="30"/>
        <v>2</v>
      </c>
      <c r="L51" s="159">
        <f t="shared" si="3"/>
        <v>1</v>
      </c>
      <c r="M51" s="159">
        <f t="shared" si="4"/>
        <v>6</v>
      </c>
      <c r="N51" s="101" t="e">
        <f t="shared" ca="1" si="5"/>
        <v>#VALUE!</v>
      </c>
      <c r="O51" s="101" t="e">
        <f t="shared" ca="1" si="6"/>
        <v>#VALUE!</v>
      </c>
      <c r="P51" s="101" t="e">
        <f t="shared" ca="1" si="7"/>
        <v>#VALUE!</v>
      </c>
      <c r="Q51" s="101" t="e">
        <f t="shared" ca="1" si="8"/>
        <v>#VALUE!</v>
      </c>
      <c r="R51" s="101" t="e">
        <f t="shared" ca="1" si="9"/>
        <v>#VALUE!</v>
      </c>
      <c r="S51" s="101" t="e">
        <f t="shared" ca="1" si="10"/>
        <v>#VALUE!</v>
      </c>
      <c r="T51" s="101" t="e">
        <f t="shared" ca="1" si="11"/>
        <v>#VALUE!</v>
      </c>
      <c r="U51" s="101" t="e">
        <f t="shared" ca="1" si="12"/>
        <v>#VALUE!</v>
      </c>
      <c r="V51" s="101" t="e">
        <f t="shared" ca="1" si="13"/>
        <v>#VALUE!</v>
      </c>
      <c r="W51" s="101" t="e">
        <f t="shared" ca="1" si="14"/>
        <v>#VALUE!</v>
      </c>
      <c r="Y51" s="78"/>
      <c r="Z51" s="78"/>
      <c r="AA51" s="152"/>
      <c r="AD51" s="102"/>
      <c r="AE51" s="103" t="e">
        <f t="shared" ca="1" si="21"/>
        <v>#VALUE!</v>
      </c>
      <c r="AF51" s="103" t="e">
        <f t="shared" ca="1" si="22"/>
        <v>#VALUE!</v>
      </c>
      <c r="AG51" s="103" t="e">
        <f t="shared" ca="1" si="23"/>
        <v>#VALUE!</v>
      </c>
      <c r="AH51" s="103" t="e">
        <f t="shared" ca="1" si="24"/>
        <v>#VALUE!</v>
      </c>
      <c r="AI51" s="103" t="e">
        <f t="shared" ca="1" si="25"/>
        <v>#VALUE!</v>
      </c>
      <c r="AK51" s="102"/>
      <c r="AL51" s="103" t="e">
        <f t="shared" ca="1" si="15"/>
        <v>#VALUE!</v>
      </c>
      <c r="AM51" s="103" t="e">
        <f t="shared" ca="1" si="16"/>
        <v>#VALUE!</v>
      </c>
      <c r="AN51" s="103" t="e">
        <f t="shared" ca="1" si="17"/>
        <v>#VALUE!</v>
      </c>
      <c r="AO51" s="103" t="e">
        <f t="shared" ca="1" si="18"/>
        <v>#VALUE!</v>
      </c>
      <c r="AP51" s="103" t="e">
        <f t="shared" ca="1" si="19"/>
        <v>#VALUE!</v>
      </c>
      <c r="AQ51" s="122"/>
      <c r="AR51" s="103"/>
      <c r="AS51" s="122"/>
      <c r="AT51" s="94"/>
      <c r="AU51" s="94"/>
      <c r="AV51" s="94"/>
    </row>
    <row r="52" spans="1:48" x14ac:dyDescent="0.25">
      <c r="A52" s="152">
        <f t="shared" si="26"/>
        <v>28</v>
      </c>
      <c r="B52" s="97">
        <f t="shared" si="27"/>
        <v>4.46</v>
      </c>
      <c r="C52" s="98">
        <f t="shared" si="0"/>
        <v>4.37</v>
      </c>
      <c r="D52" s="98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77">
        <f t="shared" si="29"/>
        <v>36705</v>
      </c>
      <c r="J52" s="177">
        <f t="shared" si="20"/>
        <v>36705</v>
      </c>
      <c r="K52" s="159">
        <f t="shared" si="30"/>
        <v>3</v>
      </c>
      <c r="L52" s="159">
        <f t="shared" si="3"/>
        <v>1</v>
      </c>
      <c r="M52" s="159">
        <f t="shared" si="4"/>
        <v>7</v>
      </c>
      <c r="N52" s="101" t="e">
        <f t="shared" ca="1" si="5"/>
        <v>#VALUE!</v>
      </c>
      <c r="O52" s="101" t="e">
        <f t="shared" ca="1" si="6"/>
        <v>#VALUE!</v>
      </c>
      <c r="P52" s="101" t="e">
        <f t="shared" ca="1" si="7"/>
        <v>#VALUE!</v>
      </c>
      <c r="Q52" s="101" t="e">
        <f t="shared" ca="1" si="8"/>
        <v>#VALUE!</v>
      </c>
      <c r="R52" s="101" t="e">
        <f t="shared" ca="1" si="9"/>
        <v>#VALUE!</v>
      </c>
      <c r="S52" s="101" t="e">
        <f t="shared" ca="1" si="10"/>
        <v>#VALUE!</v>
      </c>
      <c r="T52" s="101" t="e">
        <f t="shared" ca="1" si="11"/>
        <v>#VALUE!</v>
      </c>
      <c r="U52" s="101" t="e">
        <f t="shared" ca="1" si="12"/>
        <v>#VALUE!</v>
      </c>
      <c r="V52" s="101" t="e">
        <f t="shared" ca="1" si="13"/>
        <v>#VALUE!</v>
      </c>
      <c r="W52" s="101" t="e">
        <f t="shared" ca="1" si="14"/>
        <v>#VALUE!</v>
      </c>
      <c r="Y52" s="78"/>
      <c r="Z52" s="78"/>
      <c r="AA52" s="152"/>
      <c r="AD52" s="102"/>
      <c r="AE52" s="103" t="e">
        <f t="shared" ca="1" si="21"/>
        <v>#VALUE!</v>
      </c>
      <c r="AF52" s="103" t="e">
        <f t="shared" ca="1" si="22"/>
        <v>#VALUE!</v>
      </c>
      <c r="AG52" s="103" t="e">
        <f t="shared" ca="1" si="23"/>
        <v>#VALUE!</v>
      </c>
      <c r="AH52" s="103" t="e">
        <f t="shared" ca="1" si="24"/>
        <v>#VALUE!</v>
      </c>
      <c r="AI52" s="103" t="e">
        <f t="shared" ca="1" si="25"/>
        <v>#VALUE!</v>
      </c>
      <c r="AK52" s="102"/>
      <c r="AL52" s="103" t="e">
        <f t="shared" ca="1" si="15"/>
        <v>#VALUE!</v>
      </c>
      <c r="AM52" s="103" t="e">
        <f t="shared" ca="1" si="16"/>
        <v>#VALUE!</v>
      </c>
      <c r="AN52" s="103" t="e">
        <f t="shared" ca="1" si="17"/>
        <v>#VALUE!</v>
      </c>
      <c r="AO52" s="103" t="e">
        <f t="shared" ca="1" si="18"/>
        <v>#VALUE!</v>
      </c>
      <c r="AP52" s="103" t="e">
        <f t="shared" ca="1" si="19"/>
        <v>#VALUE!</v>
      </c>
      <c r="AQ52" s="122"/>
      <c r="AR52" s="103"/>
      <c r="AS52" s="122"/>
      <c r="AT52" s="94"/>
      <c r="AU52" s="94"/>
      <c r="AV52" s="94"/>
    </row>
    <row r="53" spans="1:48" x14ac:dyDescent="0.25">
      <c r="A53" s="152">
        <f t="shared" si="26"/>
        <v>29</v>
      </c>
      <c r="B53" s="97">
        <f t="shared" si="27"/>
        <v>4.46</v>
      </c>
      <c r="C53" s="98">
        <f t="shared" si="0"/>
        <v>4.37</v>
      </c>
      <c r="D53" s="98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77">
        <f t="shared" si="29"/>
        <v>36706</v>
      </c>
      <c r="J53" s="177">
        <f t="shared" si="20"/>
        <v>36706</v>
      </c>
      <c r="K53" s="159">
        <f t="shared" si="30"/>
        <v>4</v>
      </c>
      <c r="L53" s="159">
        <f t="shared" si="3"/>
        <v>1</v>
      </c>
      <c r="M53" s="159">
        <f t="shared" si="4"/>
        <v>8</v>
      </c>
      <c r="N53" s="101" t="e">
        <f t="shared" ca="1" si="5"/>
        <v>#VALUE!</v>
      </c>
      <c r="O53" s="101" t="e">
        <f t="shared" ca="1" si="6"/>
        <v>#VALUE!</v>
      </c>
      <c r="P53" s="101" t="e">
        <f t="shared" ca="1" si="7"/>
        <v>#VALUE!</v>
      </c>
      <c r="Q53" s="101" t="e">
        <f t="shared" ca="1" si="8"/>
        <v>#VALUE!</v>
      </c>
      <c r="R53" s="101" t="e">
        <f t="shared" ca="1" si="9"/>
        <v>#VALUE!</v>
      </c>
      <c r="S53" s="101" t="e">
        <f t="shared" ca="1" si="10"/>
        <v>#VALUE!</v>
      </c>
      <c r="T53" s="101" t="e">
        <f t="shared" ca="1" si="11"/>
        <v>#VALUE!</v>
      </c>
      <c r="U53" s="101" t="e">
        <f t="shared" ca="1" si="12"/>
        <v>#VALUE!</v>
      </c>
      <c r="V53" s="101" t="e">
        <f t="shared" ca="1" si="13"/>
        <v>#VALUE!</v>
      </c>
      <c r="W53" s="101" t="e">
        <f t="shared" ca="1" si="14"/>
        <v>#VALUE!</v>
      </c>
      <c r="Y53" s="78"/>
      <c r="Z53" s="78"/>
      <c r="AA53" s="152"/>
      <c r="AD53" s="102"/>
      <c r="AE53" s="103" t="e">
        <f t="shared" ca="1" si="21"/>
        <v>#VALUE!</v>
      </c>
      <c r="AF53" s="103" t="e">
        <f t="shared" ca="1" si="22"/>
        <v>#VALUE!</v>
      </c>
      <c r="AG53" s="103" t="e">
        <f t="shared" ca="1" si="23"/>
        <v>#VALUE!</v>
      </c>
      <c r="AH53" s="103" t="e">
        <f t="shared" ca="1" si="24"/>
        <v>#VALUE!</v>
      </c>
      <c r="AI53" s="103" t="e">
        <f t="shared" ca="1" si="25"/>
        <v>#VALUE!</v>
      </c>
      <c r="AK53" s="102"/>
      <c r="AL53" s="103" t="e">
        <f t="shared" ca="1" si="15"/>
        <v>#VALUE!</v>
      </c>
      <c r="AM53" s="103" t="e">
        <f t="shared" ca="1" si="16"/>
        <v>#VALUE!</v>
      </c>
      <c r="AN53" s="103" t="e">
        <f t="shared" ca="1" si="17"/>
        <v>#VALUE!</v>
      </c>
      <c r="AO53" s="103" t="e">
        <f t="shared" ca="1" si="18"/>
        <v>#VALUE!</v>
      </c>
      <c r="AP53" s="103" t="e">
        <f t="shared" ca="1" si="19"/>
        <v>#VALUE!</v>
      </c>
      <c r="AQ53" s="122"/>
      <c r="AR53" s="103"/>
      <c r="AS53" s="122"/>
      <c r="AT53" s="94"/>
      <c r="AU53" s="94"/>
      <c r="AV53" s="94"/>
    </row>
    <row r="54" spans="1:48" x14ac:dyDescent="0.25">
      <c r="A54" s="152">
        <f t="shared" si="26"/>
        <v>30</v>
      </c>
      <c r="B54" s="97">
        <f t="shared" si="27"/>
        <v>4.46</v>
      </c>
      <c r="C54" s="98">
        <f t="shared" si="0"/>
        <v>4.37</v>
      </c>
      <c r="D54" s="98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77">
        <f t="shared" si="29"/>
        <v>36707</v>
      </c>
      <c r="J54" s="177">
        <f t="shared" si="20"/>
        <v>36707</v>
      </c>
      <c r="K54" s="159">
        <f t="shared" si="30"/>
        <v>5</v>
      </c>
      <c r="L54" s="159">
        <f t="shared" si="3"/>
        <v>1</v>
      </c>
      <c r="M54" s="159">
        <f t="shared" si="4"/>
        <v>9</v>
      </c>
      <c r="N54" s="101" t="e">
        <f t="shared" ca="1" si="5"/>
        <v>#VALUE!</v>
      </c>
      <c r="O54" s="101" t="e">
        <f t="shared" ca="1" si="6"/>
        <v>#VALUE!</v>
      </c>
      <c r="P54" s="101" t="e">
        <f t="shared" ca="1" si="7"/>
        <v>#VALUE!</v>
      </c>
      <c r="Q54" s="101" t="e">
        <f t="shared" ca="1" si="8"/>
        <v>#VALUE!</v>
      </c>
      <c r="R54" s="101" t="e">
        <f t="shared" ca="1" si="9"/>
        <v>#VALUE!</v>
      </c>
      <c r="S54" s="101" t="e">
        <f t="shared" ca="1" si="10"/>
        <v>#VALUE!</v>
      </c>
      <c r="T54" s="101" t="e">
        <f t="shared" ca="1" si="11"/>
        <v>#VALUE!</v>
      </c>
      <c r="U54" s="101" t="e">
        <f t="shared" ca="1" si="12"/>
        <v>#VALUE!</v>
      </c>
      <c r="V54" s="101" t="e">
        <f t="shared" ca="1" si="13"/>
        <v>#VALUE!</v>
      </c>
      <c r="W54" s="101" t="e">
        <f t="shared" ca="1" si="14"/>
        <v>#VALUE!</v>
      </c>
      <c r="Y54" s="78"/>
      <c r="Z54" s="78"/>
      <c r="AA54" s="152"/>
      <c r="AD54" s="102"/>
      <c r="AE54" s="103" t="e">
        <f t="shared" ca="1" si="21"/>
        <v>#VALUE!</v>
      </c>
      <c r="AF54" s="103" t="e">
        <f t="shared" ca="1" si="22"/>
        <v>#VALUE!</v>
      </c>
      <c r="AG54" s="103" t="e">
        <f t="shared" ca="1" si="23"/>
        <v>#VALUE!</v>
      </c>
      <c r="AH54" s="103" t="e">
        <f t="shared" ca="1" si="24"/>
        <v>#VALUE!</v>
      </c>
      <c r="AI54" s="103" t="e">
        <f t="shared" ca="1" si="25"/>
        <v>#VALUE!</v>
      </c>
      <c r="AK54" s="102"/>
      <c r="AL54" s="103" t="e">
        <f t="shared" ca="1" si="15"/>
        <v>#VALUE!</v>
      </c>
      <c r="AM54" s="103" t="e">
        <f t="shared" ca="1" si="16"/>
        <v>#VALUE!</v>
      </c>
      <c r="AN54" s="103" t="e">
        <f t="shared" ca="1" si="17"/>
        <v>#VALUE!</v>
      </c>
      <c r="AO54" s="103" t="e">
        <f t="shared" ca="1" si="18"/>
        <v>#VALUE!</v>
      </c>
      <c r="AP54" s="103" t="e">
        <f t="shared" ca="1" si="19"/>
        <v>#VALUE!</v>
      </c>
      <c r="AQ54" s="122"/>
      <c r="AR54" s="103"/>
      <c r="AS54" s="122"/>
      <c r="AT54" s="94"/>
      <c r="AU54" s="94"/>
      <c r="AV54" s="94"/>
    </row>
    <row r="55" spans="1:48" x14ac:dyDescent="0.25">
      <c r="A55" s="152">
        <f t="shared" si="26"/>
        <v>31</v>
      </c>
      <c r="B55" s="97">
        <f t="shared" si="27"/>
        <v>4.46</v>
      </c>
      <c r="C55" s="98">
        <f t="shared" si="0"/>
        <v>4.37</v>
      </c>
      <c r="D55" s="98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77">
        <f t="shared" si="29"/>
        <v>36708</v>
      </c>
      <c r="J55" s="177">
        <f t="shared" si="20"/>
        <v>36707</v>
      </c>
      <c r="K55" s="159">
        <f t="shared" si="30"/>
        <v>6</v>
      </c>
      <c r="L55" s="159">
        <f t="shared" si="3"/>
        <v>0</v>
      </c>
      <c r="M55" s="159">
        <f t="shared" si="4"/>
        <v>9</v>
      </c>
      <c r="N55" s="101">
        <f t="shared" ca="1" si="5"/>
        <v>0</v>
      </c>
      <c r="O55" s="101">
        <f t="shared" ca="1" si="6"/>
        <v>0</v>
      </c>
      <c r="P55" s="101">
        <f t="shared" ca="1" si="7"/>
        <v>0</v>
      </c>
      <c r="Q55" s="101">
        <f t="shared" ca="1" si="8"/>
        <v>0</v>
      </c>
      <c r="R55" s="101">
        <f t="shared" ca="1" si="9"/>
        <v>0</v>
      </c>
      <c r="S55" s="101">
        <f t="shared" ca="1" si="10"/>
        <v>0</v>
      </c>
      <c r="T55" s="101">
        <f t="shared" ca="1" si="11"/>
        <v>0</v>
      </c>
      <c r="U55" s="101">
        <f t="shared" ca="1" si="12"/>
        <v>0</v>
      </c>
      <c r="V55" s="101">
        <f t="shared" ca="1" si="13"/>
        <v>0</v>
      </c>
      <c r="W55" s="101">
        <f t="shared" ca="1" si="14"/>
        <v>0</v>
      </c>
      <c r="Y55" s="78"/>
      <c r="Z55" s="78"/>
      <c r="AA55" s="152"/>
      <c r="AD55" s="102"/>
      <c r="AE55" s="103">
        <f t="shared" ca="1" si="21"/>
        <v>0</v>
      </c>
      <c r="AF55" s="103">
        <f t="shared" ca="1" si="22"/>
        <v>0</v>
      </c>
      <c r="AG55" s="103">
        <f t="shared" ca="1" si="23"/>
        <v>0</v>
      </c>
      <c r="AH55" s="103">
        <f t="shared" ca="1" si="24"/>
        <v>0</v>
      </c>
      <c r="AI55" s="103">
        <f t="shared" ca="1" si="25"/>
        <v>0</v>
      </c>
      <c r="AK55" s="102"/>
      <c r="AL55" s="103">
        <f t="shared" ca="1" si="15"/>
        <v>0</v>
      </c>
      <c r="AM55" s="103">
        <f t="shared" ca="1" si="16"/>
        <v>0</v>
      </c>
      <c r="AN55" s="103">
        <f t="shared" ca="1" si="17"/>
        <v>0</v>
      </c>
      <c r="AO55" s="103">
        <f t="shared" ca="1" si="18"/>
        <v>0</v>
      </c>
      <c r="AP55" s="103">
        <f t="shared" ca="1" si="19"/>
        <v>0</v>
      </c>
      <c r="AQ55" s="122"/>
      <c r="AR55" s="103"/>
      <c r="AS55" s="122"/>
      <c r="AT55" s="94"/>
      <c r="AU55" s="94"/>
      <c r="AV55" s="94"/>
    </row>
    <row r="56" spans="1:48" x14ac:dyDescent="0.25">
      <c r="A56" s="96">
        <f>DATE(YEAR(A55),MONTH(A55)+1,1)</f>
        <v>32</v>
      </c>
      <c r="B56" s="109"/>
      <c r="C56" s="128"/>
      <c r="E56" s="106"/>
      <c r="F56" s="106"/>
      <c r="G56" s="106"/>
      <c r="H56" s="108"/>
      <c r="I56" s="108"/>
      <c r="J56" s="108"/>
      <c r="K56" s="108"/>
      <c r="L56" s="108"/>
      <c r="M56" s="108"/>
      <c r="N56" s="108"/>
      <c r="O56" s="108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5">
      <c r="A57" s="104"/>
      <c r="B57" s="109"/>
      <c r="C57" s="128"/>
      <c r="E57" s="106"/>
      <c r="F57" s="106"/>
      <c r="G57" s="106"/>
      <c r="H57" s="108"/>
      <c r="I57" s="108"/>
      <c r="J57" s="108"/>
      <c r="K57" s="108"/>
      <c r="L57" s="108"/>
      <c r="M57" s="108"/>
      <c r="N57" s="108"/>
      <c r="O57" s="108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5">
      <c r="A58" s="104"/>
      <c r="B58" s="109"/>
      <c r="C58" s="128"/>
      <c r="E58" s="106"/>
      <c r="F58" s="106"/>
      <c r="G58" s="106"/>
      <c r="H58" s="108"/>
      <c r="I58" s="108"/>
      <c r="J58" s="108"/>
      <c r="K58" s="108"/>
      <c r="L58" s="108"/>
      <c r="M58" s="108"/>
      <c r="N58" s="108"/>
      <c r="O58" s="108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5">
      <c r="A59" s="104"/>
      <c r="B59" s="109"/>
      <c r="C59" s="128"/>
      <c r="E59" s="106"/>
      <c r="F59" s="106"/>
      <c r="G59" s="106"/>
      <c r="H59" s="108"/>
      <c r="I59" s="108"/>
      <c r="J59" s="108"/>
      <c r="K59" s="108"/>
      <c r="L59" s="108"/>
      <c r="M59" s="108"/>
      <c r="N59" s="108"/>
      <c r="O59" s="108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5">
      <c r="A60" s="104"/>
      <c r="B60" s="109"/>
      <c r="C60" s="128"/>
      <c r="E60" s="106"/>
      <c r="F60" s="106"/>
      <c r="G60" s="106"/>
      <c r="H60" s="108"/>
      <c r="I60" s="108"/>
      <c r="J60" s="108"/>
      <c r="K60" s="108"/>
      <c r="L60" s="108"/>
      <c r="M60" s="108"/>
      <c r="N60" s="108"/>
      <c r="O60" s="108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5">
      <c r="A61" s="104"/>
      <c r="B61" s="109"/>
      <c r="C61" s="128"/>
      <c r="E61" s="106"/>
      <c r="F61" s="106"/>
      <c r="G61" s="106"/>
      <c r="H61" s="108"/>
      <c r="I61" s="108"/>
      <c r="J61" s="108"/>
      <c r="K61" s="108"/>
      <c r="L61" s="108"/>
      <c r="M61" s="108"/>
      <c r="N61" s="108"/>
      <c r="O61" s="108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5">
      <c r="A62" s="104"/>
      <c r="B62" s="109"/>
      <c r="C62" s="128"/>
      <c r="E62" s="106"/>
      <c r="F62" s="106"/>
      <c r="G62" s="106"/>
      <c r="H62" s="108"/>
      <c r="I62" s="108"/>
      <c r="J62" s="108"/>
      <c r="K62" s="108"/>
      <c r="L62" s="108"/>
      <c r="M62" s="108"/>
      <c r="N62" s="108"/>
      <c r="O62" s="108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5">
      <c r="A63" s="104"/>
      <c r="B63" s="109"/>
      <c r="C63" s="128"/>
      <c r="E63" s="106"/>
      <c r="F63" s="106"/>
      <c r="G63" s="106"/>
      <c r="H63" s="108"/>
      <c r="I63" s="108"/>
      <c r="J63" s="108"/>
      <c r="K63" s="108"/>
      <c r="L63" s="108"/>
      <c r="M63" s="108"/>
      <c r="N63" s="108"/>
      <c r="O63" s="108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5">
      <c r="A64" s="104"/>
      <c r="B64" s="109"/>
      <c r="C64" s="128"/>
      <c r="E64" s="106"/>
      <c r="F64" s="106"/>
      <c r="G64" s="106"/>
      <c r="H64" s="108"/>
      <c r="I64" s="108"/>
      <c r="J64" s="108"/>
      <c r="K64" s="108"/>
      <c r="L64" s="108"/>
      <c r="M64" s="108"/>
      <c r="N64" s="108"/>
      <c r="O64" s="108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5">
      <c r="A65" s="104"/>
      <c r="B65" s="109"/>
      <c r="C65" s="128"/>
      <c r="E65" s="106"/>
      <c r="F65" s="106"/>
      <c r="G65" s="106"/>
      <c r="H65" s="108"/>
      <c r="I65" s="108"/>
      <c r="J65" s="108"/>
      <c r="K65" s="108"/>
      <c r="L65" s="108"/>
      <c r="M65" s="108"/>
      <c r="N65" s="108"/>
      <c r="O65" s="108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5">
      <c r="A66" s="104"/>
      <c r="B66" s="109"/>
      <c r="C66" s="128"/>
      <c r="E66" s="106"/>
      <c r="F66" s="106"/>
      <c r="G66" s="106"/>
      <c r="H66" s="108"/>
      <c r="I66" s="108"/>
      <c r="J66" s="108"/>
      <c r="K66" s="108"/>
      <c r="L66" s="108"/>
      <c r="M66" s="108"/>
      <c r="N66" s="108"/>
      <c r="O66" s="108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5">
      <c r="A67" s="110"/>
      <c r="E67" s="76"/>
      <c r="F67" s="76"/>
      <c r="G67" s="76"/>
      <c r="H67" s="108"/>
      <c r="I67" s="108"/>
      <c r="J67" s="108"/>
      <c r="K67" s="108"/>
      <c r="L67" s="108"/>
      <c r="M67" s="108"/>
      <c r="N67" s="108"/>
      <c r="O67" s="108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5">
      <c r="A68" s="104"/>
      <c r="B68" s="109"/>
      <c r="C68" s="128"/>
      <c r="E68" s="106"/>
      <c r="F68" s="106"/>
      <c r="G68" s="106"/>
      <c r="H68" s="108"/>
      <c r="I68" s="108"/>
      <c r="J68" s="108"/>
      <c r="K68" s="108"/>
      <c r="L68" s="108"/>
      <c r="M68" s="108"/>
      <c r="N68" s="108"/>
      <c r="O68" s="108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5">
      <c r="B69" s="111"/>
      <c r="C69" s="114"/>
      <c r="D69" s="112"/>
      <c r="E69" s="105"/>
      <c r="F69" s="105"/>
      <c r="G69" s="105"/>
      <c r="H69" s="105"/>
      <c r="I69" s="105"/>
      <c r="J69" s="105"/>
      <c r="K69" s="105"/>
      <c r="L69" s="108"/>
      <c r="M69" s="108"/>
      <c r="N69" s="108"/>
      <c r="O69" s="108"/>
      <c r="P69" s="108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5">
      <c r="B70" s="111"/>
      <c r="C70" s="114"/>
      <c r="D70" s="112"/>
      <c r="E70" s="105"/>
      <c r="F70" s="105"/>
      <c r="G70" s="105"/>
      <c r="H70" s="105"/>
      <c r="I70" s="105"/>
      <c r="J70" s="105"/>
      <c r="K70" s="105"/>
      <c r="L70" s="108"/>
      <c r="M70" s="108"/>
      <c r="N70" s="108"/>
      <c r="O70" s="108"/>
      <c r="P70" s="108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5">
      <c r="B71" s="111"/>
      <c r="C71" s="114"/>
      <c r="D71" s="112"/>
      <c r="E71" s="105"/>
      <c r="F71" s="105"/>
      <c r="G71" s="105"/>
      <c r="H71" s="105"/>
      <c r="I71" s="105"/>
      <c r="J71" s="105"/>
      <c r="K71" s="105"/>
      <c r="L71" s="108"/>
      <c r="M71" s="108"/>
      <c r="N71" s="108"/>
      <c r="O71" s="108"/>
      <c r="P71" s="108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5">
      <c r="B72" s="111"/>
      <c r="C72" s="114"/>
      <c r="D72" s="112"/>
      <c r="E72" s="105"/>
      <c r="F72" s="105"/>
      <c r="G72" s="105"/>
      <c r="H72" s="105"/>
      <c r="I72" s="105"/>
      <c r="J72" s="105"/>
      <c r="K72" s="105"/>
      <c r="L72" s="108"/>
      <c r="M72" s="108"/>
      <c r="N72" s="108"/>
      <c r="O72" s="108"/>
      <c r="P72" s="108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5">
      <c r="B73" s="111"/>
      <c r="C73" s="114"/>
      <c r="D73" s="112"/>
      <c r="E73" s="105"/>
      <c r="F73" s="105"/>
      <c r="G73" s="105"/>
      <c r="H73" s="105"/>
      <c r="I73" s="105"/>
      <c r="J73" s="105"/>
      <c r="K73" s="105"/>
      <c r="L73" s="108"/>
      <c r="M73" s="108"/>
      <c r="N73" s="108"/>
      <c r="O73" s="108"/>
      <c r="P73" s="108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5">
      <c r="B74" s="111"/>
      <c r="C74" s="114"/>
      <c r="D74" s="112"/>
      <c r="E74" s="105"/>
      <c r="F74" s="105"/>
      <c r="G74" s="105"/>
      <c r="H74" s="105"/>
      <c r="I74" s="105"/>
      <c r="J74" s="105"/>
      <c r="K74" s="105"/>
      <c r="L74" s="108"/>
      <c r="M74" s="108"/>
      <c r="N74" s="108"/>
      <c r="O74" s="108"/>
      <c r="P74" s="108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5">
      <c r="B75" s="111"/>
      <c r="C75" s="114"/>
      <c r="D75" s="112"/>
      <c r="E75" s="105"/>
      <c r="F75" s="105"/>
      <c r="G75" s="105"/>
      <c r="H75" s="105"/>
      <c r="I75" s="105"/>
      <c r="J75" s="105"/>
      <c r="K75" s="105"/>
      <c r="L75" s="108"/>
      <c r="M75" s="108"/>
      <c r="N75" s="108"/>
      <c r="O75" s="108"/>
      <c r="P75" s="108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5">
      <c r="B76" s="111"/>
      <c r="C76" s="114"/>
      <c r="D76" s="112"/>
      <c r="E76" s="105"/>
      <c r="F76" s="105"/>
      <c r="G76" s="105"/>
      <c r="H76" s="105"/>
      <c r="I76" s="105"/>
      <c r="J76" s="105"/>
      <c r="K76" s="105"/>
      <c r="L76" s="108"/>
      <c r="M76" s="108"/>
      <c r="N76" s="108"/>
      <c r="O76" s="108"/>
      <c r="P76" s="108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5">
      <c r="B77" s="111"/>
      <c r="C77" s="114"/>
      <c r="D77" s="112"/>
      <c r="E77" s="105"/>
      <c r="F77" s="105"/>
      <c r="G77" s="105"/>
      <c r="H77" s="105"/>
      <c r="I77" s="105"/>
      <c r="J77" s="105"/>
      <c r="K77" s="105"/>
      <c r="L77" s="108"/>
      <c r="M77" s="108"/>
      <c r="N77" s="108"/>
      <c r="O77" s="108"/>
      <c r="P77" s="108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5">
      <c r="B78" s="111"/>
      <c r="C78" s="114"/>
      <c r="D78" s="112"/>
      <c r="E78" s="105"/>
      <c r="F78" s="105"/>
      <c r="G78" s="105"/>
      <c r="H78" s="105"/>
      <c r="I78" s="105"/>
      <c r="J78" s="105"/>
      <c r="K78" s="105"/>
      <c r="L78" s="108"/>
      <c r="M78" s="108"/>
      <c r="N78" s="108"/>
      <c r="O78" s="108"/>
      <c r="P78" s="108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5">
      <c r="B79" s="111"/>
      <c r="C79" s="114"/>
      <c r="D79" s="112"/>
      <c r="E79" s="105"/>
      <c r="F79" s="105"/>
      <c r="G79" s="105"/>
      <c r="H79" s="105"/>
      <c r="I79" s="105"/>
      <c r="J79" s="105"/>
      <c r="K79" s="105"/>
      <c r="L79" s="108"/>
      <c r="M79" s="108"/>
      <c r="N79" s="108"/>
      <c r="O79" s="108"/>
      <c r="P79" s="108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5">
      <c r="B80" s="111"/>
      <c r="C80" s="114"/>
      <c r="D80" s="112"/>
      <c r="E80" s="105"/>
      <c r="F80" s="105"/>
      <c r="G80" s="105"/>
      <c r="H80" s="105"/>
      <c r="I80" s="105"/>
      <c r="J80" s="105"/>
      <c r="K80" s="105"/>
      <c r="L80" s="108"/>
      <c r="M80" s="108"/>
      <c r="N80" s="108"/>
      <c r="O80" s="108"/>
      <c r="P80" s="108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8" thickBot="1" x14ac:dyDescent="0.3">
      <c r="B81" s="111"/>
      <c r="C81" s="114"/>
      <c r="D81" s="115"/>
      <c r="E81" s="105"/>
      <c r="F81" s="105"/>
      <c r="G81" s="105"/>
      <c r="H81" s="108"/>
      <c r="I81" s="108"/>
      <c r="J81" s="108"/>
      <c r="K81" s="108"/>
      <c r="L81" s="108"/>
      <c r="M81" s="108"/>
      <c r="N81" s="108"/>
      <c r="O81" s="108"/>
      <c r="P81" s="108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5">
      <c r="B82" s="111"/>
      <c r="C82" s="114"/>
      <c r="D82" s="116"/>
      <c r="E82" s="105"/>
      <c r="F82" s="105"/>
      <c r="G82" s="105"/>
      <c r="H82" s="108"/>
      <c r="I82" s="108"/>
      <c r="J82" s="108"/>
      <c r="K82" s="108"/>
      <c r="L82" s="108"/>
      <c r="M82" s="108"/>
      <c r="N82" s="108"/>
      <c r="O82" s="108"/>
      <c r="P82" s="108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8" thickBot="1" x14ac:dyDescent="0.3">
      <c r="B83" s="111"/>
      <c r="C83" s="114"/>
      <c r="D83" s="117"/>
      <c r="E83" s="105"/>
      <c r="F83" s="105"/>
      <c r="G83" s="105"/>
      <c r="H83" s="108"/>
      <c r="I83" s="108"/>
      <c r="J83" s="108"/>
      <c r="K83" s="108"/>
      <c r="L83" s="108"/>
      <c r="M83" s="108"/>
      <c r="N83" s="108"/>
      <c r="O83" s="108"/>
      <c r="P83" s="108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8" thickBot="1" x14ac:dyDescent="0.3">
      <c r="B84" s="118"/>
      <c r="C84" s="119"/>
      <c r="D84" s="117"/>
      <c r="E84" s="105"/>
      <c r="F84" s="105"/>
      <c r="G84" s="105"/>
      <c r="H84" s="108"/>
      <c r="I84" s="108"/>
      <c r="J84" s="108"/>
      <c r="K84" s="108"/>
      <c r="L84" s="108"/>
      <c r="M84" s="108"/>
      <c r="N84" s="108"/>
      <c r="O84" s="108"/>
      <c r="P84" s="108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5">
      <c r="B85" s="118"/>
      <c r="C85" s="119"/>
      <c r="D85" s="120"/>
      <c r="E85" s="105"/>
      <c r="F85" s="105"/>
      <c r="G85" s="105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5">
      <c r="B86" s="118"/>
      <c r="C86" s="119"/>
      <c r="D86" s="120"/>
      <c r="E86" s="105"/>
      <c r="F86" s="105"/>
      <c r="G86" s="105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5">
      <c r="B87" s="118"/>
      <c r="C87" s="119"/>
      <c r="D87" s="120"/>
      <c r="E87" s="105"/>
      <c r="F87" s="105"/>
      <c r="G87" s="105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5">
      <c r="B88" s="118"/>
      <c r="C88" s="119"/>
      <c r="D88" s="120"/>
      <c r="E88" s="105"/>
      <c r="F88" s="105"/>
      <c r="G88" s="105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5">
      <c r="B89" s="118"/>
      <c r="C89" s="119"/>
      <c r="D89" s="120"/>
      <c r="E89" s="105"/>
      <c r="F89" s="105"/>
      <c r="G89" s="105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5">
      <c r="B90" s="118"/>
      <c r="C90" s="119"/>
      <c r="D90" s="120"/>
      <c r="E90" s="105"/>
      <c r="F90" s="105"/>
      <c r="G90" s="105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5">
      <c r="B91" s="118"/>
      <c r="C91" s="119"/>
      <c r="D91" s="120"/>
      <c r="E91" s="105"/>
      <c r="F91" s="105"/>
      <c r="G91" s="105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5">
      <c r="B92" s="118"/>
      <c r="C92" s="119"/>
      <c r="D92" s="120"/>
      <c r="E92" s="105"/>
      <c r="F92" s="105"/>
      <c r="G92" s="105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5">
      <c r="B93" s="118"/>
      <c r="C93" s="119"/>
      <c r="D93" s="120"/>
      <c r="E93" s="105"/>
      <c r="F93" s="105"/>
      <c r="G93" s="105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5">
      <c r="B94" s="118"/>
      <c r="C94" s="119"/>
      <c r="D94" s="120"/>
      <c r="E94" s="105"/>
      <c r="F94" s="105"/>
      <c r="G94" s="105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5">
      <c r="B95" s="118"/>
      <c r="C95" s="119"/>
      <c r="D95" s="120"/>
      <c r="E95" s="105"/>
      <c r="F95" s="105"/>
      <c r="G95" s="105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5">
      <c r="B96" s="118"/>
      <c r="C96" s="119"/>
      <c r="D96" s="120"/>
      <c r="E96" s="105"/>
      <c r="F96" s="105"/>
      <c r="G96" s="105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5">
      <c r="B97" s="118"/>
      <c r="C97" s="119"/>
      <c r="D97" s="120"/>
      <c r="E97" s="105"/>
      <c r="F97" s="105"/>
      <c r="G97" s="105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5">
      <c r="B98" s="118"/>
      <c r="C98" s="119"/>
      <c r="D98" s="120"/>
      <c r="E98" s="105"/>
      <c r="F98" s="105"/>
      <c r="G98" s="105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5">
      <c r="B99" s="118"/>
      <c r="C99" s="119"/>
      <c r="D99" s="120"/>
      <c r="E99" s="105"/>
      <c r="F99" s="105"/>
      <c r="G99" s="105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5">
      <c r="B100" s="118"/>
      <c r="C100" s="119"/>
      <c r="D100" s="120"/>
      <c r="E100" s="105"/>
      <c r="F100" s="105"/>
      <c r="G100" s="105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5">
      <c r="B101" s="118"/>
      <c r="C101" s="119"/>
      <c r="D101" s="120"/>
      <c r="E101" s="105"/>
      <c r="F101" s="105"/>
      <c r="G101" s="105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5">
      <c r="B102" s="118"/>
      <c r="C102" s="119"/>
      <c r="D102" s="120"/>
      <c r="E102" s="105"/>
      <c r="F102" s="105"/>
      <c r="G102" s="105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5">
      <c r="B103" s="118"/>
      <c r="C103" s="119"/>
      <c r="D103" s="120"/>
      <c r="E103" s="105"/>
      <c r="F103" s="105"/>
      <c r="G103" s="105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5">
      <c r="B104" s="118"/>
      <c r="C104" s="119"/>
      <c r="D104" s="120"/>
      <c r="E104" s="105"/>
      <c r="F104" s="105"/>
      <c r="G104" s="105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5">
      <c r="B105" s="118"/>
      <c r="C105" s="119"/>
      <c r="D105" s="120"/>
      <c r="E105" s="105"/>
      <c r="F105" s="105"/>
      <c r="G105" s="105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5">
      <c r="B106" s="118"/>
      <c r="C106" s="119"/>
      <c r="D106" s="120"/>
      <c r="E106" s="105"/>
      <c r="F106" s="105"/>
      <c r="G106" s="105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5">
      <c r="B107" s="118"/>
      <c r="C107" s="119"/>
      <c r="D107" s="120"/>
      <c r="E107" s="105"/>
      <c r="F107" s="105"/>
      <c r="G107" s="105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5">
      <c r="B108" s="118"/>
      <c r="C108" s="119"/>
      <c r="D108" s="120"/>
      <c r="E108" s="105"/>
      <c r="F108" s="105"/>
      <c r="G108" s="105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5">
      <c r="B109" s="118"/>
      <c r="C109" s="119"/>
      <c r="D109" s="120"/>
      <c r="E109" s="105"/>
      <c r="F109" s="105"/>
      <c r="G109" s="105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5">
      <c r="B110" s="118"/>
      <c r="C110" s="119"/>
      <c r="D110" s="120"/>
      <c r="E110" s="105"/>
      <c r="F110" s="105"/>
      <c r="G110" s="105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5">
      <c r="B111" s="118"/>
      <c r="C111" s="119"/>
      <c r="D111" s="120"/>
      <c r="E111" s="105"/>
      <c r="F111" s="105"/>
      <c r="G111" s="105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5">
      <c r="B112" s="118"/>
      <c r="C112" s="119"/>
      <c r="D112" s="120"/>
      <c r="E112" s="105"/>
      <c r="F112" s="105"/>
      <c r="G112" s="105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5">
      <c r="B113" s="118"/>
      <c r="C113" s="119"/>
      <c r="D113" s="120"/>
      <c r="E113" s="105"/>
      <c r="F113" s="105"/>
      <c r="G113" s="105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5">
      <c r="B114" s="118"/>
      <c r="C114" s="119"/>
      <c r="D114" s="120"/>
      <c r="E114" s="105"/>
      <c r="F114" s="105"/>
      <c r="G114" s="105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5">
      <c r="B115" s="121"/>
      <c r="C115" s="129"/>
      <c r="D115" s="120"/>
      <c r="E115" s="105"/>
      <c r="F115" s="105"/>
      <c r="G115" s="105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5">
      <c r="B116" s="121"/>
      <c r="C116" s="129"/>
      <c r="D116" s="120"/>
      <c r="E116" s="105"/>
      <c r="F116" s="105"/>
      <c r="G116" s="105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5">
      <c r="B117" s="121"/>
      <c r="C117" s="129"/>
      <c r="D117" s="120"/>
      <c r="E117" s="105"/>
      <c r="F117" s="105"/>
      <c r="G117" s="105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5">
      <c r="B118" s="121"/>
      <c r="C118" s="129"/>
      <c r="D118" s="120"/>
      <c r="E118" s="105"/>
      <c r="F118" s="105"/>
      <c r="G118" s="105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5">
      <c r="B119" s="121"/>
      <c r="C119" s="129"/>
      <c r="D119" s="120"/>
      <c r="E119" s="105"/>
      <c r="F119" s="105"/>
      <c r="G119" s="105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5">
      <c r="B120" s="121"/>
      <c r="C120" s="129"/>
      <c r="D120" s="120"/>
      <c r="E120" s="105"/>
      <c r="F120" s="105"/>
      <c r="G120" s="105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5">
      <c r="B121" s="121"/>
      <c r="C121" s="129"/>
      <c r="D121" s="120"/>
      <c r="E121" s="105"/>
      <c r="F121" s="105"/>
      <c r="G121" s="105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5">
      <c r="B122" s="121"/>
      <c r="C122" s="129"/>
      <c r="D122" s="120"/>
      <c r="E122" s="105"/>
      <c r="F122" s="105"/>
      <c r="G122" s="105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5">
      <c r="B123" s="121"/>
      <c r="C123" s="129"/>
      <c r="D123" s="120"/>
      <c r="E123" s="105"/>
      <c r="F123" s="105"/>
      <c r="G123" s="105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5">
      <c r="B124" s="121"/>
      <c r="C124" s="129"/>
      <c r="D124" s="120"/>
      <c r="E124" s="105"/>
      <c r="F124" s="105"/>
      <c r="G124" s="105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5">
      <c r="B125" s="121"/>
      <c r="C125" s="129"/>
      <c r="D125" s="120"/>
      <c r="E125" s="105"/>
      <c r="F125" s="105"/>
      <c r="G125" s="105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5">
      <c r="B126" s="121"/>
      <c r="C126" s="129"/>
      <c r="D126" s="120"/>
      <c r="E126" s="105"/>
      <c r="F126" s="105"/>
      <c r="G126" s="105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5">
      <c r="B127" s="121"/>
      <c r="C127" s="129"/>
      <c r="D127" s="120"/>
      <c r="E127" s="105"/>
      <c r="F127" s="105"/>
      <c r="G127" s="105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17"/>
  <sheetViews>
    <sheetView topLeftCell="K1" workbookViewId="0">
      <selection activeCell="S6" sqref="S6"/>
    </sheetView>
  </sheetViews>
  <sheetFormatPr defaultRowHeight="13.2" x14ac:dyDescent="0.25"/>
  <cols>
    <col min="1" max="1" width="18.6640625" bestFit="1" customWidth="1"/>
    <col min="2" max="2" width="2.33203125" bestFit="1" customWidth="1"/>
    <col min="4" max="4" width="11" bestFit="1" customWidth="1"/>
    <col min="5" max="5" width="2.109375" bestFit="1" customWidth="1"/>
    <col min="6" max="6" width="2.33203125" bestFit="1" customWidth="1"/>
    <col min="7" max="7" width="8.6640625" bestFit="1" customWidth="1"/>
    <col min="8" max="8" width="10.33203125" bestFit="1" customWidth="1"/>
    <col min="9" max="12" width="7.5546875" bestFit="1" customWidth="1"/>
    <col min="13" max="13" width="8.33203125" bestFit="1" customWidth="1"/>
    <col min="14" max="17" width="7.33203125" bestFit="1" customWidth="1"/>
    <col min="18" max="18" width="9.6640625" bestFit="1" customWidth="1"/>
    <col min="19" max="19" width="7.5546875" bestFit="1" customWidth="1"/>
    <col min="20" max="20" width="7.109375" bestFit="1" customWidth="1"/>
    <col min="21" max="21" width="7.6640625" bestFit="1" customWidth="1"/>
    <col min="22" max="22" width="10.6640625" bestFit="1" customWidth="1"/>
    <col min="23" max="23" width="10.33203125" bestFit="1" customWidth="1"/>
    <col min="24" max="24" width="8.6640625" bestFit="1" customWidth="1"/>
    <col min="26" max="26" width="5.109375" bestFit="1" customWidth="1"/>
    <col min="27" max="27" width="6.33203125" bestFit="1" customWidth="1"/>
    <col min="28" max="28" width="7.109375" bestFit="1" customWidth="1"/>
    <col min="29" max="29" width="7.6640625" bestFit="1" customWidth="1"/>
    <col min="30" max="30" width="8.109375" bestFit="1" customWidth="1"/>
    <col min="31" max="31" width="7.109375" bestFit="1" customWidth="1"/>
    <col min="32" max="32" width="7.6640625" bestFit="1" customWidth="1"/>
    <col min="33" max="33" width="6.6640625" bestFit="1" customWidth="1"/>
    <col min="34" max="34" width="7.6640625" bestFit="1" customWidth="1"/>
    <col min="35" max="35" width="7.109375" bestFit="1" customWidth="1"/>
    <col min="36" max="36" width="10.6640625" bestFit="1" customWidth="1"/>
    <col min="37" max="37" width="8.5546875" bestFit="1" customWidth="1"/>
    <col min="38" max="38" width="7.109375" bestFit="1" customWidth="1"/>
    <col min="39" max="39" width="6.5546875" bestFit="1" customWidth="1"/>
    <col min="40" max="41" width="7.5546875" bestFit="1" customWidth="1"/>
    <col min="42" max="43" width="3" bestFit="1" customWidth="1"/>
    <col min="44" max="44" width="8.5546875" bestFit="1" customWidth="1"/>
    <col min="46" max="46" width="2.5546875" bestFit="1" customWidth="1"/>
    <col min="47" max="48" width="3" bestFit="1" customWidth="1"/>
    <col min="49" max="50" width="7.5546875" bestFit="1" customWidth="1"/>
    <col min="51" max="51" width="8.33203125" bestFit="1" customWidth="1"/>
    <col min="52" max="52" width="7" bestFit="1" customWidth="1"/>
    <col min="53" max="53" width="6" bestFit="1" customWidth="1"/>
    <col min="54" max="54" width="9.33203125" bestFit="1" customWidth="1"/>
    <col min="55" max="55" width="8.33203125" bestFit="1" customWidth="1"/>
    <col min="56" max="56" width="9.33203125" bestFit="1" customWidth="1"/>
    <col min="57" max="57" width="10.6640625" bestFit="1" customWidth="1"/>
    <col min="58" max="59" width="4" bestFit="1" customWidth="1"/>
    <col min="60" max="60" width="7.5546875" bestFit="1" customWidth="1"/>
    <col min="61" max="62" width="7.33203125" bestFit="1" customWidth="1"/>
    <col min="63" max="63" width="16.109375" bestFit="1" customWidth="1"/>
    <col min="64" max="64" width="15.109375" bestFit="1" customWidth="1"/>
  </cols>
  <sheetData>
    <row r="4" spans="1:83" ht="14.25" hidden="1" customHeight="1" x14ac:dyDescent="0.25"/>
    <row r="5" spans="1:83" ht="224.4" x14ac:dyDescent="0.25">
      <c r="A5" s="347" t="s">
        <v>279</v>
      </c>
      <c r="B5" s="348" t="s">
        <v>280</v>
      </c>
      <c r="C5" s="349" t="s">
        <v>281</v>
      </c>
      <c r="D5" s="349" t="s">
        <v>282</v>
      </c>
      <c r="E5" s="350" t="s">
        <v>283</v>
      </c>
      <c r="F5" s="350" t="s">
        <v>284</v>
      </c>
      <c r="G5" s="351" t="s">
        <v>285</v>
      </c>
      <c r="H5" s="352" t="s">
        <v>286</v>
      </c>
      <c r="I5" s="353" t="s">
        <v>287</v>
      </c>
      <c r="J5" s="354" t="s">
        <v>288</v>
      </c>
      <c r="K5" s="355" t="s">
        <v>289</v>
      </c>
      <c r="L5" s="355" t="s">
        <v>290</v>
      </c>
      <c r="M5" s="356" t="s">
        <v>291</v>
      </c>
      <c r="N5" s="357" t="s">
        <v>292</v>
      </c>
      <c r="O5" s="357" t="s">
        <v>293</v>
      </c>
      <c r="P5" s="357" t="s">
        <v>294</v>
      </c>
      <c r="Q5" s="357" t="s">
        <v>295</v>
      </c>
      <c r="R5" s="358" t="s">
        <v>296</v>
      </c>
      <c r="S5" s="359" t="s">
        <v>297</v>
      </c>
      <c r="T5" s="360" t="s">
        <v>298</v>
      </c>
      <c r="U5" s="361" t="s">
        <v>299</v>
      </c>
      <c r="V5" s="362" t="s">
        <v>300</v>
      </c>
      <c r="W5" s="363" t="s">
        <v>301</v>
      </c>
      <c r="X5" s="364" t="s">
        <v>302</v>
      </c>
      <c r="Y5" s="365" t="s">
        <v>303</v>
      </c>
      <c r="Z5" s="365" t="s">
        <v>304</v>
      </c>
      <c r="AA5" s="365" t="s">
        <v>305</v>
      </c>
      <c r="AB5" s="366" t="s">
        <v>306</v>
      </c>
      <c r="AC5" s="366" t="s">
        <v>307</v>
      </c>
      <c r="AD5" s="367" t="s">
        <v>308</v>
      </c>
      <c r="AE5" s="367" t="s">
        <v>309</v>
      </c>
      <c r="AF5" s="367" t="s">
        <v>310</v>
      </c>
      <c r="AG5" s="367" t="s">
        <v>311</v>
      </c>
      <c r="AH5" s="367" t="s">
        <v>292</v>
      </c>
      <c r="AI5" s="366" t="s">
        <v>312</v>
      </c>
      <c r="AJ5" s="368" t="s">
        <v>313</v>
      </c>
      <c r="AK5" s="368" t="s">
        <v>314</v>
      </c>
      <c r="AL5" s="368" t="s">
        <v>315</v>
      </c>
      <c r="AM5" s="368" t="s">
        <v>316</v>
      </c>
      <c r="AN5" s="368" t="s">
        <v>317</v>
      </c>
      <c r="AO5" s="368" t="s">
        <v>309</v>
      </c>
      <c r="AP5" s="368" t="s">
        <v>295</v>
      </c>
      <c r="AQ5" s="368" t="s">
        <v>318</v>
      </c>
      <c r="AR5" s="368" t="s">
        <v>319</v>
      </c>
      <c r="AS5" s="369"/>
      <c r="AT5" s="370"/>
      <c r="AU5" s="371" t="s">
        <v>320</v>
      </c>
      <c r="AV5" s="371" t="s">
        <v>321</v>
      </c>
      <c r="AW5" s="372" t="s">
        <v>322</v>
      </c>
      <c r="AX5" s="372" t="s">
        <v>323</v>
      </c>
      <c r="AY5" s="373" t="s">
        <v>324</v>
      </c>
      <c r="AZ5" s="371" t="s">
        <v>325</v>
      </c>
      <c r="BA5" s="371" t="s">
        <v>326</v>
      </c>
      <c r="BB5" s="373" t="s">
        <v>327</v>
      </c>
      <c r="BC5" s="373" t="s">
        <v>328</v>
      </c>
      <c r="BD5" s="373" t="s">
        <v>329</v>
      </c>
      <c r="BE5" s="374" t="s">
        <v>330</v>
      </c>
      <c r="BF5" s="371" t="s">
        <v>331</v>
      </c>
      <c r="BG5" s="371" t="s">
        <v>332</v>
      </c>
      <c r="BH5" s="372" t="s">
        <v>333</v>
      </c>
      <c r="BI5" s="375" t="s">
        <v>334</v>
      </c>
      <c r="BJ5" s="375" t="s">
        <v>335</v>
      </c>
      <c r="BK5" s="376" t="s">
        <v>336</v>
      </c>
      <c r="BL5" s="377" t="s">
        <v>337</v>
      </c>
      <c r="BM5" s="369"/>
      <c r="BN5" s="369"/>
      <c r="BO5" s="369"/>
      <c r="BP5" s="369"/>
      <c r="BQ5" s="369"/>
      <c r="BR5" s="369"/>
      <c r="BS5" s="369"/>
      <c r="BT5" s="369"/>
      <c r="BU5" s="369"/>
      <c r="BV5" s="369"/>
      <c r="BW5" s="369"/>
      <c r="BX5" s="369"/>
      <c r="BY5" s="369"/>
      <c r="BZ5" s="369"/>
      <c r="CA5" s="369"/>
      <c r="CB5" s="369"/>
      <c r="CC5" s="369"/>
      <c r="CD5" s="369"/>
      <c r="CE5" s="369"/>
    </row>
    <row r="6" spans="1:83" x14ac:dyDescent="0.25">
      <c r="A6" s="322" t="s">
        <v>250</v>
      </c>
      <c r="B6" s="323" t="s">
        <v>251</v>
      </c>
      <c r="C6" s="322" t="s">
        <v>252</v>
      </c>
      <c r="D6" s="322" t="s">
        <v>95</v>
      </c>
      <c r="E6" s="323" t="s">
        <v>253</v>
      </c>
      <c r="F6" s="323" t="s">
        <v>254</v>
      </c>
      <c r="G6" s="324">
        <v>37257</v>
      </c>
      <c r="H6" s="325">
        <v>-8250000</v>
      </c>
      <c r="I6" s="326">
        <v>0.25</v>
      </c>
      <c r="J6" s="327">
        <v>3.25</v>
      </c>
      <c r="K6" s="327">
        <v>0.06</v>
      </c>
      <c r="L6" s="327">
        <v>3.31</v>
      </c>
      <c r="M6" s="328">
        <v>2.3764979897465299E-2</v>
      </c>
      <c r="N6" s="329">
        <v>0.78500000000000003</v>
      </c>
      <c r="O6" s="329">
        <v>0.84799999999999998</v>
      </c>
      <c r="P6" s="329">
        <v>0.84799999999999998</v>
      </c>
      <c r="Q6" s="329">
        <v>0.93</v>
      </c>
      <c r="R6" s="330">
        <v>37253</v>
      </c>
      <c r="S6" s="327">
        <v>0.10059046419211953</v>
      </c>
      <c r="T6" s="331">
        <v>0.36066229705196728</v>
      </c>
      <c r="U6" s="331">
        <v>-0.313891430254159</v>
      </c>
      <c r="V6" s="332">
        <v>-829871.3295849862</v>
      </c>
      <c r="W6" s="325">
        <v>-2975463.9506787299</v>
      </c>
      <c r="X6" s="325">
        <v>-385859.65108191833</v>
      </c>
      <c r="Y6" s="325"/>
      <c r="Z6" s="333">
        <v>-825</v>
      </c>
      <c r="AA6" s="334">
        <v>0</v>
      </c>
      <c r="AB6" s="335">
        <v>0.84939193156722215</v>
      </c>
      <c r="AC6" s="335">
        <v>-7.0074834354295827</v>
      </c>
      <c r="AD6" s="336">
        <v>83360.333467921155</v>
      </c>
      <c r="AE6" s="336">
        <v>10543.899495128275</v>
      </c>
      <c r="AF6" s="336">
        <v>-22657.24740594393</v>
      </c>
      <c r="AG6" s="336">
        <v>7206.7233777890388</v>
      </c>
      <c r="AH6" s="336">
        <v>-17268.876367740198</v>
      </c>
      <c r="AI6" s="335">
        <v>0.70606980959627386</v>
      </c>
      <c r="AJ6" s="337">
        <v>-993311.00593213865</v>
      </c>
      <c r="AK6" s="337">
        <v>140111.32128691697</v>
      </c>
      <c r="AL6" s="337">
        <v>-23.743651856551878</v>
      </c>
      <c r="AM6" s="337">
        <v>89.553502980154008</v>
      </c>
      <c r="AN6" s="337">
        <v>13619.159436400398</v>
      </c>
      <c r="AO6" s="337">
        <v>11248.538674967247</v>
      </c>
      <c r="AP6" s="337">
        <v>0</v>
      </c>
      <c r="AQ6" s="337">
        <v>0</v>
      </c>
      <c r="AR6" s="337">
        <v>163439.67634715245</v>
      </c>
      <c r="AS6" s="338"/>
      <c r="AT6" s="339">
        <v>1</v>
      </c>
      <c r="AU6" s="340">
        <v>12</v>
      </c>
      <c r="AV6" s="340">
        <v>19</v>
      </c>
      <c r="AW6" s="341">
        <v>3.3260000000000001</v>
      </c>
      <c r="AX6" s="341">
        <v>3.4210000000000003</v>
      </c>
      <c r="AY6" s="342">
        <v>2.38992978137045E-2</v>
      </c>
      <c r="AZ6" s="343">
        <v>0.79249999999999998</v>
      </c>
      <c r="BA6" s="343">
        <v>0.85599999999999998</v>
      </c>
      <c r="BB6" s="342">
        <v>0.93</v>
      </c>
      <c r="BC6" s="342">
        <v>0</v>
      </c>
      <c r="BD6" s="342">
        <v>0.85599999999999998</v>
      </c>
      <c r="BE6" s="344">
        <v>-993311.00593213865</v>
      </c>
      <c r="BF6" s="340">
        <v>64</v>
      </c>
      <c r="BG6" s="340">
        <v>65</v>
      </c>
      <c r="BH6" s="341">
        <v>0.25</v>
      </c>
      <c r="BI6" s="345">
        <v>0.99561132079096881</v>
      </c>
      <c r="BJ6" s="345">
        <v>0.99552196185221098</v>
      </c>
      <c r="BK6" s="343" t="s">
        <v>255</v>
      </c>
      <c r="BL6" s="346" t="s">
        <v>256</v>
      </c>
      <c r="BM6" s="338"/>
      <c r="BN6" s="224"/>
      <c r="BO6" s="224"/>
      <c r="BP6" s="224"/>
      <c r="BQ6" s="224"/>
      <c r="BR6" s="224"/>
      <c r="BS6" s="224"/>
      <c r="BT6" s="224"/>
      <c r="BU6" s="224"/>
      <c r="BV6" s="224"/>
    </row>
    <row r="7" spans="1:83" x14ac:dyDescent="0.25">
      <c r="A7" s="322" t="s">
        <v>250</v>
      </c>
      <c r="B7" s="323" t="s">
        <v>251</v>
      </c>
      <c r="C7" s="322" t="s">
        <v>252</v>
      </c>
      <c r="D7" s="322" t="s">
        <v>95</v>
      </c>
      <c r="E7" s="323" t="s">
        <v>253</v>
      </c>
      <c r="F7" s="323" t="s">
        <v>254</v>
      </c>
      <c r="G7" s="324">
        <v>37288</v>
      </c>
      <c r="H7" s="325">
        <v>-8250000</v>
      </c>
      <c r="I7" s="326">
        <v>0.25</v>
      </c>
      <c r="J7" s="327">
        <v>3.2480000000000002</v>
      </c>
      <c r="K7" s="327">
        <v>0.05</v>
      </c>
      <c r="L7" s="327">
        <v>3.298</v>
      </c>
      <c r="M7" s="328">
        <v>2.3552572431166499E-2</v>
      </c>
      <c r="N7" s="329">
        <v>0.72499999999999998</v>
      </c>
      <c r="O7" s="329">
        <v>0.78300000000000003</v>
      </c>
      <c r="P7" s="329">
        <v>0.78300000000000003</v>
      </c>
      <c r="Q7" s="329">
        <v>0.93</v>
      </c>
      <c r="R7" s="330">
        <v>37286</v>
      </c>
      <c r="S7" s="327">
        <v>0.119128305331759</v>
      </c>
      <c r="T7" s="331">
        <v>0.37473577091897126</v>
      </c>
      <c r="U7" s="331">
        <v>-0.32103462860907495</v>
      </c>
      <c r="V7" s="332">
        <v>-982808.51898701175</v>
      </c>
      <c r="W7" s="325">
        <v>-3091570.1100815129</v>
      </c>
      <c r="X7" s="325">
        <v>-443034.42405664455</v>
      </c>
      <c r="Y7" s="325"/>
      <c r="Z7" s="333">
        <v>-825</v>
      </c>
      <c r="AA7" s="334">
        <v>0</v>
      </c>
      <c r="AB7" s="335">
        <v>0.75830522104870401</v>
      </c>
      <c r="AC7" s="335">
        <v>-6.2560180736518083</v>
      </c>
      <c r="AD7" s="336">
        <v>95515.855753920216</v>
      </c>
      <c r="AE7" s="336">
        <v>7947.5507975722185</v>
      </c>
      <c r="AF7" s="336">
        <v>-28047.36259551012</v>
      </c>
      <c r="AG7" s="336">
        <v>8869.5757476401668</v>
      </c>
      <c r="AH7" s="336">
        <v>-21421.575855510764</v>
      </c>
      <c r="AI7" s="335">
        <v>0.66057649888832248</v>
      </c>
      <c r="AJ7" s="337">
        <v>-1039551.3824677939</v>
      </c>
      <c r="AK7" s="337">
        <v>32967.601687919814</v>
      </c>
      <c r="AL7" s="337">
        <v>-40.253237774362788</v>
      </c>
      <c r="AM7" s="337">
        <v>107.92494040669408</v>
      </c>
      <c r="AN7" s="337">
        <v>16269.896423518076</v>
      </c>
      <c r="AO7" s="337">
        <v>8206.308622327866</v>
      </c>
      <c r="AP7" s="337">
        <v>0</v>
      </c>
      <c r="AQ7" s="337">
        <v>0</v>
      </c>
      <c r="AR7" s="337">
        <v>56742.863480782136</v>
      </c>
      <c r="AS7" s="338"/>
      <c r="AT7" s="339">
        <v>1</v>
      </c>
      <c r="AU7" s="340">
        <v>13</v>
      </c>
      <c r="AV7" s="340">
        <v>20</v>
      </c>
      <c r="AW7" s="341">
        <v>3.3210000000000002</v>
      </c>
      <c r="AX7" s="341">
        <v>3.371</v>
      </c>
      <c r="AY7" s="342">
        <v>2.36968871405265E-2</v>
      </c>
      <c r="AZ7" s="343">
        <v>0.73250000000000004</v>
      </c>
      <c r="BA7" s="343">
        <v>0.79100000000000004</v>
      </c>
      <c r="BB7" s="342">
        <v>0.93</v>
      </c>
      <c r="BC7" s="342">
        <v>0</v>
      </c>
      <c r="BD7" s="342">
        <v>0.79100000000000004</v>
      </c>
      <c r="BE7" s="344">
        <v>-1039551.3824677939</v>
      </c>
      <c r="BF7" s="340">
        <v>97</v>
      </c>
      <c r="BG7" s="340">
        <v>98</v>
      </c>
      <c r="BH7" s="341">
        <v>0.25</v>
      </c>
      <c r="BI7" s="345">
        <v>0.99367353397830227</v>
      </c>
      <c r="BJ7" s="345">
        <v>0.9935710352440521</v>
      </c>
      <c r="BK7" s="343" t="s">
        <v>257</v>
      </c>
      <c r="BL7" s="346" t="s">
        <v>258</v>
      </c>
      <c r="BM7" s="338"/>
      <c r="BN7" s="224"/>
      <c r="BO7" s="224"/>
      <c r="BP7" s="224"/>
      <c r="BQ7" s="224"/>
      <c r="BR7" s="224"/>
      <c r="BS7" s="224"/>
      <c r="BT7" s="224"/>
      <c r="BU7" s="224"/>
      <c r="BV7" s="224"/>
    </row>
    <row r="8" spans="1:83" x14ac:dyDescent="0.25">
      <c r="A8" s="322" t="s">
        <v>250</v>
      </c>
      <c r="B8" s="323" t="s">
        <v>251</v>
      </c>
      <c r="C8" s="322" t="s">
        <v>252</v>
      </c>
      <c r="D8" s="322" t="s">
        <v>95</v>
      </c>
      <c r="E8" s="323" t="s">
        <v>253</v>
      </c>
      <c r="F8" s="323" t="s">
        <v>254</v>
      </c>
      <c r="G8" s="324">
        <v>37316</v>
      </c>
      <c r="H8" s="325">
        <v>-8250000</v>
      </c>
      <c r="I8" s="326">
        <v>0.25</v>
      </c>
      <c r="J8" s="327">
        <v>3.1949999999999998</v>
      </c>
      <c r="K8" s="327">
        <v>0.03</v>
      </c>
      <c r="L8" s="327">
        <v>3.2250000000000001</v>
      </c>
      <c r="M8" s="328">
        <v>2.3027261633295399E-2</v>
      </c>
      <c r="N8" s="329">
        <v>0.65</v>
      </c>
      <c r="O8" s="329">
        <v>0.70199999999999996</v>
      </c>
      <c r="P8" s="329">
        <v>0.70199999999999996</v>
      </c>
      <c r="Q8" s="329">
        <v>0.93</v>
      </c>
      <c r="R8" s="330">
        <v>37314</v>
      </c>
      <c r="S8" s="327">
        <v>0.11203136587660585</v>
      </c>
      <c r="T8" s="331">
        <v>0.35995362582069368</v>
      </c>
      <c r="U8" s="331">
        <v>-0.30626599155304352</v>
      </c>
      <c r="V8" s="332">
        <v>-924258.76848199824</v>
      </c>
      <c r="W8" s="325">
        <v>-2969617.413020723</v>
      </c>
      <c r="X8" s="325">
        <v>-442922.98270811385</v>
      </c>
      <c r="Y8" s="325"/>
      <c r="Z8" s="333">
        <v>-825</v>
      </c>
      <c r="AA8" s="334">
        <v>0</v>
      </c>
      <c r="AB8" s="335">
        <v>0.75090706084760117</v>
      </c>
      <c r="AC8" s="335">
        <v>-6.1949832519927099</v>
      </c>
      <c r="AD8" s="336">
        <v>93605.156969931268</v>
      </c>
      <c r="AE8" s="336">
        <v>6044.3792133762254</v>
      </c>
      <c r="AF8" s="336">
        <v>-30787.874466149933</v>
      </c>
      <c r="AG8" s="336">
        <v>9795.0885928858861</v>
      </c>
      <c r="AH8" s="336">
        <v>-23455.815830556036</v>
      </c>
      <c r="AI8" s="335">
        <v>0.72849014819693902</v>
      </c>
      <c r="AJ8" s="337">
        <v>-977401.57562773</v>
      </c>
      <c r="AK8" s="337">
        <v>29816.984164387803</v>
      </c>
      <c r="AL8" s="337">
        <v>-89.120484721730463</v>
      </c>
      <c r="AM8" s="337">
        <v>151.97982856992166</v>
      </c>
      <c r="AN8" s="337">
        <v>17774.390260023298</v>
      </c>
      <c r="AO8" s="337">
        <v>6246.3752425329294</v>
      </c>
      <c r="AP8" s="337">
        <v>0</v>
      </c>
      <c r="AQ8" s="337">
        <v>0</v>
      </c>
      <c r="AR8" s="337">
        <v>53142.807145731756</v>
      </c>
      <c r="AS8" s="338"/>
      <c r="AT8" s="339">
        <v>1</v>
      </c>
      <c r="AU8" s="340">
        <v>14</v>
      </c>
      <c r="AV8" s="340">
        <v>21</v>
      </c>
      <c r="AW8" s="341">
        <v>3.2610000000000001</v>
      </c>
      <c r="AX8" s="341">
        <v>3.2909999999999999</v>
      </c>
      <c r="AY8" s="342">
        <v>2.3291566028777098E-2</v>
      </c>
      <c r="AZ8" s="343">
        <v>0.65749999999999997</v>
      </c>
      <c r="BA8" s="343">
        <v>0.71</v>
      </c>
      <c r="BB8" s="342">
        <v>0.93</v>
      </c>
      <c r="BC8" s="342">
        <v>0</v>
      </c>
      <c r="BD8" s="342">
        <v>0.71</v>
      </c>
      <c r="BE8" s="344">
        <v>-977401.57562773</v>
      </c>
      <c r="BF8" s="340">
        <v>125</v>
      </c>
      <c r="BG8" s="340">
        <v>126</v>
      </c>
      <c r="BH8" s="341">
        <v>0.25</v>
      </c>
      <c r="BI8" s="345">
        <v>0.99207060617160048</v>
      </c>
      <c r="BJ8" s="345">
        <v>0.99191759219903686</v>
      </c>
      <c r="BK8" s="343" t="s">
        <v>259</v>
      </c>
      <c r="BL8" s="346" t="s">
        <v>260</v>
      </c>
      <c r="BM8" s="338"/>
      <c r="BN8" s="224"/>
      <c r="BO8" s="224"/>
      <c r="BP8" s="224"/>
      <c r="BQ8" s="224"/>
      <c r="BR8" s="224"/>
      <c r="BS8" s="224"/>
      <c r="BT8" s="224"/>
      <c r="BU8" s="224"/>
      <c r="BV8" s="224"/>
    </row>
    <row r="9" spans="1:83" x14ac:dyDescent="0.25">
      <c r="A9" s="322" t="s">
        <v>250</v>
      </c>
      <c r="B9" s="323" t="s">
        <v>251</v>
      </c>
      <c r="C9" s="322" t="s">
        <v>252</v>
      </c>
      <c r="D9" s="322" t="s">
        <v>95</v>
      </c>
      <c r="E9" s="323" t="s">
        <v>253</v>
      </c>
      <c r="F9" s="323" t="s">
        <v>254</v>
      </c>
      <c r="G9" s="324">
        <v>37347</v>
      </c>
      <c r="H9" s="325">
        <v>-8250000</v>
      </c>
      <c r="I9" s="326">
        <v>0.25</v>
      </c>
      <c r="J9" s="327">
        <v>3.0950000000000002</v>
      </c>
      <c r="K9" s="327">
        <v>3.5000000000000003E-2</v>
      </c>
      <c r="L9" s="327">
        <v>3.13</v>
      </c>
      <c r="M9" s="328">
        <v>2.26849174085424E-2</v>
      </c>
      <c r="N9" s="329">
        <v>0.52249999999999996</v>
      </c>
      <c r="O9" s="329">
        <v>0.52300000000000002</v>
      </c>
      <c r="P9" s="329">
        <v>0.52300000000000002</v>
      </c>
      <c r="Q9" s="329">
        <v>0.93</v>
      </c>
      <c r="R9" s="330">
        <v>37343</v>
      </c>
      <c r="S9" s="327">
        <v>7.5301422409989549E-2</v>
      </c>
      <c r="T9" s="331">
        <v>0.31646138447290356</v>
      </c>
      <c r="U9" s="331">
        <v>-0.27380318675439969</v>
      </c>
      <c r="V9" s="332">
        <v>-621236.73488241376</v>
      </c>
      <c r="W9" s="325">
        <v>-2610806.4219014542</v>
      </c>
      <c r="X9" s="325">
        <v>-351930.13117765699</v>
      </c>
      <c r="Y9" s="325"/>
      <c r="Z9" s="333">
        <v>-825</v>
      </c>
      <c r="AA9" s="334">
        <v>0</v>
      </c>
      <c r="AB9" s="335">
        <v>0.90504694000672781</v>
      </c>
      <c r="AC9" s="335">
        <v>-7.4666372550555051</v>
      </c>
      <c r="AD9" s="336">
        <v>78013.833664063452</v>
      </c>
      <c r="AE9" s="336">
        <v>3679.8281952345847</v>
      </c>
      <c r="AF9" s="336">
        <v>-22580.330911348621</v>
      </c>
      <c r="AG9" s="336">
        <v>697.72645538846371</v>
      </c>
      <c r="AH9" s="336">
        <v>-21904.212428124134</v>
      </c>
      <c r="AI9" s="335">
        <v>0.91965692895064954</v>
      </c>
      <c r="AJ9" s="337">
        <v>-652073.49330170476</v>
      </c>
      <c r="AK9" s="337">
        <v>5232.5779419735773</v>
      </c>
      <c r="AL9" s="337">
        <v>-100.36212903598789</v>
      </c>
      <c r="AM9" s="337">
        <v>143.46002223389223</v>
      </c>
      <c r="AN9" s="337">
        <v>22304.061211714521</v>
      </c>
      <c r="AO9" s="337">
        <v>3808.7142812414095</v>
      </c>
      <c r="AP9" s="337">
        <v>0</v>
      </c>
      <c r="AQ9" s="337">
        <v>0</v>
      </c>
      <c r="AR9" s="337">
        <v>30836.758419291</v>
      </c>
      <c r="AS9" s="338"/>
      <c r="AT9" s="339">
        <v>1</v>
      </c>
      <c r="AU9" s="340">
        <v>15</v>
      </c>
      <c r="AV9" s="340">
        <v>22</v>
      </c>
      <c r="AW9" s="341">
        <v>3.1459999999999999</v>
      </c>
      <c r="AX9" s="341">
        <v>3.1759999999999997</v>
      </c>
      <c r="AY9" s="342">
        <v>2.3047576380458502E-2</v>
      </c>
      <c r="AZ9" s="343">
        <v>0.53249999999999997</v>
      </c>
      <c r="BA9" s="343">
        <v>0.53300000000000003</v>
      </c>
      <c r="BB9" s="342">
        <v>0.93</v>
      </c>
      <c r="BC9" s="342">
        <v>0</v>
      </c>
      <c r="BD9" s="342">
        <v>0.53300000000000003</v>
      </c>
      <c r="BE9" s="344">
        <v>-652073.49330170476</v>
      </c>
      <c r="BF9" s="340">
        <v>154</v>
      </c>
      <c r="BG9" s="340">
        <v>155</v>
      </c>
      <c r="BH9" s="341">
        <v>0.25</v>
      </c>
      <c r="BI9" s="345">
        <v>0.99028963661068947</v>
      </c>
      <c r="BJ9" s="345">
        <v>0.99007392962680418</v>
      </c>
      <c r="BK9" s="343" t="s">
        <v>261</v>
      </c>
      <c r="BL9" s="346" t="s">
        <v>262</v>
      </c>
      <c r="BM9" s="338"/>
      <c r="BN9" s="224"/>
      <c r="BO9" s="224"/>
      <c r="BP9" s="224"/>
      <c r="BQ9" s="224"/>
      <c r="BR9" s="224"/>
      <c r="BS9" s="224"/>
      <c r="BT9" s="224"/>
      <c r="BU9" s="224"/>
      <c r="BV9" s="224"/>
    </row>
    <row r="10" spans="1:83" x14ac:dyDescent="0.25">
      <c r="A10" s="322" t="s">
        <v>250</v>
      </c>
      <c r="B10" s="323" t="s">
        <v>251</v>
      </c>
      <c r="C10" s="322" t="s">
        <v>252</v>
      </c>
      <c r="D10" s="322" t="s">
        <v>95</v>
      </c>
      <c r="E10" s="323" t="s">
        <v>253</v>
      </c>
      <c r="F10" s="323" t="s">
        <v>254</v>
      </c>
      <c r="G10" s="324">
        <v>37377</v>
      </c>
      <c r="H10" s="325">
        <v>-8250000</v>
      </c>
      <c r="I10" s="326">
        <v>0.25</v>
      </c>
      <c r="J10" s="327">
        <v>3.125</v>
      </c>
      <c r="K10" s="327">
        <v>6.5000000000000002E-2</v>
      </c>
      <c r="L10" s="327">
        <v>3.19</v>
      </c>
      <c r="M10" s="328">
        <v>2.26737414033105E-2</v>
      </c>
      <c r="N10" s="329">
        <v>0.47</v>
      </c>
      <c r="O10" s="329">
        <v>0.47</v>
      </c>
      <c r="P10" s="329">
        <v>0.47</v>
      </c>
      <c r="Q10" s="329">
        <v>0.93</v>
      </c>
      <c r="R10" s="330">
        <v>37375</v>
      </c>
      <c r="S10" s="327">
        <v>8.4556360360052291E-2</v>
      </c>
      <c r="T10" s="331">
        <v>0.34241982957181172</v>
      </c>
      <c r="U10" s="331">
        <v>-0.29875916250443674</v>
      </c>
      <c r="V10" s="332">
        <v>-697589.97297043144</v>
      </c>
      <c r="W10" s="325">
        <v>-2824963.5939674466</v>
      </c>
      <c r="X10" s="325">
        <v>-360200.50330584357</v>
      </c>
      <c r="Y10" s="325"/>
      <c r="Z10" s="333">
        <v>-825</v>
      </c>
      <c r="AA10" s="334">
        <v>0</v>
      </c>
      <c r="AB10" s="335">
        <v>0.92660411268661402</v>
      </c>
      <c r="AC10" s="335">
        <v>-7.644483929664565</v>
      </c>
      <c r="AD10" s="336">
        <v>81049.288824528339</v>
      </c>
      <c r="AE10" s="336">
        <v>3149.4953724647971</v>
      </c>
      <c r="AF10" s="336">
        <v>-25813.145821657261</v>
      </c>
      <c r="AG10" s="336">
        <v>559.53687175473033</v>
      </c>
      <c r="AH10" s="336">
        <v>-25253.608949902529</v>
      </c>
      <c r="AI10" s="335">
        <v>0.80700927207301199</v>
      </c>
      <c r="AJ10" s="337">
        <v>-717725.63355454046</v>
      </c>
      <c r="AK10" s="337">
        <v>4460.2912600049749</v>
      </c>
      <c r="AL10" s="337">
        <v>-150.4181443802081</v>
      </c>
      <c r="AM10" s="337">
        <v>196.89367541973479</v>
      </c>
      <c r="AN10" s="337">
        <v>12832.103134068544</v>
      </c>
      <c r="AO10" s="337">
        <v>3221.4404170959024</v>
      </c>
      <c r="AP10" s="337">
        <v>0</v>
      </c>
      <c r="AQ10" s="337">
        <v>0</v>
      </c>
      <c r="AR10" s="337">
        <v>20135.66058410902</v>
      </c>
      <c r="AS10" s="338"/>
      <c r="AT10" s="339">
        <v>1</v>
      </c>
      <c r="AU10" s="340">
        <v>16</v>
      </c>
      <c r="AV10" s="340">
        <v>23</v>
      </c>
      <c r="AW10" s="341">
        <v>3.1760000000000002</v>
      </c>
      <c r="AX10" s="341">
        <v>3.2360000000000002</v>
      </c>
      <c r="AY10" s="342">
        <v>2.3083044360665099E-2</v>
      </c>
      <c r="AZ10" s="343">
        <v>0.47499999999999998</v>
      </c>
      <c r="BA10" s="343">
        <v>0.47499999999999998</v>
      </c>
      <c r="BB10" s="342">
        <v>0.93</v>
      </c>
      <c r="BC10" s="342">
        <v>0</v>
      </c>
      <c r="BD10" s="342">
        <v>0.47499999999999998</v>
      </c>
      <c r="BE10" s="344">
        <v>-717725.63355454046</v>
      </c>
      <c r="BF10" s="340">
        <v>186</v>
      </c>
      <c r="BG10" s="340">
        <v>187</v>
      </c>
      <c r="BH10" s="341">
        <v>0.25</v>
      </c>
      <c r="BI10" s="345">
        <v>0.9884621984865285</v>
      </c>
      <c r="BJ10" s="345">
        <v>0.98819423495672565</v>
      </c>
      <c r="BK10" s="343" t="s">
        <v>263</v>
      </c>
      <c r="BL10" s="346" t="s">
        <v>264</v>
      </c>
      <c r="BM10" s="338"/>
      <c r="BN10" s="224"/>
      <c r="BO10" s="224"/>
      <c r="BP10" s="224"/>
      <c r="BQ10" s="224"/>
      <c r="BR10" s="224"/>
      <c r="BS10" s="224"/>
      <c r="BT10" s="224"/>
      <c r="BU10" s="224"/>
      <c r="BV10" s="224"/>
    </row>
    <row r="11" spans="1:83" x14ac:dyDescent="0.25">
      <c r="A11" s="322" t="s">
        <v>250</v>
      </c>
      <c r="B11" s="323" t="s">
        <v>251</v>
      </c>
      <c r="C11" s="322" t="s">
        <v>252</v>
      </c>
      <c r="D11" s="322" t="s">
        <v>95</v>
      </c>
      <c r="E11" s="323" t="s">
        <v>253</v>
      </c>
      <c r="F11" s="323" t="s">
        <v>254</v>
      </c>
      <c r="G11" s="324">
        <v>37408</v>
      </c>
      <c r="H11" s="325">
        <v>-8250000</v>
      </c>
      <c r="I11" s="326">
        <v>0.25</v>
      </c>
      <c r="J11" s="327">
        <v>3.165</v>
      </c>
      <c r="K11" s="327">
        <v>0.12</v>
      </c>
      <c r="L11" s="327">
        <v>3.2850000000000001</v>
      </c>
      <c r="M11" s="328">
        <v>2.2662192864614499E-2</v>
      </c>
      <c r="N11" s="329">
        <v>0.45750000000000002</v>
      </c>
      <c r="O11" s="329">
        <v>0.45800000000000002</v>
      </c>
      <c r="P11" s="329">
        <v>0.45800000000000002</v>
      </c>
      <c r="Q11" s="329">
        <v>0.93</v>
      </c>
      <c r="R11" s="330">
        <v>37406</v>
      </c>
      <c r="S11" s="327">
        <v>0.11460610532892521</v>
      </c>
      <c r="T11" s="331">
        <v>0.40213508890184851</v>
      </c>
      <c r="U11" s="331">
        <v>-0.3534615163987409</v>
      </c>
      <c r="V11" s="332">
        <v>-945500.36896363297</v>
      </c>
      <c r="W11" s="325">
        <v>-3317614.4834402502</v>
      </c>
      <c r="X11" s="325">
        <v>-401556.97315063776</v>
      </c>
      <c r="Y11" s="325"/>
      <c r="Z11" s="333">
        <v>-825</v>
      </c>
      <c r="AA11" s="334">
        <v>0</v>
      </c>
      <c r="AB11" s="335">
        <v>0.89755523433983686</v>
      </c>
      <c r="AC11" s="335">
        <v>-7.4048306833036541</v>
      </c>
      <c r="AD11" s="336">
        <v>92214.360056501333</v>
      </c>
      <c r="AE11" s="336">
        <v>3056.7781398914772</v>
      </c>
      <c r="AF11" s="336">
        <v>-30182.139581464915</v>
      </c>
      <c r="AG11" s="336">
        <v>680.83184529235325</v>
      </c>
      <c r="AH11" s="336">
        <v>-29534.293681070336</v>
      </c>
      <c r="AI11" s="335">
        <v>0.54514775624424328</v>
      </c>
      <c r="AJ11" s="337">
        <v>-969264.93527401856</v>
      </c>
      <c r="AK11" s="337">
        <v>6182.2455785740167</v>
      </c>
      <c r="AL11" s="337">
        <v>-264.70419203210622</v>
      </c>
      <c r="AM11" s="337">
        <v>328.3349211566383</v>
      </c>
      <c r="AN11" s="337">
        <v>14994.828203975107</v>
      </c>
      <c r="AO11" s="337">
        <v>3128.5212103377562</v>
      </c>
      <c r="AP11" s="337">
        <v>0</v>
      </c>
      <c r="AQ11" s="337">
        <v>0</v>
      </c>
      <c r="AR11" s="337">
        <v>23764.566310385591</v>
      </c>
      <c r="AS11" s="338"/>
      <c r="AT11" s="339">
        <v>1</v>
      </c>
      <c r="AU11" s="340">
        <v>17</v>
      </c>
      <c r="AV11" s="340">
        <v>24</v>
      </c>
      <c r="AW11" s="341">
        <v>3.2210000000000001</v>
      </c>
      <c r="AX11" s="341">
        <v>3.3360000000000003</v>
      </c>
      <c r="AY11" s="342">
        <v>2.3119694607325301E-2</v>
      </c>
      <c r="AZ11" s="343">
        <v>0.46250000000000002</v>
      </c>
      <c r="BA11" s="343">
        <v>0.46300000000000002</v>
      </c>
      <c r="BB11" s="342">
        <v>0.93</v>
      </c>
      <c r="BC11" s="342">
        <v>0</v>
      </c>
      <c r="BD11" s="342">
        <v>0.46300000000000002</v>
      </c>
      <c r="BE11" s="344">
        <v>-969264.93527401856</v>
      </c>
      <c r="BF11" s="340">
        <v>217</v>
      </c>
      <c r="BG11" s="340">
        <v>218</v>
      </c>
      <c r="BH11" s="341">
        <v>0.25</v>
      </c>
      <c r="BI11" s="345">
        <v>0.98657926997369783</v>
      </c>
      <c r="BJ11" s="345">
        <v>0.98624966524862123</v>
      </c>
      <c r="BK11" s="343" t="s">
        <v>265</v>
      </c>
      <c r="BL11" s="346" t="s">
        <v>266</v>
      </c>
      <c r="BM11" s="338"/>
      <c r="BN11" s="224"/>
      <c r="BO11" s="224"/>
      <c r="BP11" s="224"/>
      <c r="BQ11" s="224"/>
      <c r="BR11" s="224"/>
      <c r="BS11" s="224"/>
      <c r="BT11" s="224"/>
      <c r="BU11" s="224"/>
      <c r="BV11" s="224"/>
    </row>
    <row r="12" spans="1:83" x14ac:dyDescent="0.25">
      <c r="A12" s="322" t="s">
        <v>250</v>
      </c>
      <c r="B12" s="323" t="s">
        <v>251</v>
      </c>
      <c r="C12" s="322" t="s">
        <v>252</v>
      </c>
      <c r="D12" s="322" t="s">
        <v>95</v>
      </c>
      <c r="E12" s="323" t="s">
        <v>253</v>
      </c>
      <c r="F12" s="323" t="s">
        <v>254</v>
      </c>
      <c r="G12" s="324">
        <v>37438</v>
      </c>
      <c r="H12" s="325">
        <v>-8250000</v>
      </c>
      <c r="I12" s="326">
        <v>0.25</v>
      </c>
      <c r="J12" s="327">
        <v>3.2</v>
      </c>
      <c r="K12" s="327">
        <v>0.22</v>
      </c>
      <c r="L12" s="327">
        <v>3.42</v>
      </c>
      <c r="M12" s="328">
        <v>2.2758714534247802E-2</v>
      </c>
      <c r="N12" s="329">
        <v>0.45750000000000002</v>
      </c>
      <c r="O12" s="329">
        <v>0.45800000000000002</v>
      </c>
      <c r="P12" s="329">
        <v>0.45800000000000002</v>
      </c>
      <c r="Q12" s="329">
        <v>0.93</v>
      </c>
      <c r="R12" s="330">
        <v>37434</v>
      </c>
      <c r="S12" s="327">
        <v>0.17175570551442565</v>
      </c>
      <c r="T12" s="331">
        <v>0.49471404786586909</v>
      </c>
      <c r="U12" s="331">
        <v>-0.44083986852595597</v>
      </c>
      <c r="V12" s="332">
        <v>-1416984.5704940115</v>
      </c>
      <c r="W12" s="325">
        <v>-4081390.8948934199</v>
      </c>
      <c r="X12" s="325">
        <v>-444461.97955428326</v>
      </c>
      <c r="Y12" s="325"/>
      <c r="Z12" s="333">
        <v>-825</v>
      </c>
      <c r="AA12" s="334">
        <v>0</v>
      </c>
      <c r="AB12" s="335">
        <v>0.8322233169739286</v>
      </c>
      <c r="AC12" s="335">
        <v>-6.8658423650349105</v>
      </c>
      <c r="AD12" s="336">
        <v>104704.9754426587</v>
      </c>
      <c r="AE12" s="336">
        <v>3044.3218596012002</v>
      </c>
      <c r="AF12" s="336">
        <v>-34100.38486594554</v>
      </c>
      <c r="AG12" s="336">
        <v>608.4755416989459</v>
      </c>
      <c r="AH12" s="336">
        <v>-33529.177504427957</v>
      </c>
      <c r="AI12" s="335">
        <v>0.11203722965061846</v>
      </c>
      <c r="AJ12" s="337">
        <v>-1505007.3626398414</v>
      </c>
      <c r="AK12" s="337">
        <v>68685.207655212376</v>
      </c>
      <c r="AL12" s="337">
        <v>-504.17835065093823</v>
      </c>
      <c r="AM12" s="337">
        <v>609.15696411929093</v>
      </c>
      <c r="AN12" s="337">
        <v>17113.837029865012</v>
      </c>
      <c r="AO12" s="337">
        <v>3128.7672603046522</v>
      </c>
      <c r="AP12" s="337">
        <v>0</v>
      </c>
      <c r="AQ12" s="337">
        <v>0</v>
      </c>
      <c r="AR12" s="337">
        <v>88022.792145829881</v>
      </c>
      <c r="AS12" s="338"/>
      <c r="AT12" s="339">
        <v>1</v>
      </c>
      <c r="AU12" s="340">
        <v>18</v>
      </c>
      <c r="AV12" s="340">
        <v>25</v>
      </c>
      <c r="AW12" s="341">
        <v>3.2610000000000001</v>
      </c>
      <c r="AX12" s="341">
        <v>3.4910000000000001</v>
      </c>
      <c r="AY12" s="342">
        <v>2.32560254041334E-2</v>
      </c>
      <c r="AZ12" s="343">
        <v>0.46250000000000002</v>
      </c>
      <c r="BA12" s="343">
        <v>0.46300000000000002</v>
      </c>
      <c r="BB12" s="342">
        <v>0.93</v>
      </c>
      <c r="BC12" s="342">
        <v>0</v>
      </c>
      <c r="BD12" s="342">
        <v>0.46300000000000002</v>
      </c>
      <c r="BE12" s="344">
        <v>-1505007.3626398414</v>
      </c>
      <c r="BF12" s="340">
        <v>245</v>
      </c>
      <c r="BG12" s="340">
        <v>246</v>
      </c>
      <c r="BH12" s="341">
        <v>0.25</v>
      </c>
      <c r="BI12" s="345">
        <v>0.98469082651879347</v>
      </c>
      <c r="BJ12" s="345">
        <v>0.98429852741460133</v>
      </c>
      <c r="BK12" s="343" t="s">
        <v>267</v>
      </c>
      <c r="BL12" s="346" t="s">
        <v>268</v>
      </c>
      <c r="BM12" s="338"/>
      <c r="BN12" s="224"/>
      <c r="BO12" s="224"/>
      <c r="BP12" s="224"/>
      <c r="BQ12" s="224"/>
      <c r="BR12" s="224"/>
      <c r="BS12" s="224"/>
      <c r="BT12" s="224"/>
      <c r="BU12" s="224"/>
      <c r="BV12" s="224"/>
    </row>
    <row r="13" spans="1:83" x14ac:dyDescent="0.25">
      <c r="A13" s="322" t="s">
        <v>250</v>
      </c>
      <c r="B13" s="323" t="s">
        <v>251</v>
      </c>
      <c r="C13" s="322" t="s">
        <v>252</v>
      </c>
      <c r="D13" s="322" t="s">
        <v>95</v>
      </c>
      <c r="E13" s="323" t="s">
        <v>253</v>
      </c>
      <c r="F13" s="323" t="s">
        <v>254</v>
      </c>
      <c r="G13" s="324">
        <v>37469</v>
      </c>
      <c r="H13" s="325">
        <v>-8250000</v>
      </c>
      <c r="I13" s="326">
        <v>0.25</v>
      </c>
      <c r="J13" s="327">
        <v>3.2349999999999999</v>
      </c>
      <c r="K13" s="327">
        <v>0.23499999999999999</v>
      </c>
      <c r="L13" s="327">
        <v>3.47</v>
      </c>
      <c r="M13" s="328">
        <v>2.3032629028655102E-2</v>
      </c>
      <c r="N13" s="329">
        <v>0.45750000000000002</v>
      </c>
      <c r="O13" s="329">
        <v>0.45800000000000002</v>
      </c>
      <c r="P13" s="329">
        <v>0.45800000000000002</v>
      </c>
      <c r="Q13" s="329">
        <v>0.93</v>
      </c>
      <c r="R13" s="330">
        <v>37467</v>
      </c>
      <c r="S13" s="327">
        <v>0.19301702963939388</v>
      </c>
      <c r="T13" s="331">
        <v>0.50866576509054473</v>
      </c>
      <c r="U13" s="331">
        <v>-0.4513089990959987</v>
      </c>
      <c r="V13" s="332">
        <v>-1592390.4945249995</v>
      </c>
      <c r="W13" s="325">
        <v>-4196492.5619969936</v>
      </c>
      <c r="X13" s="325">
        <v>-473193.31945500476</v>
      </c>
      <c r="Y13" s="325"/>
      <c r="Z13" s="333">
        <v>-825</v>
      </c>
      <c r="AA13" s="334">
        <v>0</v>
      </c>
      <c r="AB13" s="335">
        <v>0.76743530048960917</v>
      </c>
      <c r="AC13" s="335">
        <v>-6.3313412290392757</v>
      </c>
      <c r="AD13" s="336">
        <v>112873.51862439293</v>
      </c>
      <c r="AE13" s="336">
        <v>2874.9990179668857</v>
      </c>
      <c r="AF13" s="336">
        <v>-36553.69071655038</v>
      </c>
      <c r="AG13" s="336">
        <v>457.32084890815497</v>
      </c>
      <c r="AH13" s="336">
        <v>-36136.319256403483</v>
      </c>
      <c r="AI13" s="335">
        <v>4.7522286973884498E-2</v>
      </c>
      <c r="AJ13" s="337">
        <v>-1686626.3012022141</v>
      </c>
      <c r="AK13" s="337">
        <v>73935.479113765527</v>
      </c>
      <c r="AL13" s="337">
        <v>-679.6125087570399</v>
      </c>
      <c r="AM13" s="337">
        <v>796.25593830086291</v>
      </c>
      <c r="AN13" s="337">
        <v>18446.177910181461</v>
      </c>
      <c r="AO13" s="337">
        <v>2955.3382380895782</v>
      </c>
      <c r="AP13" s="337">
        <v>0</v>
      </c>
      <c r="AQ13" s="337">
        <v>0</v>
      </c>
      <c r="AR13" s="337">
        <v>94235.806677214568</v>
      </c>
      <c r="AS13" s="338"/>
      <c r="AT13" s="339">
        <v>1</v>
      </c>
      <c r="AU13" s="340">
        <v>19</v>
      </c>
      <c r="AV13" s="340">
        <v>26</v>
      </c>
      <c r="AW13" s="341">
        <v>3.3010000000000002</v>
      </c>
      <c r="AX13" s="341">
        <v>3.5460000000000003</v>
      </c>
      <c r="AY13" s="342">
        <v>2.3560030131535299E-2</v>
      </c>
      <c r="AZ13" s="343">
        <v>0.46250000000000002</v>
      </c>
      <c r="BA13" s="343">
        <v>0.46300000000000002</v>
      </c>
      <c r="BB13" s="342">
        <v>0.93</v>
      </c>
      <c r="BC13" s="342">
        <v>0</v>
      </c>
      <c r="BD13" s="342">
        <v>0.46300000000000002</v>
      </c>
      <c r="BE13" s="344">
        <v>-1686626.3012022141</v>
      </c>
      <c r="BF13" s="340">
        <v>278</v>
      </c>
      <c r="BG13" s="340">
        <v>279</v>
      </c>
      <c r="BH13" s="341">
        <v>0.25</v>
      </c>
      <c r="BI13" s="345">
        <v>0.98259733066905852</v>
      </c>
      <c r="BJ13" s="345">
        <v>0.98214173083183287</v>
      </c>
      <c r="BK13" s="343" t="s">
        <v>269</v>
      </c>
      <c r="BL13" s="346" t="s">
        <v>270</v>
      </c>
      <c r="BM13" s="338"/>
      <c r="BN13" s="224"/>
      <c r="BO13" s="224"/>
      <c r="BP13" s="224"/>
      <c r="BQ13" s="224"/>
      <c r="BR13" s="224"/>
      <c r="BS13" s="224"/>
      <c r="BT13" s="224"/>
      <c r="BU13" s="224"/>
      <c r="BV13" s="224"/>
    </row>
    <row r="14" spans="1:83" x14ac:dyDescent="0.25">
      <c r="A14" s="322" t="s">
        <v>250</v>
      </c>
      <c r="B14" s="323" t="s">
        <v>251</v>
      </c>
      <c r="C14" s="322" t="s">
        <v>252</v>
      </c>
      <c r="D14" s="322" t="s">
        <v>95</v>
      </c>
      <c r="E14" s="323" t="s">
        <v>253</v>
      </c>
      <c r="F14" s="323" t="s">
        <v>254</v>
      </c>
      <c r="G14" s="324">
        <v>37500</v>
      </c>
      <c r="H14" s="325">
        <v>-8250000</v>
      </c>
      <c r="I14" s="326">
        <v>0.25</v>
      </c>
      <c r="J14" s="327">
        <v>3.2349999999999999</v>
      </c>
      <c r="K14" s="327">
        <v>0.22</v>
      </c>
      <c r="L14" s="327">
        <v>3.4550000000000001</v>
      </c>
      <c r="M14" s="328">
        <v>2.3306543548447901E-2</v>
      </c>
      <c r="N14" s="329">
        <v>0.45750000000000002</v>
      </c>
      <c r="O14" s="329">
        <v>0.45800000000000002</v>
      </c>
      <c r="P14" s="329">
        <v>0.45800000000000002</v>
      </c>
      <c r="Q14" s="329">
        <v>0.93</v>
      </c>
      <c r="R14" s="330">
        <v>37497</v>
      </c>
      <c r="S14" s="327">
        <v>0.19555863024941925</v>
      </c>
      <c r="T14" s="331">
        <v>0.49874306372271188</v>
      </c>
      <c r="U14" s="331">
        <v>-0.43857714689557692</v>
      </c>
      <c r="V14" s="332">
        <v>-1613358.6995577088</v>
      </c>
      <c r="W14" s="325">
        <v>-4114630.2757123732</v>
      </c>
      <c r="X14" s="325">
        <v>-496368.8138238634</v>
      </c>
      <c r="Y14" s="325"/>
      <c r="Z14" s="333">
        <v>-825</v>
      </c>
      <c r="AA14" s="334">
        <v>0</v>
      </c>
      <c r="AB14" s="335">
        <v>0.73116195494289715</v>
      </c>
      <c r="AC14" s="335">
        <v>-6.0320861282789018</v>
      </c>
      <c r="AD14" s="336">
        <v>118120.18961691501</v>
      </c>
      <c r="AE14" s="336">
        <v>2708.9739215112327</v>
      </c>
      <c r="AF14" s="336">
        <v>-38241.994768880249</v>
      </c>
      <c r="AG14" s="336">
        <v>447.68450967982847</v>
      </c>
      <c r="AH14" s="336">
        <v>-37836.104789002471</v>
      </c>
      <c r="AI14" s="335">
        <v>9.5927199259357998E-2</v>
      </c>
      <c r="AJ14" s="337">
        <v>-1708889.6818525877</v>
      </c>
      <c r="AK14" s="337">
        <v>74669.804171269992</v>
      </c>
      <c r="AL14" s="337">
        <v>-806.16293663741089</v>
      </c>
      <c r="AM14" s="337">
        <v>931.1620363839902</v>
      </c>
      <c r="AN14" s="337">
        <v>19319.850457998691</v>
      </c>
      <c r="AO14" s="337">
        <v>2785.7964933319017</v>
      </c>
      <c r="AP14" s="337">
        <v>0</v>
      </c>
      <c r="AQ14" s="337">
        <v>0</v>
      </c>
      <c r="AR14" s="337">
        <v>95530.982294878922</v>
      </c>
      <c r="AS14" s="338"/>
      <c r="AT14" s="339">
        <v>1</v>
      </c>
      <c r="AU14" s="340">
        <v>20</v>
      </c>
      <c r="AV14" s="340">
        <v>27</v>
      </c>
      <c r="AW14" s="341">
        <v>3.3010000000000002</v>
      </c>
      <c r="AX14" s="341">
        <v>3.5310000000000001</v>
      </c>
      <c r="AY14" s="342">
        <v>2.3864034890197498E-2</v>
      </c>
      <c r="AZ14" s="343">
        <v>0.46250000000000002</v>
      </c>
      <c r="BA14" s="343">
        <v>0.46300000000000002</v>
      </c>
      <c r="BB14" s="342">
        <v>0.93</v>
      </c>
      <c r="BC14" s="342">
        <v>0</v>
      </c>
      <c r="BD14" s="342">
        <v>0.46300000000000002</v>
      </c>
      <c r="BE14" s="344">
        <v>-1708889.6818525877</v>
      </c>
      <c r="BF14" s="340">
        <v>308</v>
      </c>
      <c r="BG14" s="340">
        <v>309</v>
      </c>
      <c r="BH14" s="341">
        <v>0.25</v>
      </c>
      <c r="BI14" s="345">
        <v>0.98046324349898084</v>
      </c>
      <c r="BJ14" s="345">
        <v>0.97993971309396832</v>
      </c>
      <c r="BK14" s="343" t="s">
        <v>271</v>
      </c>
      <c r="BL14" s="346" t="s">
        <v>272</v>
      </c>
      <c r="BM14" s="338"/>
      <c r="BN14" s="224"/>
      <c r="BO14" s="224"/>
      <c r="BP14" s="224"/>
      <c r="BQ14" s="224"/>
      <c r="BR14" s="224"/>
      <c r="BS14" s="224"/>
      <c r="BT14" s="224"/>
      <c r="BU14" s="224"/>
      <c r="BV14" s="224"/>
    </row>
    <row r="15" spans="1:83" x14ac:dyDescent="0.25">
      <c r="A15" s="322" t="s">
        <v>250</v>
      </c>
      <c r="B15" s="323" t="s">
        <v>251</v>
      </c>
      <c r="C15" s="322" t="s">
        <v>252</v>
      </c>
      <c r="D15" s="322" t="s">
        <v>95</v>
      </c>
      <c r="E15" s="323" t="s">
        <v>253</v>
      </c>
      <c r="F15" s="323" t="s">
        <v>254</v>
      </c>
      <c r="G15" s="324">
        <v>37530</v>
      </c>
      <c r="H15" s="325">
        <v>-8250000</v>
      </c>
      <c r="I15" s="326">
        <v>0.25</v>
      </c>
      <c r="J15" s="327">
        <v>3.2650000000000001</v>
      </c>
      <c r="K15" s="327">
        <v>0.105</v>
      </c>
      <c r="L15" s="327">
        <v>3.37</v>
      </c>
      <c r="M15" s="328">
        <v>2.3643248381814499E-2</v>
      </c>
      <c r="N15" s="329">
        <v>0.45750000000000002</v>
      </c>
      <c r="O15" s="329">
        <v>0.45800000000000002</v>
      </c>
      <c r="P15" s="329">
        <v>0.45800000000000002</v>
      </c>
      <c r="Q15" s="329">
        <v>0.93</v>
      </c>
      <c r="R15" s="330">
        <v>37526</v>
      </c>
      <c r="S15" s="327">
        <v>0.1537479120226321</v>
      </c>
      <c r="T15" s="331">
        <v>0.41970168970163074</v>
      </c>
      <c r="U15" s="331">
        <v>-0.35887358206679931</v>
      </c>
      <c r="V15" s="332">
        <v>-1268420.2741867148</v>
      </c>
      <c r="W15" s="325">
        <v>-3462538.9400384538</v>
      </c>
      <c r="X15" s="325">
        <v>-501831.88798735931</v>
      </c>
      <c r="Y15" s="325"/>
      <c r="Z15" s="333">
        <v>-825</v>
      </c>
      <c r="AA15" s="334">
        <v>0</v>
      </c>
      <c r="AB15" s="335">
        <v>0.70383280992810104</v>
      </c>
      <c r="AC15" s="335">
        <v>-5.8066206819068329</v>
      </c>
      <c r="AD15" s="336">
        <v>118457.80844821806</v>
      </c>
      <c r="AE15" s="336">
        <v>2493.9713643305108</v>
      </c>
      <c r="AF15" s="336">
        <v>-38131.046022717223</v>
      </c>
      <c r="AG15" s="336">
        <v>246.46258779214676</v>
      </c>
      <c r="AH15" s="336">
        <v>-37926.25670926684</v>
      </c>
      <c r="AI15" s="335">
        <v>0.46078759497008814</v>
      </c>
      <c r="AJ15" s="337">
        <v>-1340265.5134225436</v>
      </c>
      <c r="AK15" s="337">
        <v>51084.774662459502</v>
      </c>
      <c r="AL15" s="337">
        <v>-736.33358316775411</v>
      </c>
      <c r="AM15" s="337">
        <v>840.78305643936619</v>
      </c>
      <c r="AN15" s="337">
        <v>19410.06507215905</v>
      </c>
      <c r="AO15" s="337">
        <v>2572.817525972845</v>
      </c>
      <c r="AP15" s="337">
        <v>0</v>
      </c>
      <c r="AQ15" s="337">
        <v>0</v>
      </c>
      <c r="AR15" s="337">
        <v>71845.239235828863</v>
      </c>
      <c r="AS15" s="338"/>
      <c r="AT15" s="339">
        <v>1</v>
      </c>
      <c r="AU15" s="340">
        <v>21</v>
      </c>
      <c r="AV15" s="340">
        <v>28</v>
      </c>
      <c r="AW15" s="341">
        <v>3.331</v>
      </c>
      <c r="AX15" s="341">
        <v>3.4409999999999998</v>
      </c>
      <c r="AY15" s="342">
        <v>2.4236772016890999E-2</v>
      </c>
      <c r="AZ15" s="343">
        <v>0.46250000000000002</v>
      </c>
      <c r="BA15" s="343">
        <v>0.46300000000000002</v>
      </c>
      <c r="BB15" s="342">
        <v>0.93</v>
      </c>
      <c r="BC15" s="342">
        <v>0</v>
      </c>
      <c r="BD15" s="342">
        <v>0.46300000000000002</v>
      </c>
      <c r="BE15" s="344">
        <v>-1340265.5134225436</v>
      </c>
      <c r="BF15" s="340">
        <v>337</v>
      </c>
      <c r="BG15" s="340">
        <v>338</v>
      </c>
      <c r="BH15" s="341">
        <v>0.25</v>
      </c>
      <c r="BI15" s="345">
        <v>0.97829496728116694</v>
      </c>
      <c r="BJ15" s="345">
        <v>0.97769494649164024</v>
      </c>
      <c r="BK15" s="343" t="s">
        <v>273</v>
      </c>
      <c r="BL15" s="346" t="s">
        <v>274</v>
      </c>
      <c r="BM15" s="338"/>
      <c r="BN15" s="224"/>
      <c r="BO15" s="224"/>
      <c r="BP15" s="224"/>
      <c r="BQ15" s="224"/>
      <c r="BR15" s="224"/>
      <c r="BS15" s="224"/>
      <c r="BT15" s="224"/>
      <c r="BU15" s="224"/>
      <c r="BV15" s="224"/>
    </row>
    <row r="16" spans="1:83" x14ac:dyDescent="0.25">
      <c r="A16" s="322" t="s">
        <v>250</v>
      </c>
      <c r="B16" s="323" t="s">
        <v>251</v>
      </c>
      <c r="C16" s="322" t="s">
        <v>252</v>
      </c>
      <c r="D16" s="322" t="s">
        <v>95</v>
      </c>
      <c r="E16" s="323" t="s">
        <v>253</v>
      </c>
      <c r="F16" s="323" t="s">
        <v>254</v>
      </c>
      <c r="G16" s="324">
        <v>37561</v>
      </c>
      <c r="H16" s="325">
        <v>-8250000</v>
      </c>
      <c r="I16" s="326">
        <v>0.25</v>
      </c>
      <c r="J16" s="327">
        <v>3.4329999999999998</v>
      </c>
      <c r="K16" s="327">
        <v>0.14000000000000001</v>
      </c>
      <c r="L16" s="327">
        <v>3.573</v>
      </c>
      <c r="M16" s="328">
        <v>2.40928657319892E-2</v>
      </c>
      <c r="N16" s="329">
        <v>0.45500000000000002</v>
      </c>
      <c r="O16" s="329">
        <v>0.45500000000000002</v>
      </c>
      <c r="P16" s="329">
        <v>0.45500000000000002</v>
      </c>
      <c r="Q16" s="329">
        <v>0.93</v>
      </c>
      <c r="R16" s="330">
        <v>37559</v>
      </c>
      <c r="S16" s="327">
        <v>0.18800285306561301</v>
      </c>
      <c r="T16" s="331">
        <v>0.4508353789902026</v>
      </c>
      <c r="U16" s="331">
        <v>-0.38643364180978812</v>
      </c>
      <c r="V16" s="332">
        <v>-1551023.5377913073</v>
      </c>
      <c r="W16" s="325">
        <v>-3719391.8766691713</v>
      </c>
      <c r="X16" s="325">
        <v>-531314.33173841948</v>
      </c>
      <c r="Y16" s="325"/>
      <c r="Z16" s="333">
        <v>-825</v>
      </c>
      <c r="AA16" s="334">
        <v>0</v>
      </c>
      <c r="AB16" s="335">
        <v>0.64339427008878203</v>
      </c>
      <c r="AC16" s="335">
        <v>-5.3080027282324513</v>
      </c>
      <c r="AD16" s="336">
        <v>132484.17514600241</v>
      </c>
      <c r="AE16" s="336">
        <v>2510.5175020569627</v>
      </c>
      <c r="AF16" s="336">
        <v>-41542.481804670155</v>
      </c>
      <c r="AG16" s="336">
        <v>-923.90250998298643</v>
      </c>
      <c r="AH16" s="336">
        <v>-42466.384314653144</v>
      </c>
      <c r="AI16" s="335">
        <v>0.30600145245391364</v>
      </c>
      <c r="AJ16" s="337">
        <v>-1631802.8514754479</v>
      </c>
      <c r="AK16" s="337">
        <v>58031.167935332051</v>
      </c>
      <c r="AL16" s="337">
        <v>-1062.098503646208</v>
      </c>
      <c r="AM16" s="337">
        <v>1190.7038016365841</v>
      </c>
      <c r="AN16" s="337">
        <v>21734.979034726042</v>
      </c>
      <c r="AO16" s="337">
        <v>2586.7930641309358</v>
      </c>
      <c r="AP16" s="337">
        <v>0</v>
      </c>
      <c r="AQ16" s="337">
        <v>0</v>
      </c>
      <c r="AR16" s="337">
        <v>80779.313684140565</v>
      </c>
      <c r="AS16" s="338"/>
      <c r="AT16" s="339">
        <v>1</v>
      </c>
      <c r="AU16" s="340">
        <v>22</v>
      </c>
      <c r="AV16" s="340">
        <v>29</v>
      </c>
      <c r="AW16" s="341">
        <v>3.5059999999999998</v>
      </c>
      <c r="AX16" s="341">
        <v>3.6509999999999998</v>
      </c>
      <c r="AY16" s="342">
        <v>2.47334438910678E-2</v>
      </c>
      <c r="AZ16" s="343">
        <v>0.46</v>
      </c>
      <c r="BA16" s="343">
        <v>0.46</v>
      </c>
      <c r="BB16" s="342">
        <v>0.93</v>
      </c>
      <c r="BC16" s="342">
        <v>0</v>
      </c>
      <c r="BD16" s="342">
        <v>0.46</v>
      </c>
      <c r="BE16" s="344">
        <v>-1631802.8514754479</v>
      </c>
      <c r="BF16" s="340">
        <v>370</v>
      </c>
      <c r="BG16" s="340">
        <v>371</v>
      </c>
      <c r="BH16" s="341">
        <v>0.25</v>
      </c>
      <c r="BI16" s="345">
        <v>0.97590357677799577</v>
      </c>
      <c r="BJ16" s="345">
        <v>0.97520912719804953</v>
      </c>
      <c r="BK16" s="343" t="s">
        <v>275</v>
      </c>
      <c r="BL16" s="346" t="s">
        <v>276</v>
      </c>
      <c r="BM16" s="338"/>
      <c r="BN16" s="224"/>
      <c r="BO16" s="224"/>
      <c r="BP16" s="224"/>
      <c r="BQ16" s="224"/>
      <c r="BR16" s="224"/>
      <c r="BS16" s="224"/>
      <c r="BT16" s="224"/>
      <c r="BU16" s="224"/>
      <c r="BV16" s="224"/>
    </row>
    <row r="17" spans="1:74" x14ac:dyDescent="0.25">
      <c r="A17" s="322" t="s">
        <v>250</v>
      </c>
      <c r="B17" s="323" t="s">
        <v>251</v>
      </c>
      <c r="C17" s="322" t="s">
        <v>252</v>
      </c>
      <c r="D17" s="322" t="s">
        <v>95</v>
      </c>
      <c r="E17" s="323" t="s">
        <v>253</v>
      </c>
      <c r="F17" s="323" t="s">
        <v>254</v>
      </c>
      <c r="G17" s="324">
        <v>37591</v>
      </c>
      <c r="H17" s="325">
        <v>-8250000</v>
      </c>
      <c r="I17" s="326">
        <v>0.25</v>
      </c>
      <c r="J17" s="327">
        <v>3.6219999999999999</v>
      </c>
      <c r="K17" s="327">
        <v>0.14000000000000001</v>
      </c>
      <c r="L17" s="327">
        <v>3.762</v>
      </c>
      <c r="M17" s="328">
        <v>2.4527979361762799E-2</v>
      </c>
      <c r="N17" s="329">
        <v>0.45250000000000001</v>
      </c>
      <c r="O17" s="329">
        <v>0.45300000000000001</v>
      </c>
      <c r="P17" s="329">
        <v>0.45300000000000001</v>
      </c>
      <c r="Q17" s="329">
        <v>0.93</v>
      </c>
      <c r="R17" s="330">
        <v>37588</v>
      </c>
      <c r="S17" s="327">
        <v>0.20805042008316701</v>
      </c>
      <c r="T17" s="331">
        <v>0.45647895497580332</v>
      </c>
      <c r="U17" s="331">
        <v>-0.38982248785661228</v>
      </c>
      <c r="V17" s="332">
        <v>-1716415.9656861278</v>
      </c>
      <c r="W17" s="325">
        <v>-3765951.3785503772</v>
      </c>
      <c r="X17" s="325">
        <v>-549915.85373332608</v>
      </c>
      <c r="Y17" s="325"/>
      <c r="Z17" s="333">
        <v>-825</v>
      </c>
      <c r="AA17" s="334">
        <v>0</v>
      </c>
      <c r="AB17" s="335">
        <v>0.59051051095662388</v>
      </c>
      <c r="AC17" s="335">
        <v>-4.8717117153921468</v>
      </c>
      <c r="AD17" s="336">
        <v>144432.94300930086</v>
      </c>
      <c r="AE17" s="336">
        <v>2519.8152327308349</v>
      </c>
      <c r="AF17" s="336">
        <v>-44675.07638869081</v>
      </c>
      <c r="AG17" s="336">
        <v>-1715.7126357426087</v>
      </c>
      <c r="AH17" s="336">
        <v>-46440.153749724792</v>
      </c>
      <c r="AI17" s="335">
        <v>0.26772772084006746</v>
      </c>
      <c r="AJ17" s="337">
        <v>-1806595.0403852926</v>
      </c>
      <c r="AK17" s="337">
        <v>65743.814988341648</v>
      </c>
      <c r="AL17" s="337">
        <v>-1357.971160287736</v>
      </c>
      <c r="AM17" s="337">
        <v>1512.0566091502551</v>
      </c>
      <c r="AN17" s="337">
        <v>23775.021537137916</v>
      </c>
      <c r="AO17" s="337">
        <v>2599.6120593063533</v>
      </c>
      <c r="AP17" s="337">
        <v>0</v>
      </c>
      <c r="AQ17" s="337">
        <v>0</v>
      </c>
      <c r="AR17" s="337">
        <v>90179.074699164834</v>
      </c>
      <c r="AS17" s="338"/>
      <c r="AT17" s="339">
        <v>1</v>
      </c>
      <c r="AU17" s="340">
        <v>23</v>
      </c>
      <c r="AV17" s="340">
        <v>30</v>
      </c>
      <c r="AW17" s="341">
        <v>3.706</v>
      </c>
      <c r="AX17" s="341">
        <v>3.851</v>
      </c>
      <c r="AY17" s="342">
        <v>2.5214094171284201E-2</v>
      </c>
      <c r="AZ17" s="343">
        <v>0.45750000000000002</v>
      </c>
      <c r="BA17" s="343">
        <v>0.45800000000000002</v>
      </c>
      <c r="BB17" s="342">
        <v>0.93</v>
      </c>
      <c r="BC17" s="342">
        <v>0</v>
      </c>
      <c r="BD17" s="342">
        <v>0.45800000000000002</v>
      </c>
      <c r="BE17" s="344">
        <v>-1806595.0403852926</v>
      </c>
      <c r="BF17" s="340">
        <v>399</v>
      </c>
      <c r="BG17" s="340">
        <v>400</v>
      </c>
      <c r="BH17" s="341">
        <v>0.25</v>
      </c>
      <c r="BI17" s="345">
        <v>0.97352508231543466</v>
      </c>
      <c r="BJ17" s="345">
        <v>0.97273249374354609</v>
      </c>
      <c r="BK17" s="343" t="s">
        <v>277</v>
      </c>
      <c r="BL17" s="346" t="s">
        <v>278</v>
      </c>
      <c r="BM17" s="338"/>
      <c r="BN17" s="224"/>
      <c r="BO17" s="224"/>
      <c r="BP17" s="224"/>
      <c r="BQ17" s="224"/>
      <c r="BR17" s="224"/>
      <c r="BS17" s="224"/>
      <c r="BT17" s="224"/>
      <c r="BU17" s="224"/>
      <c r="BV17" s="224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tabSelected="1" workbookViewId="0"/>
  </sheetViews>
  <sheetFormatPr defaultRowHeight="13.2" x14ac:dyDescent="0.25"/>
  <cols>
    <col min="1" max="1" width="9.6640625" style="55" customWidth="1"/>
    <col min="2" max="3" width="10.6640625" style="55" customWidth="1"/>
    <col min="4" max="4" width="12.6640625" style="55" customWidth="1"/>
    <col min="5" max="5" width="15.6640625" style="55" bestFit="1" customWidth="1"/>
    <col min="6" max="6" width="15" style="55" bestFit="1" customWidth="1"/>
    <col min="7" max="7" width="15.6640625" style="55" bestFit="1" customWidth="1"/>
    <col min="8" max="8" width="13" style="55" bestFit="1" customWidth="1"/>
    <col min="9" max="13" width="9.6640625" style="55" customWidth="1"/>
    <col min="14" max="22" width="12.6640625" style="55" customWidth="1"/>
    <col min="23" max="23" width="8.6640625" style="55" customWidth="1"/>
    <col min="24" max="25" width="10.6640625" style="55" customWidth="1"/>
    <col min="26" max="26" width="8.6640625" style="55" customWidth="1"/>
    <col min="27" max="27" width="12" style="55" customWidth="1"/>
    <col min="28" max="54" width="9.109375" style="55" customWidth="1"/>
  </cols>
  <sheetData>
    <row r="1" spans="1:43" ht="22.2" thickTop="1" thickBot="1" x14ac:dyDescent="0.45">
      <c r="A1" s="54" t="s">
        <v>162</v>
      </c>
      <c r="C1" s="55" t="s">
        <v>23</v>
      </c>
      <c r="D1" s="207">
        <f ca="1">'opt calc'!AG31</f>
        <v>6</v>
      </c>
      <c r="E1" s="286">
        <v>0</v>
      </c>
      <c r="F1"/>
      <c r="G1"/>
      <c r="H1"/>
      <c r="I1"/>
      <c r="J1"/>
      <c r="K1"/>
      <c r="L1"/>
      <c r="M1"/>
      <c r="N1"/>
      <c r="O1"/>
      <c r="P1"/>
      <c r="Q1" s="146">
        <v>1</v>
      </c>
      <c r="R1" s="146"/>
      <c r="X1" s="57"/>
      <c r="Y1" s="54" t="s">
        <v>18</v>
      </c>
      <c r="Z1" s="58"/>
      <c r="AA1" s="58"/>
      <c r="AB1" s="58"/>
    </row>
    <row r="2" spans="1:43" ht="13.8" thickTop="1" x14ac:dyDescent="0.25">
      <c r="A2" s="54" t="s">
        <v>188</v>
      </c>
      <c r="B2" s="142">
        <f ca="1">B6+B7</f>
        <v>3.0951130136986298</v>
      </c>
      <c r="C2" s="142">
        <f ca="1">C6+C7</f>
        <v>3.0951130136986298</v>
      </c>
      <c r="D2" s="142">
        <f ca="1">D6+D7</f>
        <v>3.0951130136986298</v>
      </c>
      <c r="E2" s="142">
        <f ca="1">E6+E7</f>
        <v>3.0951130136986298</v>
      </c>
      <c r="F2"/>
      <c r="G2"/>
      <c r="H2"/>
      <c r="I2"/>
      <c r="J2"/>
      <c r="K2"/>
      <c r="L2"/>
      <c r="M2"/>
      <c r="N2"/>
      <c r="O2"/>
      <c r="P2"/>
      <c r="Q2" s="146"/>
      <c r="R2" s="55" t="e">
        <f ca="1">((P17*5)+(Q17*7))/12</f>
        <v>#REF!</v>
      </c>
      <c r="W2" s="123">
        <v>1.5</v>
      </c>
      <c r="Z2" s="60"/>
      <c r="AA2" s="60"/>
      <c r="AB2" s="60"/>
    </row>
    <row r="3" spans="1:43" x14ac:dyDescent="0.25">
      <c r="A3" s="60" t="s">
        <v>168</v>
      </c>
      <c r="B3" s="146" t="s">
        <v>88</v>
      </c>
      <c r="C3" s="146" t="s">
        <v>88</v>
      </c>
      <c r="D3" s="146" t="s">
        <v>88</v>
      </c>
      <c r="E3" s="146" t="s">
        <v>88</v>
      </c>
      <c r="F3"/>
      <c r="G3"/>
      <c r="H3"/>
      <c r="I3"/>
      <c r="J3"/>
      <c r="K3"/>
      <c r="L3"/>
      <c r="M3"/>
      <c r="N3"/>
      <c r="O3"/>
      <c r="P3"/>
      <c r="Q3" s="146"/>
      <c r="R3" s="146"/>
      <c r="W3" s="123"/>
      <c r="Z3" s="60"/>
      <c r="AA3" s="60">
        <f>AVERAGE(AA6:AA9)</f>
        <v>0.52625</v>
      </c>
      <c r="AB3" s="60"/>
    </row>
    <row r="4" spans="1:43" ht="16.2" thickBot="1" x14ac:dyDescent="0.35">
      <c r="A4" s="69" t="s">
        <v>169</v>
      </c>
      <c r="B4" s="281">
        <v>37257</v>
      </c>
      <c r="C4" s="281">
        <v>37257</v>
      </c>
      <c r="D4" s="281">
        <v>37257</v>
      </c>
      <c r="E4" s="281">
        <v>37257</v>
      </c>
      <c r="F4"/>
      <c r="G4"/>
      <c r="H4"/>
      <c r="I4"/>
      <c r="J4"/>
      <c r="K4"/>
      <c r="L4"/>
      <c r="M4"/>
      <c r="N4"/>
      <c r="O4"/>
      <c r="P4"/>
      <c r="Q4" s="146" t="s">
        <v>207</v>
      </c>
      <c r="R4" s="287">
        <f ca="1">AVERAGE(L31:L34)</f>
        <v>0.91500000000000004</v>
      </c>
      <c r="T4" s="173"/>
      <c r="U4" s="173"/>
      <c r="V4" s="173"/>
      <c r="W4" s="173">
        <v>180</v>
      </c>
      <c r="Z4" s="60"/>
      <c r="AA4" s="60"/>
      <c r="AB4" s="60"/>
    </row>
    <row r="5" spans="1:43" ht="16.8" thickTop="1" thickBot="1" x14ac:dyDescent="0.35">
      <c r="A5" s="69" t="s">
        <v>170</v>
      </c>
      <c r="B5" s="281">
        <v>37956</v>
      </c>
      <c r="C5" s="281">
        <v>37956</v>
      </c>
      <c r="D5" s="281">
        <v>37956</v>
      </c>
      <c r="E5" s="281">
        <v>37956</v>
      </c>
      <c r="F5"/>
      <c r="G5"/>
      <c r="H5"/>
      <c r="I5"/>
      <c r="J5"/>
      <c r="K5"/>
      <c r="L5"/>
      <c r="M5"/>
      <c r="N5"/>
      <c r="O5"/>
      <c r="P5"/>
      <c r="Q5" s="146" t="s">
        <v>119</v>
      </c>
      <c r="R5" s="287">
        <f ca="1">AVERAGE(L35:L39)</f>
        <v>0.55000000000000004</v>
      </c>
      <c r="T5" s="174" t="s">
        <v>218</v>
      </c>
      <c r="U5" s="75"/>
      <c r="V5" s="75"/>
      <c r="W5" s="292">
        <v>120</v>
      </c>
      <c r="Z5" s="60"/>
      <c r="AA5" s="60"/>
      <c r="AB5" s="60"/>
      <c r="AD5" s="53">
        <v>3.19</v>
      </c>
      <c r="AE5" s="55">
        <v>0.25</v>
      </c>
      <c r="AF5" s="55">
        <f>AD5+AE5</f>
        <v>3.44</v>
      </c>
    </row>
    <row r="6" spans="1:43" ht="18" thickTop="1" x14ac:dyDescent="0.3">
      <c r="A6" s="69" t="s">
        <v>54</v>
      </c>
      <c r="B6" s="197">
        <f ca="1">'opt calc'!$B9</f>
        <v>3.0904794520547956</v>
      </c>
      <c r="C6" s="197">
        <f ca="1">'opt calc'!D9</f>
        <v>3.0904794520547956</v>
      </c>
      <c r="D6" s="197">
        <f ca="1">'opt calc'!$F9</f>
        <v>3.0904794520547956</v>
      </c>
      <c r="E6" s="197">
        <f ca="1">'opt calc'!$H9</f>
        <v>3.0904794520547956</v>
      </c>
      <c r="F6"/>
      <c r="G6"/>
      <c r="H6"/>
      <c r="I6"/>
      <c r="J6"/>
      <c r="K6"/>
      <c r="L6"/>
      <c r="M6"/>
      <c r="N6"/>
      <c r="O6"/>
      <c r="P6"/>
      <c r="Q6" s="146" t="s">
        <v>208</v>
      </c>
      <c r="R6" s="287">
        <f ca="1">AVERAGE(L40:L46)</f>
        <v>0.88571428571428579</v>
      </c>
      <c r="T6" s="173" t="s">
        <v>217</v>
      </c>
      <c r="U6" s="75"/>
      <c r="V6" s="75"/>
      <c r="W6" s="293">
        <v>10</v>
      </c>
      <c r="Z6" s="60"/>
      <c r="AA6" s="60">
        <v>0.51</v>
      </c>
      <c r="AB6" s="60"/>
      <c r="AD6" s="53">
        <v>3.33</v>
      </c>
      <c r="AE6" s="55">
        <v>0.2</v>
      </c>
      <c r="AF6" s="55">
        <f>AD6+AE6</f>
        <v>3.5300000000000002</v>
      </c>
      <c r="AM6" s="52" t="s">
        <v>193</v>
      </c>
      <c r="AO6" s="52">
        <v>0</v>
      </c>
      <c r="AP6" s="52" t="s">
        <v>340</v>
      </c>
      <c r="AQ6" s="416" t="s">
        <v>242</v>
      </c>
    </row>
    <row r="7" spans="1:43" ht="13.8" thickBot="1" x14ac:dyDescent="0.3">
      <c r="A7" s="60" t="s">
        <v>35</v>
      </c>
      <c r="B7" s="194">
        <f ca="1">'opt calc'!$B11</f>
        <v>4.6335616438342164E-3</v>
      </c>
      <c r="C7" s="194">
        <f ca="1">'opt calc'!$D11</f>
        <v>4.6335616438342164E-3</v>
      </c>
      <c r="D7" s="194">
        <f ca="1">'opt calc'!$F11</f>
        <v>4.6335616438342164E-3</v>
      </c>
      <c r="E7" s="194">
        <f ca="1">'opt calc'!H11</f>
        <v>4.6335616438342164E-3</v>
      </c>
      <c r="F7"/>
      <c r="G7"/>
      <c r="H7"/>
      <c r="I7"/>
      <c r="J7"/>
      <c r="K7"/>
      <c r="L7"/>
      <c r="M7"/>
      <c r="N7"/>
      <c r="O7"/>
      <c r="P7"/>
      <c r="Q7" s="146" t="s">
        <v>209</v>
      </c>
      <c r="R7" s="287">
        <f ca="1">AVERAGE(L47:L51)</f>
        <v>0.5</v>
      </c>
      <c r="T7" s="174" t="s">
        <v>213</v>
      </c>
      <c r="U7" s="75"/>
      <c r="V7" s="75"/>
      <c r="W7" s="294">
        <v>0.25</v>
      </c>
      <c r="Z7" s="60"/>
      <c r="AA7" s="60">
        <v>0.56499999999999995</v>
      </c>
      <c r="AB7" s="60"/>
      <c r="AD7" s="53">
        <v>3.3149999999999999</v>
      </c>
      <c r="AE7" s="55">
        <v>0.21</v>
      </c>
      <c r="AF7" s="55">
        <f>AD7+AE7</f>
        <v>3.5249999999999999</v>
      </c>
    </row>
    <row r="8" spans="1:43" ht="13.8" thickTop="1" x14ac:dyDescent="0.25">
      <c r="A8" s="142" t="s">
        <v>235</v>
      </c>
      <c r="B8" s="196">
        <v>0</v>
      </c>
      <c r="C8" s="196">
        <v>0</v>
      </c>
      <c r="D8" s="196">
        <v>0</v>
      </c>
      <c r="E8" s="196">
        <v>0</v>
      </c>
      <c r="F8"/>
      <c r="G8"/>
      <c r="H8"/>
      <c r="I8"/>
      <c r="J8"/>
      <c r="K8"/>
      <c r="L8"/>
      <c r="M8"/>
      <c r="N8"/>
      <c r="O8"/>
      <c r="P8"/>
      <c r="Q8" s="146" t="s">
        <v>210</v>
      </c>
      <c r="R8" s="287">
        <f ca="1">AVERAGE(L52:L58)</f>
        <v>0.83142857142857152</v>
      </c>
      <c r="T8" s="173" t="s">
        <v>214</v>
      </c>
      <c r="U8" s="75"/>
      <c r="V8" s="75"/>
      <c r="W8" s="212">
        <f>W7*W5</f>
        <v>30</v>
      </c>
      <c r="Z8" s="60"/>
      <c r="AA8" s="60">
        <v>0.56499999999999995</v>
      </c>
      <c r="AB8" s="60"/>
      <c r="AD8" s="53">
        <v>3.25</v>
      </c>
      <c r="AE8" s="55">
        <v>0.21</v>
      </c>
      <c r="AF8" s="55">
        <f>AD8+AE8</f>
        <v>3.46</v>
      </c>
    </row>
    <row r="9" spans="1:43" ht="13.8" thickBot="1" x14ac:dyDescent="0.3">
      <c r="A9" s="55" t="s">
        <v>53</v>
      </c>
      <c r="B9" s="193">
        <v>0</v>
      </c>
      <c r="C9" s="193">
        <v>0</v>
      </c>
      <c r="D9" s="193">
        <v>0</v>
      </c>
      <c r="E9" s="193">
        <v>0</v>
      </c>
      <c r="F9"/>
      <c r="G9"/>
      <c r="H9"/>
      <c r="I9"/>
      <c r="J9"/>
      <c r="K9"/>
      <c r="L9"/>
      <c r="M9"/>
      <c r="N9"/>
      <c r="O9"/>
      <c r="P9"/>
      <c r="Q9" s="146" t="s">
        <v>211</v>
      </c>
      <c r="R9" s="287">
        <f ca="1">AVERAGE(L59:L63)</f>
        <v>0.47000000000000003</v>
      </c>
      <c r="T9" s="173" t="s">
        <v>219</v>
      </c>
      <c r="U9" s="75"/>
      <c r="V9" s="75"/>
      <c r="W9" s="291">
        <f>W6/W5</f>
        <v>8.3333333333333329E-2</v>
      </c>
      <c r="Z9" s="60"/>
      <c r="AA9" s="60">
        <v>0.46500000000000002</v>
      </c>
      <c r="AB9" s="60"/>
    </row>
    <row r="10" spans="1:43" ht="14.4" thickTop="1" thickBot="1" x14ac:dyDescent="0.3">
      <c r="A10" s="55" t="s">
        <v>114</v>
      </c>
      <c r="B10" s="185">
        <v>1</v>
      </c>
      <c r="C10" s="185">
        <v>1</v>
      </c>
      <c r="D10" s="185">
        <v>1</v>
      </c>
      <c r="E10" s="185">
        <v>1</v>
      </c>
      <c r="F10"/>
      <c r="G10"/>
      <c r="H10"/>
      <c r="I10"/>
      <c r="J10"/>
      <c r="K10"/>
      <c r="L10"/>
      <c r="M10"/>
      <c r="N10"/>
      <c r="O10"/>
      <c r="P10"/>
      <c r="Q10" s="146" t="s">
        <v>212</v>
      </c>
      <c r="R10" s="287">
        <f ca="1">AVERAGE(L64:L70)</f>
        <v>0.81428571428571428</v>
      </c>
      <c r="T10" s="173" t="s">
        <v>216</v>
      </c>
      <c r="U10" s="75"/>
      <c r="V10" s="75">
        <v>3</v>
      </c>
      <c r="W10" s="295">
        <f>W9*V10</f>
        <v>0.25</v>
      </c>
      <c r="Z10" s="60"/>
      <c r="AA10" s="60"/>
      <c r="AB10" s="60"/>
    </row>
    <row r="11" spans="1:43" ht="13.8" thickTop="1" x14ac:dyDescent="0.25">
      <c r="A11" s="55" t="s">
        <v>113</v>
      </c>
      <c r="B11" s="185">
        <v>2</v>
      </c>
      <c r="C11" s="185">
        <v>2</v>
      </c>
      <c r="D11" s="185">
        <v>2</v>
      </c>
      <c r="E11" s="185">
        <v>2</v>
      </c>
      <c r="F11"/>
      <c r="G11"/>
      <c r="H11"/>
      <c r="I11"/>
      <c r="J11"/>
      <c r="K11"/>
      <c r="L11"/>
      <c r="M11"/>
      <c r="N11"/>
      <c r="O11"/>
      <c r="P11"/>
      <c r="Q11" s="146"/>
      <c r="R11" s="146"/>
      <c r="T11" s="173" t="s">
        <v>215</v>
      </c>
      <c r="U11" s="75"/>
      <c r="V11" s="75"/>
      <c r="W11" s="303">
        <f>(W8*W10)/W6</f>
        <v>0.75</v>
      </c>
      <c r="Z11" s="60"/>
      <c r="AA11" s="60"/>
      <c r="AB11" s="60"/>
    </row>
    <row r="12" spans="1:43" ht="13.8" thickBot="1" x14ac:dyDescent="0.3">
      <c r="A12" s="55" t="s">
        <v>108</v>
      </c>
      <c r="B12" s="213">
        <v>4</v>
      </c>
      <c r="C12" s="213">
        <v>2.5</v>
      </c>
      <c r="D12" s="213">
        <v>2.5</v>
      </c>
      <c r="E12" s="213">
        <v>2.4900000000000002</v>
      </c>
      <c r="F12"/>
      <c r="G12"/>
      <c r="H12"/>
      <c r="I12"/>
      <c r="J12"/>
      <c r="K12"/>
      <c r="L12"/>
      <c r="M12"/>
      <c r="N12"/>
      <c r="O12"/>
      <c r="P12"/>
      <c r="Q12" s="146"/>
      <c r="R12" s="166"/>
      <c r="T12" s="173"/>
      <c r="U12" s="173"/>
      <c r="V12" s="173"/>
      <c r="W12" s="173"/>
      <c r="Z12" s="60"/>
      <c r="AA12" s="60"/>
      <c r="AB12" s="60"/>
    </row>
    <row r="13" spans="1:43" ht="13.8" thickTop="1" x14ac:dyDescent="0.25">
      <c r="A13" s="55" t="s">
        <v>37</v>
      </c>
      <c r="B13" s="142">
        <f ca="1">'opt calc'!$B21</f>
        <v>1.2043132184332892</v>
      </c>
      <c r="C13" s="142">
        <f ca="1">'opt calc'!$D21</f>
        <v>0.25124174078716327</v>
      </c>
      <c r="D13" s="142">
        <f ca="1">'opt calc'!F21</f>
        <v>0.25124174078716327</v>
      </c>
      <c r="E13" s="221">
        <f ca="1">'opt calc'!$H21</f>
        <v>0.24722296759352705</v>
      </c>
      <c r="F13"/>
      <c r="G13"/>
      <c r="H13"/>
      <c r="I13"/>
      <c r="J13"/>
      <c r="K13"/>
      <c r="L13"/>
      <c r="M13"/>
      <c r="N13"/>
      <c r="O13"/>
      <c r="P13"/>
      <c r="Q13" s="146"/>
      <c r="R13" s="166"/>
      <c r="T13" s="173"/>
      <c r="U13" s="173"/>
      <c r="V13" s="173"/>
      <c r="W13" s="173">
        <f>(W11*W6)/W5</f>
        <v>6.25E-2</v>
      </c>
      <c r="Z13" s="60"/>
      <c r="AA13" s="60"/>
      <c r="AB13" s="60"/>
    </row>
    <row r="14" spans="1:43" x14ac:dyDescent="0.25">
      <c r="A14" s="55" t="s">
        <v>28</v>
      </c>
      <c r="B14" s="195">
        <f ca="1">'opt calc'!$B22</f>
        <v>-0.61821237253016392</v>
      </c>
      <c r="C14" s="195">
        <f ca="1">'opt calc'!$D22</f>
        <v>-0.24333608659956943</v>
      </c>
      <c r="D14" s="195">
        <f ca="1">'opt calc'!$F22</f>
        <v>-0.24333608659956943</v>
      </c>
      <c r="E14" s="195">
        <f ca="1">'opt calc'!$H22</f>
        <v>-0.24026080789457838</v>
      </c>
      <c r="F14"/>
      <c r="G14"/>
      <c r="H14"/>
      <c r="I14"/>
      <c r="J14"/>
      <c r="K14"/>
      <c r="L14"/>
      <c r="M14"/>
      <c r="N14"/>
      <c r="O14"/>
      <c r="P14"/>
      <c r="Q14" s="55">
        <v>7</v>
      </c>
      <c r="T14" s="75"/>
      <c r="U14" s="174"/>
      <c r="V14" s="75"/>
      <c r="W14" s="75">
        <f>(((0.19*(30.5*0.15))+(0.05*(30.5*0.85))))/31</f>
        <v>6.985483870967743E-2</v>
      </c>
      <c r="Z14" s="60"/>
      <c r="AA14" s="60"/>
      <c r="AB14" s="60"/>
      <c r="AG14" s="55">
        <f>AVERAGE(AI40:AI43)*1.12</f>
        <v>0</v>
      </c>
    </row>
    <row r="15" spans="1:43" x14ac:dyDescent="0.25">
      <c r="A15" s="55" t="s">
        <v>33</v>
      </c>
      <c r="B15" s="142">
        <f ca="1">'opt calc'!$B23</f>
        <v>1.0806367091866506E-2</v>
      </c>
      <c r="C15" s="142">
        <f ca="1">'opt calc'!$D23</f>
        <v>8.7078032922450234E-3</v>
      </c>
      <c r="D15" s="142">
        <f ca="1">'opt calc'!$F23</f>
        <v>8.7078032922450043E-3</v>
      </c>
      <c r="E15" s="142">
        <f ca="1">'opt calc'!$H23</f>
        <v>8.655572220809116E-3</v>
      </c>
      <c r="F15"/>
      <c r="G15"/>
      <c r="H15"/>
      <c r="I15"/>
      <c r="J15"/>
      <c r="K15"/>
      <c r="L15"/>
      <c r="M15"/>
      <c r="N15"/>
      <c r="O15"/>
      <c r="P15"/>
      <c r="Q15" s="146"/>
      <c r="R15" s="166"/>
      <c r="T15" s="75"/>
      <c r="U15" s="212"/>
      <c r="V15" s="75"/>
      <c r="W15" s="75">
        <f>W5*W7</f>
        <v>30</v>
      </c>
      <c r="Z15" s="60"/>
      <c r="AA15" s="60"/>
      <c r="AB15" s="60"/>
    </row>
    <row r="16" spans="1:43" x14ac:dyDescent="0.25">
      <c r="B16" s="142">
        <f ca="1">B13-C13</f>
        <v>0.95307147764612599</v>
      </c>
      <c r="C16" s="208"/>
      <c r="D16" s="142">
        <f ca="1">D13-E13</f>
        <v>4.0187731936362214E-3</v>
      </c>
      <c r="E16" s="135"/>
      <c r="F16"/>
      <c r="G16"/>
      <c r="H16"/>
      <c r="I16"/>
      <c r="J16"/>
      <c r="K16"/>
      <c r="L16"/>
      <c r="M16"/>
      <c r="N16"/>
      <c r="O16"/>
      <c r="P16"/>
      <c r="Q16" s="146">
        <v>0.3</v>
      </c>
      <c r="R16" s="166"/>
      <c r="T16" s="75"/>
      <c r="U16" s="173">
        <f>(20*0.85)/30</f>
        <v>0.56666666666666665</v>
      </c>
      <c r="V16" s="75"/>
      <c r="W16" s="75"/>
      <c r="Z16" s="60"/>
      <c r="AA16" s="60"/>
      <c r="AB16" s="60"/>
    </row>
    <row r="17" spans="1:56" x14ac:dyDescent="0.25">
      <c r="A17" s="142">
        <f ca="1">A18-B18</f>
        <v>132.05929014364159</v>
      </c>
      <c r="B17" s="142">
        <f ca="1">B16-D17</f>
        <v>0.35025549860069272</v>
      </c>
      <c r="D17" s="142">
        <f ca="1">(D13-E13)*E17</f>
        <v>0.60281597904543327</v>
      </c>
      <c r="E17" s="142">
        <f>(B12-C12)*100</f>
        <v>150</v>
      </c>
      <c r="F17"/>
      <c r="G17"/>
      <c r="H17"/>
      <c r="I17"/>
      <c r="J17"/>
      <c r="K17"/>
      <c r="L17"/>
      <c r="M17"/>
      <c r="N17"/>
      <c r="O17"/>
      <c r="P17"/>
      <c r="Q17" s="146">
        <v>0.28000000000000003</v>
      </c>
      <c r="R17" s="166"/>
      <c r="W17" s="123"/>
      <c r="Z17" s="60"/>
      <c r="AA17" s="60"/>
      <c r="AB17" s="60"/>
    </row>
    <row r="18" spans="1:56" x14ac:dyDescent="0.25">
      <c r="A18" s="417">
        <f ca="1">B13*118</f>
        <v>142.10895977512811</v>
      </c>
      <c r="B18" s="418">
        <f ca="1">C13*TSETTLE</f>
        <v>10.04966963148653</v>
      </c>
      <c r="C18" s="142">
        <v>40</v>
      </c>
      <c r="D18" s="142">
        <v>1</v>
      </c>
      <c r="E18" s="142"/>
      <c r="F18"/>
      <c r="G18"/>
      <c r="H18"/>
      <c r="I18"/>
      <c r="J18"/>
      <c r="K18"/>
      <c r="L18"/>
      <c r="M18"/>
      <c r="N18"/>
      <c r="O18"/>
      <c r="P18"/>
      <c r="Q18" s="146"/>
      <c r="R18" s="166">
        <f>0.47*2</f>
        <v>0.94</v>
      </c>
      <c r="W18" s="123"/>
      <c r="Z18" s="60"/>
      <c r="AA18" s="60"/>
      <c r="AB18" s="60"/>
    </row>
    <row r="19" spans="1:56" x14ac:dyDescent="0.25">
      <c r="A19" s="54" t="s">
        <v>236</v>
      </c>
      <c r="B19" s="142"/>
      <c r="C19" s="142"/>
      <c r="D19" s="55">
        <f>SQRT(365/15)</f>
        <v>4.9328828623162471</v>
      </c>
      <c r="E19" s="55">
        <f>SQRT(255)</f>
        <v>15.968719422671311</v>
      </c>
      <c r="F19"/>
      <c r="G19"/>
      <c r="H19"/>
      <c r="I19"/>
      <c r="J19"/>
      <c r="K19"/>
      <c r="L19"/>
      <c r="M19"/>
      <c r="N19"/>
      <c r="O19"/>
      <c r="P19"/>
      <c r="Q19" s="146"/>
      <c r="W19" s="123"/>
      <c r="Z19" s="60"/>
      <c r="AA19" s="60"/>
      <c r="AB19" s="60"/>
    </row>
    <row r="20" spans="1:56" x14ac:dyDescent="0.25">
      <c r="A20" s="54"/>
      <c r="B20" s="142"/>
      <c r="C20" s="142"/>
      <c r="D20" s="123">
        <f>D18/D19</f>
        <v>0.20272121351984579</v>
      </c>
      <c r="E20" s="146" t="s">
        <v>77</v>
      </c>
      <c r="F20" s="146" t="s">
        <v>92</v>
      </c>
      <c r="G20" s="146" t="s">
        <v>63</v>
      </c>
      <c r="H20" s="146" t="s">
        <v>99</v>
      </c>
      <c r="I20" s="217" t="e">
        <f ca="1">L16-M16</f>
        <v>#REF!</v>
      </c>
      <c r="J20" s="55" t="s">
        <v>117</v>
      </c>
      <c r="K20" s="59" t="s">
        <v>143</v>
      </c>
      <c r="M20" s="211"/>
      <c r="N20"/>
      <c r="O20" t="s">
        <v>179</v>
      </c>
      <c r="P20" s="215" t="e">
        <f ca="1">O16-N16</f>
        <v>#REF!</v>
      </c>
      <c r="Q20" s="55" t="e">
        <f ca="1">O16*2-N16</f>
        <v>#REF!</v>
      </c>
      <c r="W20" s="123"/>
      <c r="Z20" s="60"/>
      <c r="AA20" s="60"/>
      <c r="AB20" s="60"/>
    </row>
    <row r="21" spans="1:56" x14ac:dyDescent="0.25">
      <c r="B21" s="55" t="s">
        <v>247</v>
      </c>
      <c r="D21" s="142">
        <f>D20*2*2.8</f>
        <v>1.1352387957111363</v>
      </c>
      <c r="E21" s="146" t="s">
        <v>95</v>
      </c>
      <c r="F21" s="146" t="s">
        <v>90</v>
      </c>
      <c r="G21" s="146" t="s">
        <v>69</v>
      </c>
      <c r="H21" s="146" t="s">
        <v>89</v>
      </c>
      <c r="I21" s="217" t="e">
        <f ca="1">N16-O16</f>
        <v>#REF!</v>
      </c>
      <c r="J21"/>
      <c r="K21"/>
      <c r="L21"/>
      <c r="M21"/>
      <c r="N21"/>
      <c r="O21"/>
      <c r="P21"/>
      <c r="Q21"/>
      <c r="R21"/>
      <c r="W21" s="123"/>
      <c r="Z21" s="60"/>
      <c r="AA21" s="60"/>
      <c r="AB21" s="60"/>
    </row>
    <row r="22" spans="1:56" x14ac:dyDescent="0.25">
      <c r="B22" s="55" t="s">
        <v>248</v>
      </c>
      <c r="C22" s="55" t="s">
        <v>249</v>
      </c>
      <c r="D22" s="285">
        <f>300*D21*10000</f>
        <v>3405716.3871334088</v>
      </c>
      <c r="E22" s="146" t="s">
        <v>93</v>
      </c>
      <c r="F22" s="146" t="s">
        <v>91</v>
      </c>
      <c r="G22" s="146" t="s">
        <v>67</v>
      </c>
      <c r="H22" s="146" t="s">
        <v>70</v>
      </c>
      <c r="I22" s="222" t="e">
        <f ca="1">M16-N16-L16</f>
        <v>#REF!</v>
      </c>
      <c r="J22" s="55" t="s">
        <v>243</v>
      </c>
      <c r="K22" s="167">
        <v>2.8849999999999998</v>
      </c>
      <c r="L22" s="55" t="e">
        <f ca="1">L6*0.34</f>
        <v>#REF!</v>
      </c>
      <c r="N22" s="298" t="s">
        <v>243</v>
      </c>
      <c r="O22" s="166">
        <f ca="1">D31</f>
        <v>2.7010000000000001</v>
      </c>
      <c r="P22" s="298" t="s">
        <v>243</v>
      </c>
      <c r="Q22" s="194">
        <f t="shared" ref="Q22:Q28" ca="1" si="0">IF(K22&gt;0,R22,0)</f>
        <v>0.18399999999999972</v>
      </c>
      <c r="R22" s="300">
        <f ca="1">K22-O22</f>
        <v>0.18399999999999972</v>
      </c>
      <c r="W22" s="123"/>
      <c r="Z22" s="60"/>
      <c r="AA22" s="60"/>
      <c r="AB22" s="60"/>
    </row>
    <row r="23" spans="1:56" x14ac:dyDescent="0.25">
      <c r="A23" s="55" t="s">
        <v>205</v>
      </c>
      <c r="B23" s="309">
        <f ca="1">AVERAGE(D31:D34)</f>
        <v>2.76125</v>
      </c>
      <c r="C23" s="142"/>
      <c r="D23" s="123">
        <f ca="1">AVERAGE(I31:I34)</f>
        <v>0.84075</v>
      </c>
      <c r="E23" s="146" t="s">
        <v>72</v>
      </c>
      <c r="F23" s="146" t="s">
        <v>78</v>
      </c>
      <c r="G23" s="146" t="s">
        <v>87</v>
      </c>
      <c r="H23" s="146" t="s">
        <v>100</v>
      </c>
      <c r="I23" s="146"/>
      <c r="J23" s="54" t="s">
        <v>244</v>
      </c>
      <c r="K23" s="167">
        <v>2.94</v>
      </c>
      <c r="N23" s="298" t="s">
        <v>244</v>
      </c>
      <c r="O23" s="166">
        <f ca="1">D32</f>
        <v>2.786</v>
      </c>
      <c r="P23" s="298" t="s">
        <v>244</v>
      </c>
      <c r="Q23" s="194">
        <f t="shared" ca="1" si="0"/>
        <v>0.15399999999999991</v>
      </c>
      <c r="R23" s="300">
        <f ca="1">K23-O23</f>
        <v>0.15399999999999991</v>
      </c>
      <c r="W23" s="123"/>
      <c r="Z23" s="60"/>
      <c r="AA23" s="60"/>
      <c r="AB23" s="60"/>
    </row>
    <row r="24" spans="1:56" x14ac:dyDescent="0.25">
      <c r="A24" s="55" t="s">
        <v>206</v>
      </c>
      <c r="B24" s="309">
        <f ca="1">AVERAGE(D35:D41)</f>
        <v>2.9229999999999996</v>
      </c>
      <c r="D24" s="123">
        <f ca="1">AVERAGE(I35:I41)</f>
        <v>0.56714285714285706</v>
      </c>
      <c r="E24" s="146" t="s">
        <v>88</v>
      </c>
      <c r="F24" s="146" t="s">
        <v>86</v>
      </c>
      <c r="G24" s="146" t="s">
        <v>59</v>
      </c>
      <c r="H24" s="146" t="s">
        <v>61</v>
      </c>
      <c r="I24" s="146"/>
      <c r="J24" s="55" t="s">
        <v>245</v>
      </c>
      <c r="K24" s="167">
        <v>2.91</v>
      </c>
      <c r="M24" s="166"/>
      <c r="N24" s="298" t="s">
        <v>245</v>
      </c>
      <c r="O24" s="166">
        <f ca="1">D33</f>
        <v>2.7989999999999999</v>
      </c>
      <c r="P24" s="298" t="s">
        <v>245</v>
      </c>
      <c r="Q24" s="194">
        <f ca="1">IF(K24&gt;0,R24,0)</f>
        <v>0.11100000000000021</v>
      </c>
      <c r="R24" s="300">
        <f ca="1">K24-O24</f>
        <v>0.11100000000000021</v>
      </c>
      <c r="S24" s="142"/>
      <c r="W24" s="123"/>
      <c r="Z24" s="60"/>
      <c r="AA24" s="60"/>
      <c r="AB24" s="60"/>
    </row>
    <row r="25" spans="1:56" x14ac:dyDescent="0.25">
      <c r="A25" s="55" t="s">
        <v>120</v>
      </c>
      <c r="B25" s="309">
        <f ca="1">AVERAGE(D32:D43)</f>
        <v>2.9643333333333337</v>
      </c>
      <c r="C25" s="142"/>
      <c r="D25" s="123">
        <f ca="1">AVERAGE(I32:I43)</f>
        <v>0.6203333333333334</v>
      </c>
      <c r="E25" s="146" t="s">
        <v>71</v>
      </c>
      <c r="F25" s="146" t="s">
        <v>102</v>
      </c>
      <c r="G25" s="146" t="s">
        <v>57</v>
      </c>
      <c r="H25" s="146" t="s">
        <v>75</v>
      </c>
      <c r="I25" s="146" t="s">
        <v>100</v>
      </c>
      <c r="J25" s="55" t="s">
        <v>204</v>
      </c>
      <c r="K25" s="167">
        <v>2.9449999999999998</v>
      </c>
      <c r="N25" s="298" t="s">
        <v>164</v>
      </c>
      <c r="O25" s="166">
        <f ca="1">AVERAGE(D34:D40)</f>
        <v>2.8684285714285713</v>
      </c>
      <c r="P25" s="298" t="s">
        <v>164</v>
      </c>
      <c r="Q25" s="194">
        <f t="shared" ca="1" si="0"/>
        <v>7.6571428571428513E-2</v>
      </c>
      <c r="R25" s="300">
        <f ca="1">K25-O25</f>
        <v>7.6571428571428513E-2</v>
      </c>
      <c r="W25" s="123"/>
      <c r="Z25" s="60"/>
      <c r="AA25" s="60"/>
      <c r="AB25" s="60"/>
    </row>
    <row r="26" spans="1:56" x14ac:dyDescent="0.25">
      <c r="A26" s="54" t="s">
        <v>115</v>
      </c>
      <c r="B26" s="309">
        <f ca="1">AVERAGE(D44:D55)</f>
        <v>3.2884166666666665</v>
      </c>
      <c r="C26" s="142">
        <f ca="1">B26-B25</f>
        <v>0.32408333333333283</v>
      </c>
      <c r="D26" s="123">
        <f ca="1">AVERAGE(I44:I55)</f>
        <v>0.42099999999999999</v>
      </c>
      <c r="E26" s="146" t="s">
        <v>91</v>
      </c>
      <c r="F26" s="146" t="s">
        <v>98</v>
      </c>
      <c r="G26" s="146" t="s">
        <v>165</v>
      </c>
      <c r="H26" s="146" t="s">
        <v>89</v>
      </c>
      <c r="I26" s="146" t="s">
        <v>148</v>
      </c>
      <c r="J26" s="54" t="s">
        <v>120</v>
      </c>
      <c r="K26" s="167">
        <v>2.9950000000000001</v>
      </c>
      <c r="L26" s="55" t="s">
        <v>246</v>
      </c>
      <c r="M26" s="55">
        <f>((K26*12)-(K25*7)-K24-K23-K22)/2</f>
        <v>3.2949999999999999</v>
      </c>
      <c r="N26" s="298" t="s">
        <v>232</v>
      </c>
      <c r="O26" s="166">
        <f ca="1">AVERAGE(D41:D42)</f>
        <v>3.2359999999999998</v>
      </c>
      <c r="P26" s="298" t="s">
        <v>232</v>
      </c>
      <c r="Q26" s="194">
        <f t="shared" ca="1" si="0"/>
        <v>5.9000000000000163E-2</v>
      </c>
      <c r="R26" s="300">
        <f ca="1">M26-O26</f>
        <v>5.9000000000000163E-2</v>
      </c>
      <c r="W26" s="123"/>
      <c r="Z26" s="60"/>
      <c r="AA26" s="60"/>
      <c r="AB26" s="60"/>
    </row>
    <row r="27" spans="1:56" x14ac:dyDescent="0.25">
      <c r="A27" s="54" t="s">
        <v>116</v>
      </c>
      <c r="B27" s="309">
        <f ca="1">AVERAGE(D57:D68)</f>
        <v>3.3547500000000006</v>
      </c>
      <c r="C27" s="142">
        <f ca="1">B27-B26</f>
        <v>6.6333333333334021E-2</v>
      </c>
      <c r="D27" s="123">
        <f ca="1">AVERAGE(I56:I67)</f>
        <v>0.32249999999999995</v>
      </c>
      <c r="E27" s="146" t="s">
        <v>99</v>
      </c>
      <c r="F27" s="146" t="s">
        <v>89</v>
      </c>
      <c r="G27" s="146" t="s">
        <v>79</v>
      </c>
      <c r="H27" s="146" t="s">
        <v>64</v>
      </c>
      <c r="I27" s="146" t="s">
        <v>154</v>
      </c>
      <c r="J27" s="54" t="s">
        <v>121</v>
      </c>
      <c r="K27" s="167">
        <v>3.3250000000000002</v>
      </c>
      <c r="N27" s="298" t="s">
        <v>233</v>
      </c>
      <c r="O27" s="166">
        <f ca="1">AVERAGE(D43:D54)</f>
        <v>3.27725</v>
      </c>
      <c r="P27" s="298" t="s">
        <v>233</v>
      </c>
      <c r="Q27" s="194">
        <f t="shared" ca="1" si="0"/>
        <v>4.7750000000000181E-2</v>
      </c>
      <c r="R27" s="300">
        <f ca="1">K27-O27</f>
        <v>4.7750000000000181E-2</v>
      </c>
      <c r="W27" s="123"/>
      <c r="Z27" s="60"/>
      <c r="AA27" s="60"/>
      <c r="AB27" s="60"/>
    </row>
    <row r="28" spans="1:56" ht="13.8" thickBot="1" x14ac:dyDescent="0.3">
      <c r="A28" s="53"/>
      <c r="B28" s="53"/>
      <c r="E28" s="146" t="s">
        <v>241</v>
      </c>
      <c r="G28" s="61" t="s">
        <v>23</v>
      </c>
      <c r="H28" s="136"/>
      <c r="I28" s="146"/>
      <c r="J28" s="54" t="s">
        <v>122</v>
      </c>
      <c r="K28" s="167">
        <f>K27+0.14</f>
        <v>3.4650000000000003</v>
      </c>
      <c r="N28" s="299" t="s">
        <v>234</v>
      </c>
      <c r="O28" s="166">
        <f ca="1">AVERAGE(D55:D66)</f>
        <v>3.340583333333333</v>
      </c>
      <c r="P28" s="299" t="s">
        <v>234</v>
      </c>
      <c r="Q28" s="301">
        <f t="shared" ca="1" si="0"/>
        <v>0.12441666666666729</v>
      </c>
      <c r="R28" s="302">
        <f ca="1">K28-O28</f>
        <v>0.12441666666666729</v>
      </c>
      <c r="Y28" s="124">
        <f>W2</f>
        <v>1.5</v>
      </c>
      <c r="AB28" s="60"/>
      <c r="AC28" s="60"/>
      <c r="AD28" s="60"/>
      <c r="BC28" s="55"/>
      <c r="BD28" s="55"/>
    </row>
    <row r="29" spans="1:56" ht="14.4" thickTop="1" thickBot="1" x14ac:dyDescent="0.3">
      <c r="A29" s="53"/>
      <c r="B29" s="53"/>
      <c r="E29" s="317">
        <f>825*12*0.03*10000</f>
        <v>2970000</v>
      </c>
      <c r="G29" s="61"/>
      <c r="H29" s="136"/>
      <c r="I29" s="146"/>
      <c r="J29" s="54" t="s">
        <v>338</v>
      </c>
      <c r="K29" s="167">
        <f>K28+0.1</f>
        <v>3.5650000000000004</v>
      </c>
      <c r="N29" s="299" t="s">
        <v>339</v>
      </c>
      <c r="O29" s="166">
        <f ca="1">AVERAGE(D67:D78)</f>
        <v>3.4255833333333325</v>
      </c>
      <c r="P29" s="299" t="s">
        <v>234</v>
      </c>
      <c r="Q29" s="301">
        <f ca="1">IF(K29&gt;0,R29,0)</f>
        <v>0.13941666666666785</v>
      </c>
      <c r="R29" s="302">
        <f ca="1">K29-O29</f>
        <v>0.13941666666666785</v>
      </c>
      <c r="Y29" s="124"/>
      <c r="AB29" s="60"/>
      <c r="AC29" s="60"/>
      <c r="AD29" s="60"/>
      <c r="BC29" s="55"/>
      <c r="BD29" s="55"/>
    </row>
    <row r="30" spans="1:56" ht="14.4" thickTop="1" thickBot="1" x14ac:dyDescent="0.3">
      <c r="A30" s="62"/>
      <c r="B30" s="63" t="s">
        <v>24</v>
      </c>
      <c r="C30" s="63" t="s">
        <v>19</v>
      </c>
      <c r="D30" s="63" t="s">
        <v>23</v>
      </c>
      <c r="E30" s="63" t="s">
        <v>31</v>
      </c>
      <c r="F30" s="63" t="s">
        <v>30</v>
      </c>
      <c r="G30" s="63" t="s">
        <v>22</v>
      </c>
      <c r="H30" s="137" t="s">
        <v>171</v>
      </c>
      <c r="I30" s="63" t="s">
        <v>22</v>
      </c>
      <c r="J30" s="54" t="s">
        <v>118</v>
      </c>
      <c r="K30" s="55" t="s">
        <v>191</v>
      </c>
      <c r="L30" s="55" t="s">
        <v>190</v>
      </c>
      <c r="N30" s="63" t="s">
        <v>20</v>
      </c>
      <c r="O30" s="54" t="s">
        <v>21</v>
      </c>
      <c r="Q30" s="55" t="s">
        <v>200</v>
      </c>
      <c r="AB30" s="60"/>
      <c r="AC30" s="60"/>
      <c r="BC30" s="55"/>
      <c r="BD30" s="55"/>
    </row>
    <row r="31" spans="1:56" x14ac:dyDescent="0.25">
      <c r="A31" s="53">
        <v>1</v>
      </c>
      <c r="B31" s="64">
        <v>37257</v>
      </c>
      <c r="C31" s="53">
        <f>[4]!'NGF2,PRIM ACT 1,1'</f>
        <v>2.56</v>
      </c>
      <c r="D31" s="53">
        <f t="shared" ref="D31:D94" ca="1" si="1">VLOOKUP($B31,curvesettle,2,FALSE)</f>
        <v>2.7010000000000001</v>
      </c>
      <c r="E31" s="165">
        <f ca="1">Q22</f>
        <v>0.18399999999999972</v>
      </c>
      <c r="F31" s="65">
        <f ca="1">IF(C$1="settle",D31,IF(C$1="EOL",D31+E31,IF(ISNUMBER(C31),C31,D31)))</f>
        <v>2.7010000000000001</v>
      </c>
      <c r="G31" s="66">
        <f t="shared" ref="G31:G94" ca="1" si="2">VLOOKUP($B31,curvesettle,3,FALSE)</f>
        <v>0.98</v>
      </c>
      <c r="H31" s="66">
        <v>0</v>
      </c>
      <c r="I31" s="66">
        <f ca="1">G31+H31</f>
        <v>0.98</v>
      </c>
      <c r="J31" s="65">
        <f ca="1">bsd(1,3,$F31,$F31,$N31-TODAY(),$I31,$O31,Y31/2)</f>
        <v>0.27050795710762809</v>
      </c>
      <c r="K31" s="66">
        <v>0</v>
      </c>
      <c r="L31" s="66">
        <f ca="1">'GAS DAILY VOL DOWNLOAD'!B9+K31</f>
        <v>0.94</v>
      </c>
      <c r="M31" s="55">
        <f t="shared" ref="M31:M62" si="3">A31</f>
        <v>1</v>
      </c>
      <c r="N31" s="67">
        <f t="shared" ref="N31:N62" ca="1" si="4">VLOOKUP(B31,expiration,3,FALSE)</f>
        <v>37251</v>
      </c>
      <c r="O31" s="57">
        <f t="shared" ref="O31:O94" ca="1" si="5">VLOOKUP($B31,curvesettle,4,FALSE)</f>
        <v>2.1780849295643299E-2</v>
      </c>
      <c r="P31" s="209">
        <f ca="1">IF(P$30="nymex",expiry!H63+1,B31)</f>
        <v>37257</v>
      </c>
      <c r="Q31" s="296">
        <f ca="1">_xll.OSTRIP(F31,F31,P31-TODAY(),B31-P31,B32-P31-1,1,O31,I31,L31,1,0,1,0)</f>
        <v>0.1909231411188875</v>
      </c>
      <c r="R31" s="142" t="e">
        <f ca="1">Q31-#REF!</f>
        <v>#REF!</v>
      </c>
      <c r="S31" s="142"/>
      <c r="T31" s="66">
        <v>0.05</v>
      </c>
      <c r="U31" s="66">
        <v>0</v>
      </c>
      <c r="V31" s="65"/>
      <c r="W31" s="65" t="e">
        <f t="shared" ref="W31:W41" ca="1" si="6">bsd(1,3,$S31,$T31,$N31-TODAY()+1,$I31,$O31,AG31/2)</f>
        <v>#VALUE!</v>
      </c>
      <c r="X31" s="65" t="e">
        <f ca="1">bsd(2,3,$S31,$S31,$N31-TODAY()+1,$I31,$O31,AH31/2)</f>
        <v>#VALUE!</v>
      </c>
      <c r="AA31" s="66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0.16674406679432738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5">
      <c r="A32" s="53">
        <f t="shared" ref="A32:A95" si="7">A31+1</f>
        <v>2</v>
      </c>
      <c r="B32" s="64">
        <v>37288</v>
      </c>
      <c r="C32" s="53">
        <f>[4]!'NGG2,PRIM ACT 1,1'</f>
        <v>2.69</v>
      </c>
      <c r="D32" s="53">
        <f t="shared" ca="1" si="1"/>
        <v>2.786</v>
      </c>
      <c r="E32" s="165">
        <f ca="1">Q23</f>
        <v>0.15399999999999991</v>
      </c>
      <c r="F32" s="65">
        <f t="shared" ref="F32:F95" ca="1" si="8">IF(C$1="settle",D32,IF(C$1="EOL",D32+E32,IF(ISNUMBER(C32),C32,D32)))</f>
        <v>2.786</v>
      </c>
      <c r="G32" s="66">
        <f t="shared" ca="1" si="2"/>
        <v>0.92</v>
      </c>
      <c r="H32" s="66">
        <v>0</v>
      </c>
      <c r="I32" s="66">
        <f t="shared" ref="I32:I95" ca="1" si="9">G32+H32</f>
        <v>0.92</v>
      </c>
      <c r="J32" s="65">
        <f ca="1">bsd(1,3,$F32,$F32,$N32-TODAY(),$I32,$O32,Y32/2)</f>
        <v>0.66447678770320007</v>
      </c>
      <c r="K32" s="66">
        <v>0</v>
      </c>
      <c r="L32" s="66">
        <f ca="1">'GAS DAILY VOL DOWNLOAD'!B10+K32</f>
        <v>0.99</v>
      </c>
      <c r="M32" s="55">
        <f t="shared" si="3"/>
        <v>2</v>
      </c>
      <c r="N32" s="67">
        <f t="shared" ca="1" si="4"/>
        <v>37284</v>
      </c>
      <c r="O32" s="57">
        <f t="shared" ca="1" si="5"/>
        <v>2.1145658071011701E-2</v>
      </c>
      <c r="P32" s="209">
        <f ca="1">IF(P$30="nymex",expiry!H64+1,B32)</f>
        <v>37288</v>
      </c>
      <c r="Q32" s="296">
        <f ca="1">_xll.OSTRIP(F32,F32,P32-TODAY(),B32-P32,B33-P32-1,1,O32,I32,L32,1,0,1,0)</f>
        <v>0.19621174983641951</v>
      </c>
      <c r="R32" s="142" t="e">
        <f ca="1">Q32-#REF!</f>
        <v>#REF!</v>
      </c>
      <c r="S32" s="142"/>
      <c r="T32" s="66">
        <v>0.08</v>
      </c>
      <c r="U32" s="66">
        <v>0</v>
      </c>
      <c r="V32" s="65"/>
      <c r="W32" s="65" t="e">
        <f t="shared" ca="1" si="6"/>
        <v>#VALUE!</v>
      </c>
      <c r="AA32" s="66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5">
      <c r="A33" s="53">
        <f t="shared" si="7"/>
        <v>3</v>
      </c>
      <c r="B33" s="64">
        <v>37316</v>
      </c>
      <c r="C33" s="53">
        <f>[4]!'NGH2,PRIM ACT 1,1'</f>
        <v>2.7149999999999999</v>
      </c>
      <c r="D33" s="53">
        <f t="shared" ca="1" si="1"/>
        <v>2.7989999999999999</v>
      </c>
      <c r="E33" s="165">
        <f ca="1">Q24</f>
        <v>0.11100000000000021</v>
      </c>
      <c r="F33" s="65">
        <f t="shared" ca="1" si="8"/>
        <v>2.7989999999999999</v>
      </c>
      <c r="G33" s="66">
        <f t="shared" ca="1" si="2"/>
        <v>0.80300000000000005</v>
      </c>
      <c r="H33" s="66">
        <v>0</v>
      </c>
      <c r="I33" s="66">
        <f t="shared" ca="1" si="9"/>
        <v>0.80300000000000005</v>
      </c>
      <c r="J33" s="65">
        <f t="shared" ref="J33:J39" ca="1" si="11">bsd(1,3,$F33,$F33,$N33-TODAY(),$I33,$O33,Y33/2)</f>
        <v>0.7616505748459792</v>
      </c>
      <c r="K33" s="66">
        <v>0</v>
      </c>
      <c r="L33" s="66">
        <f ca="1">'GAS DAILY VOL DOWNLOAD'!B11+K33</f>
        <v>0.99</v>
      </c>
      <c r="M33" s="55">
        <f t="shared" si="3"/>
        <v>3</v>
      </c>
      <c r="N33" s="67">
        <f t="shared" ca="1" si="4"/>
        <v>37312</v>
      </c>
      <c r="O33" s="57">
        <f t="shared" ca="1" si="5"/>
        <v>2.07759939054513E-2</v>
      </c>
      <c r="P33" s="209">
        <f ca="1">IF(P$30="nymex",expiry!H65+1,B33)</f>
        <v>37316</v>
      </c>
      <c r="Q33" s="296">
        <f ca="1">_xll.OSTRIP(F33,F33,P33-TODAY(),B33-P33,B34-P33-1,1,O33,I33,L33,1,0,1,0)</f>
        <v>0.20765168711707421</v>
      </c>
      <c r="R33" s="142" t="e">
        <f ca="1">Q33-#REF!</f>
        <v>#REF!</v>
      </c>
      <c r="S33" s="142"/>
      <c r="T33" s="66">
        <v>0.05</v>
      </c>
      <c r="U33" s="66">
        <v>0</v>
      </c>
      <c r="V33" s="65"/>
      <c r="W33" s="65" t="e">
        <f t="shared" ca="1" si="6"/>
        <v>#VALUE!</v>
      </c>
      <c r="AA33" s="66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5">
      <c r="A34" s="53">
        <f t="shared" si="7"/>
        <v>4</v>
      </c>
      <c r="B34" s="64">
        <v>37347</v>
      </c>
      <c r="C34" s="53">
        <f>[4]!'NGJ2,PRIM ACT 1,1'</f>
        <v>2.7</v>
      </c>
      <c r="D34" s="53">
        <f t="shared" ca="1" si="1"/>
        <v>2.7589999999999999</v>
      </c>
      <c r="E34" s="165">
        <f ca="1">Q$25</f>
        <v>7.6571428571428513E-2</v>
      </c>
      <c r="F34" s="65">
        <f t="shared" ca="1" si="8"/>
        <v>2.7589999999999999</v>
      </c>
      <c r="G34" s="66">
        <f t="shared" ca="1" si="2"/>
        <v>0.66</v>
      </c>
      <c r="H34" s="66">
        <v>0</v>
      </c>
      <c r="I34" s="66">
        <f t="shared" ca="1" si="9"/>
        <v>0.66</v>
      </c>
      <c r="J34" s="65">
        <f t="shared" ca="1" si="11"/>
        <v>0.73390375263072904</v>
      </c>
      <c r="K34" s="66">
        <v>0</v>
      </c>
      <c r="L34" s="66">
        <f ca="1">'GAS DAILY VOL DOWNLOAD'!B12+K34</f>
        <v>0.74</v>
      </c>
      <c r="M34" s="55">
        <f t="shared" si="3"/>
        <v>4</v>
      </c>
      <c r="N34" s="67">
        <f t="shared" ca="1" si="4"/>
        <v>37340</v>
      </c>
      <c r="O34" s="57">
        <f t="shared" ca="1" si="5"/>
        <v>2.0033459902157401E-2</v>
      </c>
      <c r="P34" s="209">
        <f ca="1">IF(P$30="nymex",expiry!H66+1,B34)</f>
        <v>37347</v>
      </c>
      <c r="Q34" s="296">
        <f ca="1">_xll.OSTRIP(F34,F34,P34-TODAY(),B34-P34,B35-P34-1,1,O34,I34,L34,1,0,1,0)</f>
        <v>0.15028841623355269</v>
      </c>
      <c r="R34" s="142" t="e">
        <f ca="1">Q34-#REF!</f>
        <v>#REF!</v>
      </c>
      <c r="S34" s="142"/>
      <c r="T34" s="66">
        <v>-0.12</v>
      </c>
      <c r="U34" s="66">
        <v>0</v>
      </c>
      <c r="V34" s="65"/>
      <c r="W34" s="65" t="e">
        <f t="shared" ca="1" si="6"/>
        <v>#VALUE!</v>
      </c>
      <c r="AA34" s="66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5">
      <c r="A35" s="53">
        <f t="shared" si="7"/>
        <v>5</v>
      </c>
      <c r="B35" s="64">
        <v>37377</v>
      </c>
      <c r="C35" s="53">
        <f>[4]!'NGK2,PRIM ACT 1,1'</f>
        <v>2.7349999999999999</v>
      </c>
      <c r="D35" s="53">
        <f t="shared" ca="1" si="1"/>
        <v>2.7989999999999999</v>
      </c>
      <c r="E35" s="165">
        <f t="shared" ref="E35:E40" ca="1" si="12">Q$25</f>
        <v>7.6571428571428513E-2</v>
      </c>
      <c r="F35" s="65">
        <f t="shared" ca="1" si="8"/>
        <v>2.7989999999999999</v>
      </c>
      <c r="G35" s="66">
        <f t="shared" ca="1" si="2"/>
        <v>0.59299999999999997</v>
      </c>
      <c r="H35" s="66">
        <v>0</v>
      </c>
      <c r="I35" s="66">
        <f t="shared" ca="1" si="9"/>
        <v>0.59299999999999997</v>
      </c>
      <c r="J35" s="65">
        <f t="shared" ca="1" si="11"/>
        <v>0.7688165945732548</v>
      </c>
      <c r="K35" s="66">
        <v>-0.05</v>
      </c>
      <c r="L35" s="66">
        <f ca="1">'GAS DAILY VOL DOWNLOAD'!B13+K35</f>
        <v>0.48000000000000004</v>
      </c>
      <c r="M35" s="55">
        <f t="shared" si="3"/>
        <v>5</v>
      </c>
      <c r="N35" s="67">
        <f t="shared" ca="1" si="4"/>
        <v>37371</v>
      </c>
      <c r="O35" s="57">
        <f t="shared" ca="1" si="5"/>
        <v>2.0156242730434901E-2</v>
      </c>
      <c r="P35" s="209">
        <f ca="1">IF(P$30="nymex",expiry!H67+1,B35)</f>
        <v>37377</v>
      </c>
      <c r="Q35" s="296">
        <f ca="1">_xll.OSTRIP(F35,F35,P35-TODAY(),B35-P35,B36-P35-1,1,O35,I35,L35,1,0,1,0)</f>
        <v>0.10051386911129061</v>
      </c>
      <c r="R35" s="142" t="e">
        <f ca="1">Q35-#REF!</f>
        <v>#REF!</v>
      </c>
      <c r="S35" s="142"/>
      <c r="T35" s="66">
        <v>-0.11</v>
      </c>
      <c r="U35" s="66">
        <v>0</v>
      </c>
      <c r="V35" s="65"/>
      <c r="W35" s="65" t="e">
        <f t="shared" ca="1" si="6"/>
        <v>#VALUE!</v>
      </c>
      <c r="AA35" s="66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5">
      <c r="A36" s="53">
        <f t="shared" si="7"/>
        <v>6</v>
      </c>
      <c r="B36" s="64">
        <v>37408</v>
      </c>
      <c r="C36" s="53">
        <f>[4]!'NGM2,PRIM ACT 1,1'</f>
        <v>2.79</v>
      </c>
      <c r="D36" s="53">
        <f t="shared" ca="1" si="1"/>
        <v>2.8490000000000002</v>
      </c>
      <c r="E36" s="165">
        <f t="shared" ca="1" si="12"/>
        <v>7.6571428571428513E-2</v>
      </c>
      <c r="F36" s="65">
        <f t="shared" ca="1" si="8"/>
        <v>2.8490000000000002</v>
      </c>
      <c r="G36" s="66">
        <f t="shared" ca="1" si="2"/>
        <v>0.57299999999999995</v>
      </c>
      <c r="H36" s="66">
        <v>0</v>
      </c>
      <c r="I36" s="66">
        <f t="shared" ca="1" si="9"/>
        <v>0.57299999999999995</v>
      </c>
      <c r="J36" s="65">
        <f ca="1">bsd(1,3,$F36,$F36,$N36-TODAY(),$I36,$O36,Y36/2)</f>
        <v>0.84707200932375759</v>
      </c>
      <c r="K36" s="66">
        <v>-0.05</v>
      </c>
      <c r="L36" s="66">
        <f ca="1">'GAS DAILY VOL DOWNLOAD'!B14+K36</f>
        <v>0.52999999999999992</v>
      </c>
      <c r="M36" s="55">
        <f t="shared" si="3"/>
        <v>6</v>
      </c>
      <c r="N36" s="67">
        <f t="shared" ca="1" si="4"/>
        <v>37404</v>
      </c>
      <c r="O36" s="57">
        <f t="shared" ca="1" si="5"/>
        <v>2.0283118325021401E-2</v>
      </c>
      <c r="P36" s="209">
        <f ca="1">IF(P$30="nymex",expiry!H68+1,B36)</f>
        <v>37408</v>
      </c>
      <c r="Q36" s="296">
        <f ca="1">_xll.OSTRIP(F36,F36,P36-TODAY(),B36-P36,B37-P36-1,1,O36,I36,L36,1,0,1,0)</f>
        <v>0.11082509826766433</v>
      </c>
      <c r="R36" s="142" t="e">
        <f ca="1">Q36-#REF!</f>
        <v>#REF!</v>
      </c>
      <c r="S36" s="142"/>
      <c r="T36" s="66">
        <v>-0.05</v>
      </c>
      <c r="U36" s="66">
        <v>0</v>
      </c>
      <c r="V36" s="65"/>
      <c r="W36" s="65" t="e">
        <f t="shared" ca="1" si="6"/>
        <v>#VALUE!</v>
      </c>
      <c r="AA36" s="66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5">
      <c r="A37" s="53">
        <f t="shared" si="7"/>
        <v>7</v>
      </c>
      <c r="B37" s="64">
        <v>37438</v>
      </c>
      <c r="C37" s="53">
        <f>[4]!'NGN2,PRIM ACT 1,1'</f>
        <v>2.835</v>
      </c>
      <c r="D37" s="53">
        <f t="shared" ca="1" si="1"/>
        <v>2.8839999999999999</v>
      </c>
      <c r="E37" s="165">
        <f t="shared" ca="1" si="12"/>
        <v>7.6571428571428513E-2</v>
      </c>
      <c r="F37" s="65">
        <f t="shared" ca="1" si="8"/>
        <v>2.8839999999999999</v>
      </c>
      <c r="G37" s="66">
        <f t="shared" ca="1" si="2"/>
        <v>0.56799999999999995</v>
      </c>
      <c r="H37" s="66">
        <v>0</v>
      </c>
      <c r="I37" s="66">
        <f t="shared" ca="1" si="9"/>
        <v>0.56799999999999995</v>
      </c>
      <c r="J37" s="65">
        <f t="shared" ca="1" si="11"/>
        <v>0.91939245205261599</v>
      </c>
      <c r="K37" s="66">
        <v>-0.05</v>
      </c>
      <c r="L37" s="66">
        <f ca="1">'GAS DAILY VOL DOWNLOAD'!B15+K37</f>
        <v>0.52999999999999992</v>
      </c>
      <c r="M37" s="55">
        <f t="shared" si="3"/>
        <v>7</v>
      </c>
      <c r="N37" s="67">
        <f t="shared" ca="1" si="4"/>
        <v>37432</v>
      </c>
      <c r="O37" s="57">
        <f t="shared" ca="1" si="5"/>
        <v>2.0560063885965998E-2</v>
      </c>
      <c r="P37" s="209">
        <f ca="1">IF(P$30="nymex",expiry!H69+1,B37)</f>
        <v>37438</v>
      </c>
      <c r="Q37" s="296">
        <f ca="1">_xll.OSTRIP(F37,F37,P37-TODAY(),B37-P37,B38-P37-1,1,O37,I37,L37,1,0,1,0)</f>
        <v>0.11393144972662132</v>
      </c>
      <c r="R37" s="142" t="e">
        <f ca="1">Q37-#REF!</f>
        <v>#REF!</v>
      </c>
      <c r="S37" s="142"/>
      <c r="T37" s="66">
        <v>0</v>
      </c>
      <c r="U37" s="66">
        <v>-0.15</v>
      </c>
      <c r="V37" s="65"/>
      <c r="W37" s="65" t="e">
        <f t="shared" ca="1" si="6"/>
        <v>#VALUE!</v>
      </c>
      <c r="AA37" s="66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5">
      <c r="A38" s="53">
        <f t="shared" si="7"/>
        <v>8</v>
      </c>
      <c r="B38" s="64">
        <v>37469</v>
      </c>
      <c r="C38" s="53">
        <f>[4]!'NGQ2,PRIM ACT 1,1'</f>
        <v>2.89</v>
      </c>
      <c r="D38" s="53">
        <f t="shared" ca="1" si="1"/>
        <v>2.9209999999999998</v>
      </c>
      <c r="E38" s="165">
        <f t="shared" ca="1" si="12"/>
        <v>7.6571428571428513E-2</v>
      </c>
      <c r="F38" s="65">
        <f t="shared" ca="1" si="8"/>
        <v>2.9209999999999998</v>
      </c>
      <c r="G38" s="66">
        <f t="shared" ca="1" si="2"/>
        <v>0.56299999999999994</v>
      </c>
      <c r="H38" s="66">
        <v>0</v>
      </c>
      <c r="I38" s="66">
        <f t="shared" ca="1" si="9"/>
        <v>0.56299999999999994</v>
      </c>
      <c r="J38" s="65">
        <f t="shared" ca="1" si="11"/>
        <v>0.99351785341640397</v>
      </c>
      <c r="K38" s="66">
        <v>-0.05</v>
      </c>
      <c r="L38" s="66">
        <f ca="1">'GAS DAILY VOL DOWNLOAD'!B16+K38</f>
        <v>0.57999999999999996</v>
      </c>
      <c r="M38" s="55">
        <f t="shared" si="3"/>
        <v>8</v>
      </c>
      <c r="N38" s="67">
        <f t="shared" ca="1" si="4"/>
        <v>37463</v>
      </c>
      <c r="O38" s="57">
        <f t="shared" ca="1" si="5"/>
        <v>2.1094384134566099E-2</v>
      </c>
      <c r="P38" s="209">
        <f ca="1">IF(P$30="nymex",expiry!H70+1,B38)</f>
        <v>37469</v>
      </c>
      <c r="Q38" s="296">
        <f ca="1">_xll.OSTRIP(F38,F38,P38-TODAY(),B38-P38,B39-P38-1,1,O38,I38,L38,1,0,1,0)</f>
        <v>0.12599978073670628</v>
      </c>
      <c r="R38" s="142" t="e">
        <f ca="1">Q38-#REF!</f>
        <v>#REF!</v>
      </c>
      <c r="S38" s="142"/>
      <c r="T38" s="66">
        <v>-0.05</v>
      </c>
      <c r="U38" s="66">
        <v>-0.25</v>
      </c>
      <c r="V38" s="65"/>
      <c r="W38" s="65" t="e">
        <f t="shared" ca="1" si="6"/>
        <v>#VALUE!</v>
      </c>
      <c r="AA38" s="66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5">
      <c r="A39" s="53">
        <f t="shared" ca="1" si="7"/>
        <v>9</v>
      </c>
      <c r="B39" s="64">
        <v>37500</v>
      </c>
      <c r="C39" s="53">
        <f>[4]!'NGU2,PRIM ACT 1,1'</f>
        <v>2.87</v>
      </c>
      <c r="D39" s="53">
        <f t="shared" ca="1" si="1"/>
        <v>2.9209999999999998</v>
      </c>
      <c r="E39" s="165">
        <f t="shared" ca="1" si="12"/>
        <v>7.6571428571428513E-2</v>
      </c>
      <c r="F39" s="65">
        <f t="shared" ca="1" si="8"/>
        <v>2.9209999999999998</v>
      </c>
      <c r="G39" s="66">
        <f t="shared" ca="1" si="2"/>
        <v>0.56000000000000005</v>
      </c>
      <c r="H39" s="66">
        <v>0</v>
      </c>
      <c r="I39" s="66">
        <f t="shared" ca="1" si="9"/>
        <v>0.56000000000000005</v>
      </c>
      <c r="J39" s="65">
        <f t="shared" ca="1" si="11"/>
        <v>1.0548167520306855</v>
      </c>
      <c r="K39" s="66">
        <v>-0.05</v>
      </c>
      <c r="L39" s="66">
        <f ca="1">'GAS DAILY VOL DOWNLOAD'!B17+K39</f>
        <v>0.63</v>
      </c>
      <c r="M39" s="55">
        <f t="shared" ca="1" si="3"/>
        <v>9</v>
      </c>
      <c r="N39" s="67">
        <f t="shared" ca="1" si="4"/>
        <v>37495</v>
      </c>
      <c r="O39" s="57">
        <f t="shared" ca="1" si="5"/>
        <v>2.1628704479852899E-2</v>
      </c>
      <c r="P39" s="209">
        <f ca="1">IF(P$30="nymex",expiry!H71+1,B39)</f>
        <v>37500</v>
      </c>
      <c r="Q39" s="296">
        <f ca="1">_xll.OSTRIP(F39,F39,P39-TODAY(),B39-P39,B40-P39-1,1,O39,I39,L39,1,0,1,0)</f>
        <v>0.13420996751695224</v>
      </c>
      <c r="R39" s="142" t="e">
        <f ca="1">Q39-#REF!</f>
        <v>#REF!</v>
      </c>
      <c r="S39" s="142"/>
      <c r="T39" s="66">
        <v>0.05</v>
      </c>
      <c r="U39" s="66">
        <v>0.2</v>
      </c>
      <c r="V39" s="65"/>
      <c r="W39" s="65" t="e">
        <f t="shared" ca="1" si="6"/>
        <v>#VALUE!</v>
      </c>
      <c r="AA39" s="66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5">
      <c r="A40" s="53">
        <f t="shared" ca="1" si="7"/>
        <v>10</v>
      </c>
      <c r="B40" s="64">
        <v>37530</v>
      </c>
      <c r="C40" s="53">
        <f>[4]!'NGV2,PRIM ACT 1,1'</f>
        <v>2.88</v>
      </c>
      <c r="D40" s="53">
        <f t="shared" ca="1" si="1"/>
        <v>2.9460000000000002</v>
      </c>
      <c r="E40" s="165">
        <f t="shared" ca="1" si="12"/>
        <v>7.6571428571428513E-2</v>
      </c>
      <c r="F40" s="65">
        <f t="shared" ca="1" si="8"/>
        <v>2.9460000000000002</v>
      </c>
      <c r="G40" s="66">
        <f t="shared" ca="1" si="2"/>
        <v>0.56000000000000005</v>
      </c>
      <c r="H40" s="66">
        <v>0</v>
      </c>
      <c r="I40" s="66">
        <f t="shared" ca="1" si="9"/>
        <v>0.56000000000000005</v>
      </c>
      <c r="J40" s="65">
        <f t="shared" ref="J40:J61" ca="1" si="13">bsd(1,3,$F40,$F40,$N40-TODAY(),$I40,$O40,Y40/2)</f>
        <v>1.1202556325945503</v>
      </c>
      <c r="K40" s="66">
        <v>-0.05</v>
      </c>
      <c r="L40" s="66">
        <f ca="1">'GAS DAILY VOL DOWNLOAD'!B18+K40</f>
        <v>0.63</v>
      </c>
      <c r="M40" s="55">
        <f t="shared" ca="1" si="3"/>
        <v>10</v>
      </c>
      <c r="N40" s="67">
        <f t="shared" ca="1" si="4"/>
        <v>37524</v>
      </c>
      <c r="O40" s="57">
        <f t="shared" ca="1" si="5"/>
        <v>2.2229563577716799E-2</v>
      </c>
      <c r="P40" s="209">
        <f ca="1">IF(P$30="nymex",expiry!H72+1,B40)</f>
        <v>37530</v>
      </c>
      <c r="Q40" s="296">
        <f ca="1">_xll.OSTRIP(F40,F40,P40-TODAY(),B40-P40,B41-P40-1,1,O40,I40,L40,1,0,1,0)</f>
        <v>0.137400759408633</v>
      </c>
      <c r="R40" s="142" t="e">
        <f ca="1">Q40-#REF!</f>
        <v>#REF!</v>
      </c>
      <c r="S40" s="142"/>
      <c r="T40" s="66">
        <v>0</v>
      </c>
      <c r="U40" s="66">
        <v>0.2</v>
      </c>
      <c r="V40" s="65"/>
      <c r="W40" s="65" t="e">
        <f t="shared" ca="1" si="6"/>
        <v>#VALUE!</v>
      </c>
      <c r="AA40" s="66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5">
      <c r="A41" s="53">
        <f t="shared" ca="1" si="7"/>
        <v>11</v>
      </c>
      <c r="B41" s="64">
        <v>37561</v>
      </c>
      <c r="C41" s="53">
        <f>[4]!'NGX2,PRIM ACT 1,1'</f>
        <v>3.0750000000000002</v>
      </c>
      <c r="D41" s="53">
        <f t="shared" ca="1" si="1"/>
        <v>3.141</v>
      </c>
      <c r="E41" s="165">
        <f ca="1">Q$26</f>
        <v>5.9000000000000163E-2</v>
      </c>
      <c r="F41" s="65">
        <f t="shared" ca="1" si="8"/>
        <v>3.141</v>
      </c>
      <c r="G41" s="66">
        <f t="shared" ca="1" si="2"/>
        <v>0.55300000000000005</v>
      </c>
      <c r="H41" s="66">
        <v>0</v>
      </c>
      <c r="I41" s="66">
        <f t="shared" ca="1" si="9"/>
        <v>0.55300000000000005</v>
      </c>
      <c r="J41" s="65">
        <f t="shared" ca="1" si="13"/>
        <v>1.2428767520295931</v>
      </c>
      <c r="K41" s="66">
        <v>-0.05</v>
      </c>
      <c r="L41" s="66">
        <f ca="1">'GAS DAILY VOL DOWNLOAD'!B19+K41</f>
        <v>0.67999999999999994</v>
      </c>
      <c r="M41" s="55">
        <f t="shared" ca="1" si="3"/>
        <v>11</v>
      </c>
      <c r="N41" s="67">
        <f t="shared" ca="1" si="4"/>
        <v>37557</v>
      </c>
      <c r="O41" s="57">
        <f t="shared" ca="1" si="5"/>
        <v>2.2969120664737601E-2</v>
      </c>
      <c r="P41" s="209">
        <f ca="1">IF(P$30="nymex",expiry!H73+1,B41)</f>
        <v>37561</v>
      </c>
      <c r="Q41" s="296">
        <f ca="1">_xll.OSTRIP(F41,F41,P41-TODAY(),B41-P41,B42-P41-1,1,O41,I41,L41,1,0,1,0)</f>
        <v>0.15499986056198647</v>
      </c>
      <c r="R41" s="142" t="e">
        <f ca="1">Q41-#REF!</f>
        <v>#REF!</v>
      </c>
      <c r="S41" s="142"/>
      <c r="T41" s="66">
        <v>0</v>
      </c>
      <c r="U41" s="66">
        <v>0</v>
      </c>
      <c r="V41" s="65"/>
      <c r="W41" s="65" t="e">
        <f t="shared" ca="1" si="6"/>
        <v>#VALUE!</v>
      </c>
      <c r="AA41" s="66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5">
      <c r="A42" s="53">
        <f t="shared" ca="1" si="7"/>
        <v>12</v>
      </c>
      <c r="B42" s="64">
        <v>37591</v>
      </c>
      <c r="C42" s="53">
        <f>[4]!'NGZ2,PRIM ACT 1,1'</f>
        <v>3.26</v>
      </c>
      <c r="D42" s="53">
        <f t="shared" ca="1" si="1"/>
        <v>3.331</v>
      </c>
      <c r="E42" s="165">
        <f ca="1">Q$26</f>
        <v>5.9000000000000163E-2</v>
      </c>
      <c r="F42" s="65">
        <f t="shared" ca="1" si="8"/>
        <v>3.331</v>
      </c>
      <c r="G42" s="66">
        <f t="shared" ca="1" si="2"/>
        <v>0.54800000000000004</v>
      </c>
      <c r="H42" s="66">
        <v>0</v>
      </c>
      <c r="I42" s="66">
        <f t="shared" ca="1" si="9"/>
        <v>0.54800000000000004</v>
      </c>
      <c r="J42" s="65">
        <f t="shared" ca="1" si="13"/>
        <v>1.3591548819890544</v>
      </c>
      <c r="K42" s="66">
        <v>0</v>
      </c>
      <c r="L42" s="66">
        <f ca="1">'GAS DAILY VOL DOWNLOAD'!B20+K42</f>
        <v>0.85</v>
      </c>
      <c r="M42" s="55">
        <f t="shared" ca="1" si="3"/>
        <v>12</v>
      </c>
      <c r="N42" s="67">
        <f t="shared" ca="1" si="4"/>
        <v>37585</v>
      </c>
      <c r="O42" s="57">
        <f t="shared" ca="1" si="5"/>
        <v>2.3684821247730501E-2</v>
      </c>
      <c r="P42" s="209">
        <f ca="1">IF(P$30="nymex",expiry!H74+1,B42)</f>
        <v>37591</v>
      </c>
      <c r="Q42" s="296">
        <f ca="1">_xll.OSTRIP(F42,F42,P42-TODAY(),B42-P42,B43-P42-1,1,O42,I42,L42,1,0,1,0)</f>
        <v>0.20838720345776199</v>
      </c>
      <c r="U42" s="66">
        <v>0.05</v>
      </c>
      <c r="AA42" s="66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5">
      <c r="A43" s="53">
        <f t="shared" ca="1" si="7"/>
        <v>13</v>
      </c>
      <c r="B43" s="64">
        <v>37622</v>
      </c>
      <c r="C43" s="53">
        <f>[4]!'NGF3,PRIM ACT 1,1'</f>
        <v>3.36</v>
      </c>
      <c r="D43" s="53">
        <f t="shared" ca="1" si="1"/>
        <v>3.4359999999999999</v>
      </c>
      <c r="E43" s="165">
        <f t="shared" ref="E43:E54" ca="1" si="14">Q$27</f>
        <v>4.7750000000000181E-2</v>
      </c>
      <c r="F43" s="65">
        <f t="shared" ca="1" si="8"/>
        <v>3.4359999999999999</v>
      </c>
      <c r="G43" s="66">
        <f t="shared" ca="1" si="2"/>
        <v>0.54300000000000004</v>
      </c>
      <c r="H43" s="66">
        <v>0</v>
      </c>
      <c r="I43" s="66">
        <f t="shared" ca="1" si="9"/>
        <v>0.54300000000000004</v>
      </c>
      <c r="J43" s="65">
        <f ca="1">bsd(1,3,$F43,$F43,$N43-TODAY(),$I43,$O43,Y43/2)</f>
        <v>1.4458707646412061</v>
      </c>
      <c r="K43" s="66">
        <v>0</v>
      </c>
      <c r="L43" s="66">
        <f ca="1">'GAS DAILY VOL DOWNLOAD'!B21+K43</f>
        <v>1.05</v>
      </c>
      <c r="M43" s="55">
        <f t="shared" ca="1" si="3"/>
        <v>13</v>
      </c>
      <c r="N43" s="67">
        <f t="shared" ca="1" si="4"/>
        <v>37616</v>
      </c>
      <c r="O43" s="57">
        <f t="shared" ca="1" si="5"/>
        <v>2.4485717541272E-2</v>
      </c>
      <c r="P43" s="209">
        <f ca="1">IF(P$30="nymex",expiry!H75+1,B43)</f>
        <v>37622</v>
      </c>
      <c r="Q43" s="296">
        <f ca="1">_xll.OSTRIP(F43,F43,P43-TODAY(),B43-P43,B44-P43-1,1,O43,I43,L43,1,0,1,0)</f>
        <v>0.26456105552590831</v>
      </c>
      <c r="U43" s="66">
        <v>0.05</v>
      </c>
      <c r="AA43" s="66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5">
      <c r="A44" s="53">
        <f t="shared" ca="1" si="7"/>
        <v>14</v>
      </c>
      <c r="B44" s="64">
        <v>37653</v>
      </c>
      <c r="C44" s="53">
        <f>[4]!'NGG3,PRIM ACT 1,1'</f>
        <v>3.28</v>
      </c>
      <c r="D44" s="53">
        <f t="shared" ca="1" si="1"/>
        <v>3.3660000000000001</v>
      </c>
      <c r="E44" s="165">
        <f t="shared" ca="1" si="14"/>
        <v>4.7750000000000181E-2</v>
      </c>
      <c r="F44" s="65">
        <f t="shared" ca="1" si="8"/>
        <v>3.3660000000000001</v>
      </c>
      <c r="G44" s="66">
        <f t="shared" ca="1" si="2"/>
        <v>0.53300000000000003</v>
      </c>
      <c r="H44" s="66">
        <v>0</v>
      </c>
      <c r="I44" s="66">
        <f t="shared" ca="1" si="9"/>
        <v>0.53300000000000003</v>
      </c>
      <c r="J44" s="65">
        <f ca="1">bsd(1,3,$F44,$F44,$N44-TODAY(),$I44,$O44,Y44/2)</f>
        <v>1.4453575906390252</v>
      </c>
      <c r="K44" s="66">
        <v>0</v>
      </c>
      <c r="L44" s="66">
        <f ca="1">'GAS DAILY VOL DOWNLOAD'!B22+K44</f>
        <v>1.08</v>
      </c>
      <c r="M44" s="55">
        <f t="shared" ca="1" si="3"/>
        <v>14</v>
      </c>
      <c r="N44" s="67">
        <f t="shared" ca="1" si="4"/>
        <v>37649</v>
      </c>
      <c r="O44" s="57">
        <f t="shared" ca="1" si="5"/>
        <v>2.53610969536586E-2</v>
      </c>
      <c r="P44" s="209">
        <f ca="1">IF(P$30="nymex",expiry!H76+1,B44)</f>
        <v>37653</v>
      </c>
      <c r="Q44" s="296">
        <f ca="1">_xll.OSTRIP(F44,F44,P44-TODAY(),B44-P44,B45-P44-1,1,O44,I44,L44,1,0,1,0)</f>
        <v>0.25187743199901608</v>
      </c>
      <c r="U44" s="66">
        <v>0.05</v>
      </c>
      <c r="AA44" s="66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5">
      <c r="A45" s="53">
        <f t="shared" ca="1" si="7"/>
        <v>15</v>
      </c>
      <c r="B45" s="64">
        <v>37681</v>
      </c>
      <c r="C45" s="53">
        <f>[4]!'NGH3,PRIM ACT 1,1'</f>
        <v>3.19</v>
      </c>
      <c r="D45" s="53">
        <f t="shared" ca="1" si="1"/>
        <v>3.2610000000000001</v>
      </c>
      <c r="E45" s="165">
        <f t="shared" ca="1" si="14"/>
        <v>4.7750000000000181E-2</v>
      </c>
      <c r="F45" s="65">
        <f t="shared" ca="1" si="8"/>
        <v>3.2610000000000001</v>
      </c>
      <c r="G45" s="66">
        <f t="shared" ca="1" si="2"/>
        <v>0.503</v>
      </c>
      <c r="H45" s="66">
        <v>0</v>
      </c>
      <c r="I45" s="66">
        <f t="shared" ca="1" si="9"/>
        <v>0.503</v>
      </c>
      <c r="J45" s="65">
        <f ca="1">bsd(1,3,$F45,$F45,$N45-TODAY(),$I45,$O45,Y45/2)</f>
        <v>1.3633936853150797</v>
      </c>
      <c r="K45" s="66">
        <v>0</v>
      </c>
      <c r="L45" s="66">
        <f ca="1">'GAS DAILY VOL DOWNLOAD'!B23+K45</f>
        <v>1.08</v>
      </c>
      <c r="M45" s="55">
        <f t="shared" ca="1" si="3"/>
        <v>15</v>
      </c>
      <c r="N45" s="67">
        <f t="shared" ca="1" si="4"/>
        <v>37677</v>
      </c>
      <c r="O45" s="57">
        <f t="shared" ca="1" si="5"/>
        <v>2.6151762451951801E-2</v>
      </c>
      <c r="P45" s="209">
        <f ca="1">IF(P$30="nymex",expiry!H77+1,B45)</f>
        <v>37681</v>
      </c>
      <c r="Q45" s="296">
        <f ca="1">_xll.OSTRIP(F45,F45,P45-TODAY(),B45-P45,B46-P45-1,1,O45,I45,L45,1,0,1,0)</f>
        <v>0.2566742930220321</v>
      </c>
      <c r="U45" s="66">
        <v>0.05</v>
      </c>
      <c r="AA45" s="66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5">
      <c r="A46" s="53">
        <f t="shared" ca="1" si="7"/>
        <v>16</v>
      </c>
      <c r="B46" s="64">
        <v>37712</v>
      </c>
      <c r="C46" s="53">
        <f>[4]!'NGJ3,PRIM ACT 1,1'</f>
        <v>3.05</v>
      </c>
      <c r="D46" s="53">
        <f t="shared" ca="1" si="1"/>
        <v>3.1160000000000001</v>
      </c>
      <c r="E46" s="165">
        <f t="shared" ca="1" si="14"/>
        <v>4.7750000000000181E-2</v>
      </c>
      <c r="F46" s="65">
        <f t="shared" ca="1" si="8"/>
        <v>3.1160000000000001</v>
      </c>
      <c r="G46" s="66">
        <f t="shared" ca="1" si="2"/>
        <v>0.42499999999999999</v>
      </c>
      <c r="H46" s="66">
        <v>0</v>
      </c>
      <c r="I46" s="66">
        <f t="shared" ca="1" si="9"/>
        <v>0.42499999999999999</v>
      </c>
      <c r="J46" s="65">
        <f t="shared" ca="1" si="13"/>
        <v>1.136832091107105</v>
      </c>
      <c r="K46" s="66">
        <v>0</v>
      </c>
      <c r="L46" s="66">
        <f ca="1">'GAS DAILY VOL DOWNLOAD'!B24+K46</f>
        <v>0.83</v>
      </c>
      <c r="M46" s="55">
        <f t="shared" ca="1" si="3"/>
        <v>16</v>
      </c>
      <c r="N46" s="67">
        <f t="shared" ca="1" si="4"/>
        <v>37706</v>
      </c>
      <c r="O46" s="57">
        <f t="shared" ca="1" si="5"/>
        <v>2.70235470347737E-2</v>
      </c>
      <c r="P46" s="209">
        <f ca="1">IF(P$30="nymex",expiry!H78+1,B46)</f>
        <v>37712</v>
      </c>
      <c r="Q46" s="296">
        <f ca="1">_xll.OSTRIP(F46,F46,P46-TODAY(),B46-P46,B47-P46-1,1,O46,I46,L46,1,0,1,0)</f>
        <v>0.18482909578613069</v>
      </c>
      <c r="U46" s="66">
        <v>0.05</v>
      </c>
      <c r="AA46" s="66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5">
      <c r="A47" s="53">
        <f t="shared" ca="1" si="7"/>
        <v>17</v>
      </c>
      <c r="B47" s="64">
        <v>37742</v>
      </c>
      <c r="C47" s="53">
        <f>[4]!'NGK3,PRIM ACT 1,1'</f>
        <v>3.05</v>
      </c>
      <c r="D47" s="53">
        <f t="shared" ca="1" si="1"/>
        <v>3.121</v>
      </c>
      <c r="E47" s="165">
        <f t="shared" ca="1" si="14"/>
        <v>4.7750000000000181E-2</v>
      </c>
      <c r="F47" s="65">
        <f t="shared" ca="1" si="8"/>
        <v>3.121</v>
      </c>
      <c r="G47" s="66">
        <f t="shared" ca="1" si="2"/>
        <v>0.41</v>
      </c>
      <c r="H47" s="66">
        <v>0</v>
      </c>
      <c r="I47" s="66">
        <f t="shared" ca="1" si="9"/>
        <v>0.41</v>
      </c>
      <c r="J47" s="65">
        <f t="shared" ca="1" si="13"/>
        <v>1.1299681746232633</v>
      </c>
      <c r="K47" s="66">
        <v>0</v>
      </c>
      <c r="L47" s="66">
        <f ca="1">'GAS DAILY VOL DOWNLOAD'!B25+K47</f>
        <v>0.43</v>
      </c>
      <c r="M47" s="55">
        <f t="shared" ca="1" si="3"/>
        <v>17</v>
      </c>
      <c r="N47" s="67">
        <f t="shared" ca="1" si="4"/>
        <v>37736</v>
      </c>
      <c r="O47" s="57">
        <f t="shared" ca="1" si="5"/>
        <v>2.78505455310585E-2</v>
      </c>
      <c r="P47" s="209">
        <f ca="1">IF(P$30="nymex",expiry!H79+1,B47)</f>
        <v>37742</v>
      </c>
      <c r="Q47" s="296">
        <f ca="1">_xll.OSTRIP(F47,F47,P47-TODAY(),B47-P47,B48-P47-1,1,O47,I47,L47,1,0,1,0)</f>
        <v>9.7347124911088462E-2</v>
      </c>
      <c r="U47" s="66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5">
      <c r="A48" s="53">
        <f t="shared" ca="1" si="7"/>
        <v>18</v>
      </c>
      <c r="B48" s="64">
        <v>37773</v>
      </c>
      <c r="C48" s="53">
        <f>[4]!'NGM3,PRIM ACT 1,1'</f>
        <v>3.06</v>
      </c>
      <c r="D48" s="53">
        <f t="shared" ca="1" si="1"/>
        <v>3.1509999999999998</v>
      </c>
      <c r="E48" s="165">
        <f t="shared" ca="1" si="14"/>
        <v>4.7750000000000181E-2</v>
      </c>
      <c r="F48" s="65">
        <f t="shared" ca="1" si="8"/>
        <v>3.1509999999999998</v>
      </c>
      <c r="G48" s="66">
        <f t="shared" ca="1" si="2"/>
        <v>0.40500000000000003</v>
      </c>
      <c r="H48" s="66">
        <v>0</v>
      </c>
      <c r="I48" s="66">
        <f t="shared" ca="1" si="9"/>
        <v>0.40500000000000003</v>
      </c>
      <c r="J48" s="65">
        <f ca="1">bsd(1,3,$F48,$F48,$N48-TODAY(),$I48,$O48,Y48/2)</f>
        <v>1.1583779395648586</v>
      </c>
      <c r="K48" s="66">
        <v>0</v>
      </c>
      <c r="L48" s="66">
        <f ca="1">'GAS DAILY VOL DOWNLOAD'!B26+K48</f>
        <v>0.48</v>
      </c>
      <c r="M48" s="55">
        <f t="shared" ca="1" si="3"/>
        <v>18</v>
      </c>
      <c r="N48" s="67">
        <f t="shared" ca="1" si="4"/>
        <v>37768</v>
      </c>
      <c r="O48" s="57">
        <f t="shared" ca="1" si="5"/>
        <v>2.8705110886401802E-2</v>
      </c>
      <c r="P48" s="209">
        <f ca="1">IF(P$30="nymex",expiry!H80+1,B48)</f>
        <v>37773</v>
      </c>
      <c r="Q48" s="296">
        <f ca="1">_xll.OSTRIP(F48,F48,P48-TODAY(),B48-P48,B49-P48-1,1,O48,I48,L48,1,0,1,0)</f>
        <v>0.10743261480918073</v>
      </c>
      <c r="U48" s="66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5">
      <c r="A49" s="53">
        <f t="shared" ca="1" si="7"/>
        <v>19</v>
      </c>
      <c r="B49" s="64">
        <v>37803</v>
      </c>
      <c r="C49" s="53">
        <f>[4]!'NGN3,PRIM ACT 1,1'</f>
        <v>3.1150000000000002</v>
      </c>
      <c r="D49" s="53">
        <f t="shared" ca="1" si="1"/>
        <v>3.1909999999999998</v>
      </c>
      <c r="E49" s="165">
        <f t="shared" ca="1" si="14"/>
        <v>4.7750000000000181E-2</v>
      </c>
      <c r="F49" s="65">
        <f t="shared" ca="1" si="8"/>
        <v>3.1909999999999998</v>
      </c>
      <c r="G49" s="66">
        <f t="shared" ca="1" si="2"/>
        <v>0.40500000000000003</v>
      </c>
      <c r="H49" s="66">
        <v>0</v>
      </c>
      <c r="I49" s="66">
        <f t="shared" ca="1" si="9"/>
        <v>0.40500000000000003</v>
      </c>
      <c r="J49" s="65">
        <f ca="1">bsd(1,3,$F49,$F49,$N49-TODAY(),$I49,$O49,Y49/2)</f>
        <v>1.200293883018607</v>
      </c>
      <c r="K49" s="66">
        <v>0</v>
      </c>
      <c r="L49" s="66">
        <f ca="1">'GAS DAILY VOL DOWNLOAD'!B27+K49</f>
        <v>0.48</v>
      </c>
      <c r="M49" s="55">
        <f t="shared" ca="1" si="3"/>
        <v>19</v>
      </c>
      <c r="N49" s="67">
        <f t="shared" ca="1" si="4"/>
        <v>37797</v>
      </c>
      <c r="O49" s="57">
        <f t="shared" ca="1" si="5"/>
        <v>2.9520453177735599E-2</v>
      </c>
      <c r="P49" s="209">
        <f ca="1">IF(P$30="nymex",expiry!H81+1,B49)</f>
        <v>37803</v>
      </c>
      <c r="Q49" s="296">
        <f ca="1">_xll.OSTRIP(F49,F49,P49-TODAY(),B49-P49,B50-P49-1,1,O49,I49,L49,1,0,1,0)</f>
        <v>0.11028670882642574</v>
      </c>
      <c r="U49" s="66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5">
      <c r="A50" s="53">
        <f t="shared" ca="1" si="7"/>
        <v>20</v>
      </c>
      <c r="B50" s="64">
        <v>37834</v>
      </c>
      <c r="C50" s="53">
        <f>[4]!'NGQ3,PRIM ACT 1,1'</f>
        <v>3.15</v>
      </c>
      <c r="D50" s="53">
        <f t="shared" ca="1" si="1"/>
        <v>3.226</v>
      </c>
      <c r="E50" s="165">
        <f t="shared" ca="1" si="14"/>
        <v>4.7750000000000181E-2</v>
      </c>
      <c r="F50" s="65">
        <f t="shared" ca="1" si="8"/>
        <v>3.226</v>
      </c>
      <c r="G50" s="66">
        <f t="shared" ca="1" si="2"/>
        <v>0.40500000000000003</v>
      </c>
      <c r="H50" s="66">
        <v>0</v>
      </c>
      <c r="I50" s="66">
        <f t="shared" ca="1" si="9"/>
        <v>0.40500000000000003</v>
      </c>
      <c r="J50" s="65">
        <f ca="1">bsd(1,3,$F50,$F50,$N50-TODAY(),$I50,$O50,Y50/2)</f>
        <v>1.2434653030071132</v>
      </c>
      <c r="K50" s="66">
        <v>0</v>
      </c>
      <c r="L50" s="66">
        <f ca="1">'GAS DAILY VOL DOWNLOAD'!B28+K50</f>
        <v>0.53</v>
      </c>
      <c r="M50" s="55">
        <f t="shared" ca="1" si="3"/>
        <v>20</v>
      </c>
      <c r="N50" s="67">
        <f t="shared" ca="1" si="4"/>
        <v>37830</v>
      </c>
      <c r="O50" s="57">
        <f t="shared" ca="1" si="5"/>
        <v>3.0346320792436401E-2</v>
      </c>
      <c r="P50" s="209">
        <f ca="1">IF(P$30="nymex",expiry!H82+1,B50)</f>
        <v>37834</v>
      </c>
      <c r="Q50" s="296">
        <f ca="1">_xll.OSTRIP(F50,F50,P50-TODAY(),B50-P50,B51-P50-1,1,O50,I50,L50,1,0,1,0)</f>
        <v>0.12262102159198775</v>
      </c>
      <c r="U50" s="66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5">
      <c r="A51" s="53">
        <f t="shared" ca="1" si="7"/>
        <v>21</v>
      </c>
      <c r="B51" s="64">
        <v>37865</v>
      </c>
      <c r="C51" s="53">
        <f>[4]!'NGU3,PRIM ACT 1,1'</f>
        <v>3.2</v>
      </c>
      <c r="D51" s="53">
        <f t="shared" ca="1" si="1"/>
        <v>3.2290000000000001</v>
      </c>
      <c r="E51" s="165">
        <f t="shared" ca="1" si="14"/>
        <v>4.7750000000000181E-2</v>
      </c>
      <c r="F51" s="65">
        <f t="shared" ca="1" si="8"/>
        <v>3.2290000000000001</v>
      </c>
      <c r="G51" s="66">
        <f t="shared" ca="1" si="2"/>
        <v>0.4</v>
      </c>
      <c r="H51" s="66">
        <v>0</v>
      </c>
      <c r="I51" s="66">
        <f t="shared" ca="1" si="9"/>
        <v>0.4</v>
      </c>
      <c r="J51" s="65">
        <f t="shared" ca="1" si="13"/>
        <v>1.2542553822804043</v>
      </c>
      <c r="K51" s="66">
        <v>0</v>
      </c>
      <c r="L51" s="66">
        <f ca="1">'GAS DAILY VOL DOWNLOAD'!B29+K51</f>
        <v>0.57999999999999996</v>
      </c>
      <c r="M51" s="55">
        <f t="shared" ca="1" si="3"/>
        <v>21</v>
      </c>
      <c r="N51" s="67">
        <f t="shared" ca="1" si="4"/>
        <v>37859</v>
      </c>
      <c r="O51" s="57">
        <f t="shared" ca="1" si="5"/>
        <v>3.1172188637070199E-2</v>
      </c>
      <c r="P51" s="209">
        <f ca="1">IF(P$30="nymex",expiry!H83+1,B51)</f>
        <v>37865</v>
      </c>
      <c r="Q51" s="296">
        <f ca="1">_xll.OSTRIP(F51,F51,P51-TODAY(),B51-P51,B52-P51-1,1,O51,I51,L51,1,0,1,0)</f>
        <v>0.13147358147165825</v>
      </c>
      <c r="U51" s="66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5">
      <c r="A52" s="53">
        <f t="shared" ca="1" si="7"/>
        <v>22</v>
      </c>
      <c r="B52" s="64">
        <v>37895</v>
      </c>
      <c r="C52" s="53">
        <f>[4]!'NGV3,PRIM ACT 1,1'</f>
        <v>3.2010000000000001</v>
      </c>
      <c r="D52" s="53">
        <f t="shared" ca="1" si="1"/>
        <v>3.2669999999999999</v>
      </c>
      <c r="E52" s="165">
        <f t="shared" ca="1" si="14"/>
        <v>4.7750000000000181E-2</v>
      </c>
      <c r="F52" s="65">
        <f t="shared" ca="1" si="8"/>
        <v>3.2669999999999999</v>
      </c>
      <c r="G52" s="66">
        <f t="shared" ca="1" si="2"/>
        <v>0.4</v>
      </c>
      <c r="H52" s="66">
        <v>0</v>
      </c>
      <c r="I52" s="66">
        <f t="shared" ca="1" si="9"/>
        <v>0.4</v>
      </c>
      <c r="J52" s="65">
        <f t="shared" ca="1" si="13"/>
        <v>1.2938604214211633</v>
      </c>
      <c r="K52" s="66">
        <v>0</v>
      </c>
      <c r="L52" s="66">
        <f ca="1">'GAS DAILY VOL DOWNLOAD'!B30+K52</f>
        <v>0.57999999999999996</v>
      </c>
      <c r="M52" s="55">
        <f t="shared" ca="1" si="3"/>
        <v>22</v>
      </c>
      <c r="N52" s="67">
        <f t="shared" ca="1" si="4"/>
        <v>37889</v>
      </c>
      <c r="O52" s="57">
        <f t="shared" ca="1" si="5"/>
        <v>3.1942240182241101E-2</v>
      </c>
      <c r="P52" s="209">
        <f ca="1">IF(P$30="nymex",expiry!H84+1,B52)</f>
        <v>37895</v>
      </c>
      <c r="Q52" s="296">
        <f ca="1">_xll.OSTRIP(F52,F52,P52-TODAY(),B52-P52,B53-P52-1,1,O52,I52,L52,1,0,1,0)</f>
        <v>0.13479758419801882</v>
      </c>
      <c r="U52" s="66">
        <v>0.3</v>
      </c>
      <c r="AB52" s="53">
        <f>[2]!'NGc22 cls'</f>
        <v>3.1960000000000002</v>
      </c>
      <c r="AC52" s="53" t="e">
        <f>[2]!'NGc22 LAST'</f>
        <v>#REF!</v>
      </c>
      <c r="AD52" s="69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5">
      <c r="A53" s="53">
        <f t="shared" ca="1" si="7"/>
        <v>23</v>
      </c>
      <c r="B53" s="64">
        <v>37926</v>
      </c>
      <c r="C53" s="53">
        <f>[4]!'NGX3,PRIM ACT 1,1'</f>
        <v>3.3410000000000002</v>
      </c>
      <c r="D53" s="53">
        <f t="shared" ca="1" si="1"/>
        <v>3.4119999999999999</v>
      </c>
      <c r="E53" s="165">
        <f t="shared" ca="1" si="14"/>
        <v>4.7750000000000181E-2</v>
      </c>
      <c r="F53" s="65">
        <f t="shared" ca="1" si="8"/>
        <v>3.4119999999999999</v>
      </c>
      <c r="G53" s="66">
        <f t="shared" ca="1" si="2"/>
        <v>0.39800000000000002</v>
      </c>
      <c r="H53" s="66">
        <v>0</v>
      </c>
      <c r="I53" s="66">
        <f t="shared" ca="1" si="9"/>
        <v>0.39800000000000002</v>
      </c>
      <c r="J53" s="65">
        <f ca="1">bsd(1,3,$F53,$F53,$N53-TODAY(),$I53,$O53,Y53/2)</f>
        <v>1.3719870213855501</v>
      </c>
      <c r="K53" s="66">
        <v>0</v>
      </c>
      <c r="L53" s="66">
        <f ca="1">'GAS DAILY VOL DOWNLOAD'!B31+K53</f>
        <v>0.63</v>
      </c>
      <c r="M53" s="55">
        <f t="shared" ca="1" si="3"/>
        <v>23</v>
      </c>
      <c r="N53" s="67">
        <f t="shared" ca="1" si="4"/>
        <v>37922</v>
      </c>
      <c r="O53" s="57">
        <f t="shared" ca="1" si="5"/>
        <v>3.2701454698897098E-2</v>
      </c>
      <c r="P53" s="209">
        <f ca="1">IF(P$30="nymex",expiry!H85+1,B53)</f>
        <v>37926</v>
      </c>
      <c r="Q53" s="296">
        <f ca="1">_xll.OSTRIP(F53,F53,P53-TODAY(),B53-P53,B54-P53-1,1,O53,I53,L53,1,0,1,0)</f>
        <v>0.14966056075349959</v>
      </c>
      <c r="U53" s="66">
        <v>0.25</v>
      </c>
      <c r="AB53" s="53">
        <f>[2]!'NGc23 cls'</f>
        <v>3.2160000000000002</v>
      </c>
      <c r="AC53" s="53" t="e">
        <f>[2]!'NGc23 LAST'</f>
        <v>#REF!</v>
      </c>
      <c r="AD53" s="69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5">
      <c r="A54" s="53">
        <f t="shared" ca="1" si="7"/>
        <v>24</v>
      </c>
      <c r="B54" s="64">
        <v>37956</v>
      </c>
      <c r="C54" s="53">
        <f>[4]!'NGZ3,PRIM ACT 1,1'</f>
        <v>3.46</v>
      </c>
      <c r="D54" s="53">
        <f t="shared" ca="1" si="1"/>
        <v>3.5510000000000002</v>
      </c>
      <c r="E54" s="165">
        <f t="shared" ca="1" si="14"/>
        <v>4.7750000000000181E-2</v>
      </c>
      <c r="F54" s="65">
        <f t="shared" ca="1" si="8"/>
        <v>3.5510000000000002</v>
      </c>
      <c r="G54" s="66">
        <f t="shared" ca="1" si="2"/>
        <v>0.39800000000000002</v>
      </c>
      <c r="H54" s="66">
        <v>0</v>
      </c>
      <c r="I54" s="66">
        <f t="shared" ca="1" si="9"/>
        <v>0.39800000000000002</v>
      </c>
      <c r="J54" s="65">
        <f t="shared" ca="1" si="13"/>
        <v>1.4497993037732995</v>
      </c>
      <c r="K54" s="66">
        <v>0</v>
      </c>
      <c r="L54" s="66">
        <f ca="1">'GAS DAILY VOL DOWNLOAD'!B32+K54</f>
        <v>0.83</v>
      </c>
      <c r="M54" s="55">
        <f t="shared" ca="1" si="3"/>
        <v>24</v>
      </c>
      <c r="N54" s="67">
        <f t="shared" ca="1" si="4"/>
        <v>37949</v>
      </c>
      <c r="O54" s="57">
        <f t="shared" ca="1" si="5"/>
        <v>3.3436178609494799E-2</v>
      </c>
      <c r="P54" s="209">
        <f ca="1">IF(P$30="nymex",expiry!H86+1,B54)</f>
        <v>37956</v>
      </c>
      <c r="Q54" s="296">
        <f ca="1">_xll.OSTRIP(F54,F54,P54-TODAY(),B54-P54,B55-P54-1,1,O54,I54,L54,1,0,1,0)</f>
        <v>0.20777884968107807</v>
      </c>
      <c r="U54" s="66">
        <v>0.05</v>
      </c>
      <c r="AB54" s="53">
        <f>[2]!'NGc24 cls'</f>
        <v>3.2160000000000002</v>
      </c>
      <c r="AC54" s="53" t="e">
        <f>[2]!'NGc24 LAST'</f>
        <v>#REF!</v>
      </c>
      <c r="AD54" s="69"/>
      <c r="BA54" s="55">
        <v>-186</v>
      </c>
      <c r="BB54" s="55">
        <f t="shared" si="10"/>
        <v>-0.186</v>
      </c>
      <c r="BC54" s="55"/>
      <c r="BD54" s="55"/>
    </row>
    <row r="55" spans="1:56" x14ac:dyDescent="0.25">
      <c r="A55" s="53">
        <f t="shared" ca="1" si="7"/>
        <v>25</v>
      </c>
      <c r="B55" s="64">
        <v>37987</v>
      </c>
      <c r="C55" s="53">
        <f>[4]!'NGF4,PRIM ACT 1,1'</f>
        <v>3.51</v>
      </c>
      <c r="D55" s="53">
        <f t="shared" ca="1" si="1"/>
        <v>3.57</v>
      </c>
      <c r="E55" s="165">
        <f ca="1">Q$28</f>
        <v>0.12441666666666729</v>
      </c>
      <c r="F55" s="65">
        <f t="shared" ca="1" si="8"/>
        <v>3.57</v>
      </c>
      <c r="G55" s="66">
        <f t="shared" ca="1" si="2"/>
        <v>0.37</v>
      </c>
      <c r="H55" s="66">
        <v>0</v>
      </c>
      <c r="I55" s="66">
        <f t="shared" ca="1" si="9"/>
        <v>0.37</v>
      </c>
      <c r="J55" s="65">
        <f t="shared" ca="1" si="13"/>
        <v>1.3797446252300136</v>
      </c>
      <c r="K55" s="66">
        <v>0</v>
      </c>
      <c r="L55" s="66">
        <f ca="1">'GAS DAILY VOL DOWNLOAD'!B33+K55</f>
        <v>1.03</v>
      </c>
      <c r="M55" s="55">
        <f t="shared" ca="1" si="3"/>
        <v>25</v>
      </c>
      <c r="N55" s="67">
        <f t="shared" ca="1" si="4"/>
        <v>37981</v>
      </c>
      <c r="O55" s="57">
        <f t="shared" ca="1" si="5"/>
        <v>3.4638956672782897E-2</v>
      </c>
      <c r="P55" s="209">
        <f ca="1">IF(P$30="nymex",expiry!H87+1,B55)</f>
        <v>37987</v>
      </c>
      <c r="Q55" s="296">
        <f ca="1">_xll.OSTRIP(F55,F55,P55-TODAY(),B55-P55,B56-P55-1,1,O55,I55,L55,1,0,1,0)</f>
        <v>0.25764450800969035</v>
      </c>
      <c r="U55" s="66">
        <v>0.05</v>
      </c>
      <c r="AB55" s="53">
        <f>[2]!'NGc25 cls'</f>
        <v>3.2210000000000001</v>
      </c>
      <c r="AC55" s="53" t="e">
        <f>[2]!'NGc25 LAST'</f>
        <v>#REF!</v>
      </c>
      <c r="AD55" s="69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5">
      <c r="A56" s="53">
        <f t="shared" ca="1" si="7"/>
        <v>26</v>
      </c>
      <c r="B56" s="64">
        <v>38018</v>
      </c>
      <c r="C56" s="53">
        <f>[4]!'NGG4,PRIM ACT 1,1'</f>
        <v>3.48</v>
      </c>
      <c r="D56" s="53">
        <f t="shared" ca="1" si="1"/>
        <v>3.4849999999999999</v>
      </c>
      <c r="E56" s="165">
        <f t="shared" ref="E56:E66" ca="1" si="15">Q$28</f>
        <v>0.12441666666666729</v>
      </c>
      <c r="F56" s="65">
        <f t="shared" ca="1" si="8"/>
        <v>3.4849999999999999</v>
      </c>
      <c r="G56" s="66">
        <f t="shared" ca="1" si="2"/>
        <v>0.36499999999999999</v>
      </c>
      <c r="H56" s="66">
        <v>0</v>
      </c>
      <c r="I56" s="66">
        <f t="shared" ca="1" si="9"/>
        <v>0.36499999999999999</v>
      </c>
      <c r="J56" s="65">
        <f t="shared" ca="1" si="13"/>
        <v>1.3505566407187723</v>
      </c>
      <c r="K56" s="66">
        <v>0</v>
      </c>
      <c r="L56" s="66">
        <f ca="1">'GAS DAILY VOL DOWNLOAD'!B34+K56</f>
        <v>1</v>
      </c>
      <c r="M56" s="55">
        <f t="shared" ca="1" si="3"/>
        <v>26</v>
      </c>
      <c r="N56" s="67">
        <f t="shared" ca="1" si="4"/>
        <v>38013</v>
      </c>
      <c r="O56" s="57">
        <f t="shared" ca="1" si="5"/>
        <v>3.5468569142181203E-2</v>
      </c>
      <c r="P56" s="209">
        <f ca="1">IF(P$30="nymex",expiry!H88+1,B56)</f>
        <v>38018</v>
      </c>
      <c r="Q56" s="296">
        <f ca="1">_xll.OSTRIP(F56,F56,P56-TODAY(),B56-P56,B57-P56-1,1,O56,I56,L56,1,0,1,0)</f>
        <v>0.23470302953606889</v>
      </c>
      <c r="U56" s="66">
        <v>0.05</v>
      </c>
      <c r="AB56" s="53">
        <f>[2]!'NGc26 cls'</f>
        <v>3.371</v>
      </c>
      <c r="AC56" s="53" t="e">
        <f>[2]!'NGc26 LAST'</f>
        <v>#REF!</v>
      </c>
      <c r="AD56" s="69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5">
      <c r="A57" s="53">
        <f t="shared" ca="1" si="7"/>
        <v>27</v>
      </c>
      <c r="B57" s="64">
        <v>38047</v>
      </c>
      <c r="C57" s="53">
        <f>[4]!'NGH4,PRIM ACT 1,1'</f>
        <v>3.35</v>
      </c>
      <c r="D57" s="53">
        <f t="shared" ca="1" si="1"/>
        <v>3.355</v>
      </c>
      <c r="E57" s="165">
        <f t="shared" ca="1" si="15"/>
        <v>0.12441666666666729</v>
      </c>
      <c r="F57" s="65">
        <f t="shared" ca="1" si="8"/>
        <v>3.355</v>
      </c>
      <c r="G57" s="66">
        <f t="shared" ca="1" si="2"/>
        <v>0.35</v>
      </c>
      <c r="H57" s="66">
        <v>0</v>
      </c>
      <c r="I57" s="66">
        <f t="shared" ca="1" si="9"/>
        <v>0.35</v>
      </c>
      <c r="J57" s="65">
        <f t="shared" ca="1" si="13"/>
        <v>1.2643673713759083</v>
      </c>
      <c r="K57" s="66">
        <v>0</v>
      </c>
      <c r="L57" s="66">
        <f ca="1">'GAS DAILY VOL DOWNLOAD'!B35+K57</f>
        <v>1</v>
      </c>
      <c r="M57" s="55">
        <f t="shared" ca="1" si="3"/>
        <v>27</v>
      </c>
      <c r="N57" s="67">
        <f t="shared" ca="1" si="4"/>
        <v>38041</v>
      </c>
      <c r="O57" s="57">
        <f t="shared" ca="1" si="5"/>
        <v>3.6244658435981701E-2</v>
      </c>
      <c r="P57" s="209">
        <f ca="1">IF(P$30="nymex",expiry!H89+1,B57)</f>
        <v>38047</v>
      </c>
      <c r="Q57" s="296">
        <f ca="1">_xll.OSTRIP(F57,F57,P57-TODAY(),B57-P57,B58-P57-1,1,O57,I57,L57,1,0,1,0)</f>
        <v>0.23293018581633534</v>
      </c>
      <c r="U57" s="66">
        <v>0.05</v>
      </c>
      <c r="Y57" s="65"/>
      <c r="Z57" s="67"/>
      <c r="AA57" s="60"/>
      <c r="AB57" s="53">
        <f>[2]!'NGc27 cls'</f>
        <v>3.5259999999999998</v>
      </c>
      <c r="AC57" s="53" t="e">
        <f>[2]!'NGc27 LAST'</f>
        <v>#REF!</v>
      </c>
      <c r="AD57" s="69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5">
      <c r="A58" s="53">
        <f t="shared" ca="1" si="7"/>
        <v>28</v>
      </c>
      <c r="B58" s="64">
        <f t="shared" ref="B58:B89" si="16">DATE(YEAR(B57),MONTH(B57)+1,1)</f>
        <v>38078</v>
      </c>
      <c r="C58" s="53">
        <f>[4]!'NGJ4,PRIM ACT 1,1'</f>
        <v>3.165</v>
      </c>
      <c r="D58" s="53">
        <f t="shared" ca="1" si="1"/>
        <v>3.17</v>
      </c>
      <c r="E58" s="165">
        <f t="shared" ca="1" si="15"/>
        <v>0.12441666666666729</v>
      </c>
      <c r="F58" s="65">
        <f t="shared" ca="1" si="8"/>
        <v>3.17</v>
      </c>
      <c r="G58" s="66">
        <f t="shared" ca="1" si="2"/>
        <v>0.32</v>
      </c>
      <c r="H58" s="66">
        <v>0</v>
      </c>
      <c r="I58" s="66">
        <f t="shared" ca="1" si="9"/>
        <v>0.32</v>
      </c>
      <c r="J58" s="65">
        <f t="shared" ca="1" si="13"/>
        <v>1.1095530796389212</v>
      </c>
      <c r="K58" s="66">
        <v>0</v>
      </c>
      <c r="L58" s="66">
        <f ca="1">'GAS DAILY VOL DOWNLOAD'!B36+K58</f>
        <v>0.75</v>
      </c>
      <c r="M58" s="55">
        <f t="shared" ca="1" si="3"/>
        <v>28</v>
      </c>
      <c r="N58" s="67">
        <f t="shared" ca="1" si="4"/>
        <v>38072</v>
      </c>
      <c r="O58" s="57">
        <f t="shared" ca="1" si="5"/>
        <v>3.7021069033523098E-2</v>
      </c>
      <c r="P58" s="209">
        <f ca="1">IF(P$30="nymex",expiry!H90+1,B58)</f>
        <v>38078</v>
      </c>
      <c r="Q58" s="296">
        <f ca="1">_xll.OSTRIP(F58,F58,P58-TODAY(),B58-P58,B59-P58-1,1,O58,I58,L58,1,0,1,0)</f>
        <v>0.16160438963541635</v>
      </c>
      <c r="U58" s="66">
        <v>0.05</v>
      </c>
      <c r="Y58" s="65"/>
      <c r="Z58" s="67"/>
      <c r="AA58" s="60"/>
      <c r="AB58" s="53">
        <f>[2]!'NGc28 cls'</f>
        <v>3.581</v>
      </c>
      <c r="AC58" s="53" t="e">
        <f>[2]!'NGc28 LAST'</f>
        <v>#REF!</v>
      </c>
      <c r="AD58" s="69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5">
      <c r="A59" s="53">
        <f t="shared" ca="1" si="7"/>
        <v>29</v>
      </c>
      <c r="B59" s="64">
        <f t="shared" si="16"/>
        <v>38108</v>
      </c>
      <c r="C59" s="53">
        <f>[4]!'NGK4,PRIM ACT 1,1'</f>
        <v>3.165</v>
      </c>
      <c r="D59" s="53">
        <f t="shared" ca="1" si="1"/>
        <v>3.165</v>
      </c>
      <c r="E59" s="165">
        <f t="shared" ca="1" si="15"/>
        <v>0.12441666666666729</v>
      </c>
      <c r="F59" s="65">
        <f t="shared" ca="1" si="8"/>
        <v>3.165</v>
      </c>
      <c r="G59" s="66">
        <f t="shared" ca="1" si="2"/>
        <v>0.315</v>
      </c>
      <c r="H59" s="66">
        <v>0</v>
      </c>
      <c r="I59" s="66">
        <f t="shared" ca="1" si="9"/>
        <v>0.315</v>
      </c>
      <c r="J59" s="65">
        <f t="shared" ca="1" si="13"/>
        <v>1.1059072885775549</v>
      </c>
      <c r="K59" s="66">
        <v>0</v>
      </c>
      <c r="L59" s="66">
        <f ca="1">'GAS DAILY VOL DOWNLOAD'!B37+K59</f>
        <v>0.4</v>
      </c>
      <c r="M59" s="55">
        <f t="shared" ca="1" si="3"/>
        <v>29</v>
      </c>
      <c r="N59" s="67">
        <f t="shared" ca="1" si="4"/>
        <v>38104</v>
      </c>
      <c r="O59" s="57">
        <f t="shared" ca="1" si="5"/>
        <v>3.7717515784331003E-2</v>
      </c>
      <c r="P59" s="209">
        <f ca="1">IF(P$30="nymex",expiry!H91+1,B59)</f>
        <v>38108</v>
      </c>
      <c r="Q59" s="296">
        <f ca="1">_xll.OSTRIP(F59,F59,P59-TODAY(),B59-P59,B60-P59-1,1,O59,I59,L59,1,0,1,0)</f>
        <v>8.7208189124599794E-2</v>
      </c>
      <c r="U59" s="66">
        <v>0.05</v>
      </c>
      <c r="Y59" s="65"/>
      <c r="Z59" s="67"/>
      <c r="AA59" s="60"/>
      <c r="AB59" s="53">
        <f>[2]!'NGc29 cls'</f>
        <v>3.4670000000000001</v>
      </c>
      <c r="AC59" s="53" t="e">
        <f>[2]!'NGc29 LAST'</f>
        <v>#REF!</v>
      </c>
      <c r="AD59" s="69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5">
      <c r="A60" s="53">
        <f t="shared" ca="1" si="7"/>
        <v>30</v>
      </c>
      <c r="B60" s="64">
        <f t="shared" si="16"/>
        <v>38139</v>
      </c>
      <c r="C60" s="53">
        <f>[4]!'NGM4,PRIM ACT 1,1'</f>
        <v>3.2</v>
      </c>
      <c r="D60" s="53">
        <f t="shared" ca="1" si="1"/>
        <v>3.2</v>
      </c>
      <c r="E60" s="165">
        <f t="shared" ca="1" si="15"/>
        <v>0.12441666666666729</v>
      </c>
      <c r="F60" s="65">
        <f t="shared" ca="1" si="8"/>
        <v>3.2</v>
      </c>
      <c r="G60" s="66">
        <f t="shared" ca="1" si="2"/>
        <v>0.315</v>
      </c>
      <c r="H60" s="66">
        <v>0</v>
      </c>
      <c r="I60" s="66">
        <f t="shared" ca="1" si="9"/>
        <v>0.315</v>
      </c>
      <c r="J60" s="65">
        <f t="shared" ca="1" si="13"/>
        <v>1.1305965312877699</v>
      </c>
      <c r="K60" s="66">
        <v>0</v>
      </c>
      <c r="L60" s="66">
        <f ca="1">'GAS DAILY VOL DOWNLOAD'!B38+K60</f>
        <v>0.45</v>
      </c>
      <c r="M60" s="55">
        <f t="shared" ca="1" si="3"/>
        <v>30</v>
      </c>
      <c r="N60" s="67">
        <f t="shared" ca="1" si="4"/>
        <v>38132</v>
      </c>
      <c r="O60" s="57">
        <f t="shared" ca="1" si="5"/>
        <v>3.8437177597991E-2</v>
      </c>
      <c r="P60" s="209">
        <f ca="1">IF(P$30="nymex",expiry!H92+1,B60)</f>
        <v>38139</v>
      </c>
      <c r="Q60" s="296">
        <f ca="1">_xll.OSTRIP(F60,F60,P60-TODAY(),B60-P60,B61-P60-1,1,O60,I60,L60,1,0,1,0)</f>
        <v>9.7004354467547488E-2</v>
      </c>
      <c r="U60" s="66">
        <v>0.05</v>
      </c>
      <c r="Y60" s="65"/>
      <c r="Z60" s="67"/>
      <c r="AA60" s="60"/>
      <c r="AB60" s="53">
        <f>[2]!'NGc30 cls'</f>
        <v>3.335</v>
      </c>
      <c r="AC60" s="53" t="e">
        <f>[2]!'NGc30 LAST'</f>
        <v>#REF!</v>
      </c>
      <c r="AD60" s="69"/>
      <c r="BA60" s="55">
        <v>-155</v>
      </c>
      <c r="BB60" s="55">
        <f t="shared" si="10"/>
        <v>-0.155</v>
      </c>
      <c r="BC60" s="55"/>
      <c r="BD60" s="55"/>
    </row>
    <row r="61" spans="1:56" x14ac:dyDescent="0.25">
      <c r="A61" s="53">
        <f t="shared" ca="1" si="7"/>
        <v>31</v>
      </c>
      <c r="B61" s="64">
        <f t="shared" si="16"/>
        <v>38169</v>
      </c>
      <c r="C61" s="53">
        <f>[4]!'NGN4,PRIM ACT 1,1'</f>
        <v>3.24</v>
      </c>
      <c r="D61" s="53">
        <f t="shared" ca="1" si="1"/>
        <v>3.24</v>
      </c>
      <c r="E61" s="165">
        <f t="shared" ca="1" si="15"/>
        <v>0.12441666666666729</v>
      </c>
      <c r="F61" s="65">
        <f t="shared" ca="1" si="8"/>
        <v>3.24</v>
      </c>
      <c r="G61" s="66">
        <f t="shared" ca="1" si="2"/>
        <v>0.315</v>
      </c>
      <c r="H61" s="66">
        <v>0</v>
      </c>
      <c r="I61" s="66">
        <f t="shared" ca="1" si="9"/>
        <v>0.315</v>
      </c>
      <c r="J61" s="65">
        <f t="shared" ca="1" si="13"/>
        <v>1.1584341605149238</v>
      </c>
      <c r="K61" s="66">
        <v>0</v>
      </c>
      <c r="L61" s="66">
        <f ca="1">'GAS DAILY VOL DOWNLOAD'!B39+K61</f>
        <v>0.45</v>
      </c>
      <c r="M61" s="55">
        <f t="shared" ca="1" si="3"/>
        <v>31</v>
      </c>
      <c r="N61" s="67">
        <f t="shared" ca="1" si="4"/>
        <v>38163</v>
      </c>
      <c r="O61" s="57">
        <f t="shared" ca="1" si="5"/>
        <v>3.9098228026385802E-2</v>
      </c>
      <c r="P61" s="209">
        <f ca="1">IF(P$30="nymex",expiry!H93+1,B61)</f>
        <v>38169</v>
      </c>
      <c r="Q61" s="296">
        <f ca="1">_xll.OSTRIP(F61,F61,P61-TODAY(),B61-P61,B62-P61-1,1,O61,I61,L61,1,0,1,0)</f>
        <v>9.9439672929443237E-2</v>
      </c>
      <c r="U61" s="66">
        <v>0.1</v>
      </c>
      <c r="Y61" s="65"/>
      <c r="Z61" s="67"/>
      <c r="AA61" s="60"/>
      <c r="AB61" s="53">
        <f>[2]!'NGc31 cls'</f>
        <v>3.137</v>
      </c>
      <c r="AC61" s="53" t="e">
        <f>[2]!'NGc31 LAST'</f>
        <v>#REF!</v>
      </c>
      <c r="AD61" s="69"/>
      <c r="BA61" s="55">
        <v>-155</v>
      </c>
      <c r="BB61" s="55">
        <f t="shared" si="10"/>
        <v>-0.155</v>
      </c>
      <c r="BC61" s="55"/>
      <c r="BD61" s="55"/>
    </row>
    <row r="62" spans="1:56" x14ac:dyDescent="0.25">
      <c r="A62" s="53">
        <f t="shared" ca="1" si="7"/>
        <v>32</v>
      </c>
      <c r="B62" s="64">
        <f t="shared" si="16"/>
        <v>38200</v>
      </c>
      <c r="C62" s="53">
        <f>[4]!'NGQ4,PRIM ACT 1,1'</f>
        <v>3.28</v>
      </c>
      <c r="D62" s="53">
        <f t="shared" ca="1" si="1"/>
        <v>3.28</v>
      </c>
      <c r="E62" s="165">
        <f t="shared" ca="1" si="15"/>
        <v>0.12441666666666729</v>
      </c>
      <c r="F62" s="65">
        <f t="shared" ca="1" si="8"/>
        <v>3.28</v>
      </c>
      <c r="G62" s="66">
        <f t="shared" ca="1" si="2"/>
        <v>0.315</v>
      </c>
      <c r="H62" s="66">
        <v>0</v>
      </c>
      <c r="I62" s="66">
        <f t="shared" ca="1" si="9"/>
        <v>0.315</v>
      </c>
      <c r="J62" s="54"/>
      <c r="K62" s="66">
        <v>0</v>
      </c>
      <c r="L62" s="66">
        <f ca="1">'GAS DAILY VOL DOWNLOAD'!B40+K62</f>
        <v>0.5</v>
      </c>
      <c r="M62" s="55">
        <f t="shared" ca="1" si="3"/>
        <v>32</v>
      </c>
      <c r="N62" s="67">
        <f t="shared" ca="1" si="4"/>
        <v>38195</v>
      </c>
      <c r="O62" s="57">
        <f t="shared" ca="1" si="5"/>
        <v>3.9742489332663701E-2</v>
      </c>
      <c r="P62" s="209">
        <f ca="1">IF(P$30="nymex",expiry!H94+1,B62)</f>
        <v>38200</v>
      </c>
      <c r="Q62" s="296">
        <f ca="1">_xll.OSTRIP(F62,F62,P62-TODAY(),B62-P62,B63-P62-1,1,O62,I62,L62,1,0,1,0)</f>
        <v>0.11127972054901415</v>
      </c>
      <c r="U62" s="66">
        <v>0.2</v>
      </c>
      <c r="Y62" s="65"/>
      <c r="Z62" s="67"/>
      <c r="AA62" s="60"/>
      <c r="AB62" s="53">
        <f>[2]!'NGc32 cls'</f>
        <v>3.133</v>
      </c>
      <c r="AC62" s="53" t="e">
        <f>[2]!'NGc32 LAST'</f>
        <v>#REF!</v>
      </c>
      <c r="AD62" s="69"/>
      <c r="BA62" s="55">
        <v>-155</v>
      </c>
      <c r="BB62" s="55">
        <f t="shared" si="10"/>
        <v>-0.155</v>
      </c>
      <c r="BC62" s="55"/>
      <c r="BD62" s="55"/>
    </row>
    <row r="63" spans="1:56" x14ac:dyDescent="0.25">
      <c r="A63" s="53">
        <f t="shared" ca="1" si="7"/>
        <v>33</v>
      </c>
      <c r="B63" s="64">
        <f t="shared" si="16"/>
        <v>38231</v>
      </c>
      <c r="C63" s="53">
        <f>[4]!'NGU4,PRIM ACT 1,1'</f>
        <v>3.22</v>
      </c>
      <c r="D63" s="53">
        <f t="shared" ca="1" si="1"/>
        <v>3.2749999999999999</v>
      </c>
      <c r="E63" s="165">
        <f t="shared" ca="1" si="15"/>
        <v>0.12441666666666729</v>
      </c>
      <c r="F63" s="65">
        <f t="shared" ca="1" si="8"/>
        <v>3.2749999999999999</v>
      </c>
      <c r="G63" s="66">
        <f t="shared" ca="1" si="2"/>
        <v>0.315</v>
      </c>
      <c r="H63" s="66">
        <v>0</v>
      </c>
      <c r="I63" s="66">
        <f t="shared" ca="1" si="9"/>
        <v>0.315</v>
      </c>
      <c r="J63" s="54"/>
      <c r="K63" s="66">
        <v>0</v>
      </c>
      <c r="L63" s="66">
        <f ca="1">'GAS DAILY VOL DOWNLOAD'!B41+K63</f>
        <v>0.55000000000000004</v>
      </c>
      <c r="M63" s="55">
        <f t="shared" ref="M63:M94" ca="1" si="17">A63</f>
        <v>33</v>
      </c>
      <c r="N63" s="67">
        <f t="shared" ref="N63:N94" ca="1" si="18">VLOOKUP(B63,expiration,3,FALSE)</f>
        <v>38225</v>
      </c>
      <c r="O63" s="57">
        <f t="shared" ca="1" si="5"/>
        <v>4.0386750778223797E-2</v>
      </c>
      <c r="P63" s="209">
        <f ca="1">IF(P$30="nymex",expiry!H95+1,B63)</f>
        <v>38231</v>
      </c>
      <c r="Q63" s="296">
        <f ca="1">_xll.OSTRIP(F63,F63,P63-TODAY(),B63-P63,B64-P63-1,1,O63,I63,L63,1,0,1,0)</f>
        <v>0.11950424365460735</v>
      </c>
      <c r="U63" s="66">
        <v>0.3</v>
      </c>
      <c r="Y63" s="65"/>
      <c r="Z63" s="67"/>
      <c r="AA63" s="60"/>
      <c r="AB63" s="53">
        <f>[2]!'NGc33 cls'</f>
        <v>3.165</v>
      </c>
      <c r="AC63" s="53" t="e">
        <f>[2]!'NGc33 LAST'</f>
        <v>#REF!</v>
      </c>
      <c r="AD63" s="69"/>
      <c r="BA63" s="55">
        <v>-150</v>
      </c>
      <c r="BB63" s="55">
        <f t="shared" si="10"/>
        <v>-0.15</v>
      </c>
      <c r="BC63" s="55"/>
      <c r="BD63" s="55"/>
    </row>
    <row r="64" spans="1:56" x14ac:dyDescent="0.25">
      <c r="A64" s="53">
        <f t="shared" ca="1" si="7"/>
        <v>34</v>
      </c>
      <c r="B64" s="64">
        <f t="shared" si="16"/>
        <v>38261</v>
      </c>
      <c r="C64" s="53">
        <f>[4]!'NGV4,PRIM ACT 1,1'</f>
        <v>3.2879999999999998</v>
      </c>
      <c r="D64" s="53">
        <f t="shared" ca="1" si="1"/>
        <v>3.3</v>
      </c>
      <c r="E64" s="165">
        <f t="shared" ca="1" si="15"/>
        <v>0.12441666666666729</v>
      </c>
      <c r="F64" s="65">
        <f t="shared" ca="1" si="8"/>
        <v>3.3</v>
      </c>
      <c r="G64" s="66">
        <f t="shared" ca="1" si="2"/>
        <v>0.315</v>
      </c>
      <c r="H64" s="66">
        <v>0</v>
      </c>
      <c r="I64" s="66">
        <f t="shared" ca="1" si="9"/>
        <v>0.315</v>
      </c>
      <c r="J64" s="54"/>
      <c r="K64" s="66">
        <v>0</v>
      </c>
      <c r="L64" s="66">
        <f ca="1">'GAS DAILY VOL DOWNLOAD'!B42+K64</f>
        <v>0.55000000000000004</v>
      </c>
      <c r="M64" s="55">
        <f t="shared" ca="1" si="17"/>
        <v>34</v>
      </c>
      <c r="N64" s="67">
        <f t="shared" ca="1" si="18"/>
        <v>38257</v>
      </c>
      <c r="O64" s="57">
        <f t="shared" ca="1" si="5"/>
        <v>4.0975446534947203E-2</v>
      </c>
      <c r="Q64" s="280">
        <f ca="1">_xll.OSTRIP(F64,F64,B64-TODAY(),0,(B65-1)-B64,1,O64,I64,L64,1,0,1,0)</f>
        <v>0.12189956712019431</v>
      </c>
      <c r="U64" s="66">
        <v>0.3</v>
      </c>
      <c r="Y64" s="65"/>
      <c r="Z64" s="67"/>
      <c r="AA64" s="60"/>
      <c r="AB64" s="53">
        <f>[2]!'NGc34 cls'</f>
        <v>3.2149999999999999</v>
      </c>
      <c r="AC64" s="53" t="e">
        <f>[2]!'NGc34 LAST'</f>
        <v>#REF!</v>
      </c>
      <c r="AD64" s="69"/>
      <c r="BA64" s="55">
        <v>-150</v>
      </c>
      <c r="BB64" s="55">
        <f t="shared" si="10"/>
        <v>-0.15</v>
      </c>
      <c r="BC64" s="55"/>
      <c r="BD64" s="55"/>
    </row>
    <row r="65" spans="1:56" x14ac:dyDescent="0.25">
      <c r="A65" s="53">
        <f t="shared" ca="1" si="7"/>
        <v>35</v>
      </c>
      <c r="B65" s="64">
        <f t="shared" si="16"/>
        <v>38292</v>
      </c>
      <c r="C65" s="53">
        <f>[4]!'NGX4,PRIM ACT 1,1'</f>
        <v>3.4</v>
      </c>
      <c r="D65" s="53">
        <f t="shared" ca="1" si="1"/>
        <v>3.452</v>
      </c>
      <c r="E65" s="165">
        <f t="shared" ca="1" si="15"/>
        <v>0.12441666666666729</v>
      </c>
      <c r="F65" s="65">
        <f t="shared" ca="1" si="8"/>
        <v>3.452</v>
      </c>
      <c r="G65" s="66">
        <f t="shared" ca="1" si="2"/>
        <v>0.315</v>
      </c>
      <c r="H65" s="66">
        <v>0</v>
      </c>
      <c r="I65" s="66">
        <f t="shared" ca="1" si="9"/>
        <v>0.315</v>
      </c>
      <c r="J65" s="54"/>
      <c r="K65" s="66">
        <v>0</v>
      </c>
      <c r="L65" s="66">
        <f ca="1">'GAS DAILY VOL DOWNLOAD'!B43+K65</f>
        <v>0.6</v>
      </c>
      <c r="M65" s="55">
        <f t="shared" ca="1" si="17"/>
        <v>35</v>
      </c>
      <c r="N65" s="67">
        <f t="shared" ca="1" si="18"/>
        <v>38286</v>
      </c>
      <c r="O65" s="57">
        <f t="shared" ca="1" si="5"/>
        <v>4.1550342233317203E-2</v>
      </c>
      <c r="Q65" s="280">
        <f ca="1">_xll.OSTRIP(F65,F65,B65-TODAY(),0,(B66-1)-B65,1,O65,I65,L65,1,0,1,0)</f>
        <v>0.13601237596198679</v>
      </c>
      <c r="U65" s="66">
        <v>0.25</v>
      </c>
      <c r="Y65" s="65"/>
      <c r="Z65" s="67"/>
      <c r="AA65" s="60"/>
      <c r="AB65" s="53">
        <f>[2]!'NGc35 cls'</f>
        <v>3.2490000000000001</v>
      </c>
      <c r="AC65" s="53" t="e">
        <f>[2]!'NGc35 LAST'</f>
        <v>#REF!</v>
      </c>
      <c r="AD65" s="69"/>
      <c r="BA65" s="55">
        <v>-150</v>
      </c>
      <c r="BB65" s="55">
        <f t="shared" si="10"/>
        <v>-0.15</v>
      </c>
      <c r="BC65" s="55"/>
      <c r="BD65" s="55"/>
    </row>
    <row r="66" spans="1:56" x14ac:dyDescent="0.25">
      <c r="A66" s="53">
        <f t="shared" ca="1" si="7"/>
        <v>36</v>
      </c>
      <c r="B66" s="64">
        <f t="shared" si="16"/>
        <v>38322</v>
      </c>
      <c r="C66" s="53" t="str">
        <f>[4]!'NGz4,PRIM ACT 1,1'</f>
        <v>#N/A N/A</v>
      </c>
      <c r="D66" s="53">
        <f t="shared" ca="1" si="1"/>
        <v>3.5950000000000002</v>
      </c>
      <c r="E66" s="165">
        <f t="shared" ca="1" si="15"/>
        <v>0.12441666666666729</v>
      </c>
      <c r="F66" s="65">
        <f t="shared" ca="1" si="8"/>
        <v>3.5950000000000002</v>
      </c>
      <c r="G66" s="66">
        <f t="shared" ca="1" si="2"/>
        <v>0.315</v>
      </c>
      <c r="H66" s="66">
        <v>0</v>
      </c>
      <c r="I66" s="66">
        <f t="shared" ca="1" si="9"/>
        <v>0.315</v>
      </c>
      <c r="J66" s="54"/>
      <c r="K66" s="66">
        <v>0</v>
      </c>
      <c r="L66" s="66">
        <f ca="1">'GAS DAILY VOL DOWNLOAD'!B44+K66</f>
        <v>0.8</v>
      </c>
      <c r="M66" s="55">
        <f t="shared" ca="1" si="17"/>
        <v>36</v>
      </c>
      <c r="N66" s="67">
        <f t="shared" ca="1" si="18"/>
        <v>38315</v>
      </c>
      <c r="O66" s="57">
        <f t="shared" ca="1" si="5"/>
        <v>4.2106693014662501E-2</v>
      </c>
      <c r="Q66" s="280">
        <f ca="1">_xll.OSTRIP(F66,F66,B66-TODAY(),0,(B67-1)-B66,1,O66,I66,L66,1,0,1,0)</f>
        <v>0.1910568545118877</v>
      </c>
      <c r="U66" s="66">
        <v>0.05</v>
      </c>
      <c r="Y66" s="65"/>
      <c r="Z66" s="67"/>
      <c r="AA66" s="60"/>
      <c r="AB66" s="53">
        <f>[2]!'NGc36 cls'</f>
        <v>3.262</v>
      </c>
      <c r="AC66" s="53" t="e">
        <f>[2]!'NGc36 LAST'</f>
        <v>#REF!</v>
      </c>
      <c r="AD66" s="69"/>
      <c r="BA66" s="55">
        <v>-150</v>
      </c>
      <c r="BB66" s="55">
        <f t="shared" si="10"/>
        <v>-0.15</v>
      </c>
      <c r="BC66" s="55"/>
      <c r="BD66" s="55"/>
    </row>
    <row r="67" spans="1:56" x14ac:dyDescent="0.25">
      <c r="A67" s="53">
        <f t="shared" ca="1" si="7"/>
        <v>37</v>
      </c>
      <c r="B67" s="64">
        <f t="shared" si="16"/>
        <v>38353</v>
      </c>
      <c r="C67" s="53"/>
      <c r="D67" s="53">
        <f t="shared" ca="1" si="1"/>
        <v>3.6549999999999998</v>
      </c>
      <c r="E67" s="165">
        <f ca="1">Q$29</f>
        <v>0.13941666666666785</v>
      </c>
      <c r="F67" s="65">
        <f t="shared" ca="1" si="8"/>
        <v>3.6549999999999998</v>
      </c>
      <c r="G67" s="66">
        <f t="shared" ca="1" si="2"/>
        <v>0.315</v>
      </c>
      <c r="H67" s="66">
        <v>0</v>
      </c>
      <c r="I67" s="66">
        <f t="shared" ca="1" si="9"/>
        <v>0.315</v>
      </c>
      <c r="J67" s="54"/>
      <c r="K67" s="66">
        <v>0</v>
      </c>
      <c r="L67" s="66">
        <f ca="1">'GAS DAILY VOL DOWNLOAD'!B45+K67</f>
        <v>1</v>
      </c>
      <c r="M67" s="55">
        <f t="shared" ca="1" si="17"/>
        <v>37</v>
      </c>
      <c r="N67" s="67">
        <f t="shared" ca="1" si="18"/>
        <v>38348</v>
      </c>
      <c r="O67" s="57">
        <f t="shared" ca="1" si="5"/>
        <v>4.26576899474638E-2</v>
      </c>
      <c r="Q67" s="280">
        <f ca="1">_xll.OSTRIP(F67,F67,B67-TODAY(),0,(B68-1)-B67,1,O67,I67,L67,1,0,1,0)</f>
        <v>0.24134855471846214</v>
      </c>
      <c r="U67" s="66">
        <v>0.05</v>
      </c>
      <c r="Y67" s="65"/>
      <c r="Z67" s="67"/>
      <c r="AA67" s="60"/>
      <c r="AB67" s="53">
        <f>[2]!'NGc36 cls'</f>
        <v>3.262</v>
      </c>
      <c r="AC67" s="53" t="e">
        <f>[2]!'NGc36 LAST'</f>
        <v>#REF!</v>
      </c>
      <c r="AD67" s="69"/>
      <c r="BC67" s="55"/>
      <c r="BD67" s="55"/>
    </row>
    <row r="68" spans="1:56" x14ac:dyDescent="0.25">
      <c r="A68" s="53">
        <f t="shared" ca="1" si="7"/>
        <v>38</v>
      </c>
      <c r="B68" s="64">
        <f t="shared" si="16"/>
        <v>38384</v>
      </c>
      <c r="C68" s="53"/>
      <c r="D68" s="53">
        <f t="shared" ca="1" si="1"/>
        <v>3.57</v>
      </c>
      <c r="E68" s="165">
        <f t="shared" ref="E68:E131" ca="1" si="19">Q$29</f>
        <v>0.13941666666666785</v>
      </c>
      <c r="F68" s="65">
        <f t="shared" ca="1" si="8"/>
        <v>3.57</v>
      </c>
      <c r="G68" s="66">
        <f t="shared" ca="1" si="2"/>
        <v>0.3125</v>
      </c>
      <c r="H68" s="66">
        <v>0</v>
      </c>
      <c r="I68" s="66">
        <f t="shared" ca="1" si="9"/>
        <v>0.3125</v>
      </c>
      <c r="J68" s="54"/>
      <c r="K68" s="66">
        <v>0</v>
      </c>
      <c r="L68" s="66">
        <f ca="1">'GAS DAILY VOL DOWNLOAD'!B46+K68</f>
        <v>1</v>
      </c>
      <c r="M68" s="55">
        <f t="shared" ca="1" si="17"/>
        <v>38</v>
      </c>
      <c r="N68" s="67">
        <f t="shared" ca="1" si="18"/>
        <v>38378</v>
      </c>
      <c r="O68" s="57">
        <f t="shared" ca="1" si="5"/>
        <v>4.3189005462617398E-2</v>
      </c>
      <c r="Q68" s="280">
        <f ca="1">_xll.OSTRIP(F68,F68,B68-TODAY(),0,(B69-1)-B68,1,O68,I68,L68,1,0,1,0)</f>
        <v>0.22228874246376612</v>
      </c>
      <c r="U68" s="66">
        <v>0.05</v>
      </c>
      <c r="Y68" s="65"/>
      <c r="Z68" s="67"/>
      <c r="AA68" s="60"/>
      <c r="AB68" s="60"/>
      <c r="AC68" s="68"/>
      <c r="AD68" s="69"/>
      <c r="BC68" s="55"/>
      <c r="BD68" s="55"/>
    </row>
    <row r="69" spans="1:56" x14ac:dyDescent="0.25">
      <c r="A69" s="53">
        <f t="shared" ca="1" si="7"/>
        <v>39</v>
      </c>
      <c r="B69" s="64">
        <f t="shared" si="16"/>
        <v>38412</v>
      </c>
      <c r="C69" s="53"/>
      <c r="D69" s="53">
        <f t="shared" ca="1" si="1"/>
        <v>3.44</v>
      </c>
      <c r="E69" s="165">
        <f t="shared" ca="1" si="19"/>
        <v>0.13941666666666785</v>
      </c>
      <c r="F69" s="65">
        <f t="shared" ca="1" si="8"/>
        <v>3.44</v>
      </c>
      <c r="G69" s="66">
        <f t="shared" ca="1" si="2"/>
        <v>0.30249999999999999</v>
      </c>
      <c r="H69" s="66">
        <v>0</v>
      </c>
      <c r="I69" s="66">
        <f t="shared" ca="1" si="9"/>
        <v>0.30249999999999999</v>
      </c>
      <c r="J69" s="54"/>
      <c r="K69" s="66">
        <v>0</v>
      </c>
      <c r="L69" s="66">
        <f ca="1">'GAS DAILY VOL DOWNLOAD'!B47+K69</f>
        <v>1</v>
      </c>
      <c r="M69" s="55">
        <f t="shared" ca="1" si="17"/>
        <v>39</v>
      </c>
      <c r="N69" s="67">
        <f t="shared" ca="1" si="18"/>
        <v>38406</v>
      </c>
      <c r="O69" s="57">
        <f t="shared" ca="1" si="5"/>
        <v>4.3668903428556699E-2</v>
      </c>
      <c r="U69" s="66">
        <v>0.05</v>
      </c>
      <c r="Y69" s="65"/>
      <c r="Z69" s="67"/>
      <c r="AA69" s="60"/>
      <c r="AB69" s="60"/>
      <c r="AC69" s="68"/>
      <c r="AD69" s="69"/>
      <c r="BC69" s="55"/>
      <c r="BD69" s="55"/>
    </row>
    <row r="70" spans="1:56" x14ac:dyDescent="0.25">
      <c r="A70" s="53">
        <f t="shared" ca="1" si="7"/>
        <v>40</v>
      </c>
      <c r="B70" s="64">
        <f t="shared" si="16"/>
        <v>38443</v>
      </c>
      <c r="C70" s="53"/>
      <c r="D70" s="53">
        <f t="shared" ca="1" si="1"/>
        <v>3.2549999999999999</v>
      </c>
      <c r="E70" s="165">
        <f t="shared" ca="1" si="19"/>
        <v>0.13941666666666785</v>
      </c>
      <c r="F70" s="65">
        <f t="shared" ca="1" si="8"/>
        <v>3.2549999999999999</v>
      </c>
      <c r="G70" s="66">
        <f t="shared" ca="1" si="2"/>
        <v>0.29249999999999998</v>
      </c>
      <c r="H70" s="66">
        <v>0</v>
      </c>
      <c r="I70" s="66">
        <f t="shared" ca="1" si="9"/>
        <v>0.29249999999999998</v>
      </c>
      <c r="J70" s="54"/>
      <c r="K70" s="66">
        <v>0</v>
      </c>
      <c r="L70" s="66">
        <f ca="1">'GAS DAILY VOL DOWNLOAD'!B48+K70</f>
        <v>0.75</v>
      </c>
      <c r="M70" s="55">
        <f t="shared" ca="1" si="17"/>
        <v>40</v>
      </c>
      <c r="N70" s="67">
        <f t="shared" ca="1" si="18"/>
        <v>38439</v>
      </c>
      <c r="O70" s="57">
        <f t="shared" ca="1" si="5"/>
        <v>4.4162985915453798E-2</v>
      </c>
      <c r="U70" s="66">
        <v>0.05</v>
      </c>
      <c r="Y70" s="65"/>
      <c r="Z70" s="67"/>
      <c r="AA70" s="60"/>
      <c r="AB70" s="60"/>
      <c r="AC70" s="68"/>
      <c r="AD70" s="69"/>
      <c r="BC70" s="55"/>
      <c r="BD70" s="55"/>
    </row>
    <row r="71" spans="1:56" x14ac:dyDescent="0.25">
      <c r="A71" s="53">
        <f t="shared" ca="1" si="7"/>
        <v>41</v>
      </c>
      <c r="B71" s="64">
        <f t="shared" si="16"/>
        <v>38473</v>
      </c>
      <c r="C71" s="53"/>
      <c r="D71" s="53">
        <f t="shared" ca="1" si="1"/>
        <v>3.25</v>
      </c>
      <c r="E71" s="165">
        <f t="shared" ca="1" si="19"/>
        <v>0.13941666666666785</v>
      </c>
      <c r="F71" s="65">
        <f t="shared" ca="1" si="8"/>
        <v>3.25</v>
      </c>
      <c r="G71" s="66">
        <f t="shared" ca="1" si="2"/>
        <v>0.28499999999999998</v>
      </c>
      <c r="H71" s="66">
        <v>0</v>
      </c>
      <c r="I71" s="66">
        <f t="shared" ca="1" si="9"/>
        <v>0.28499999999999998</v>
      </c>
      <c r="J71" s="54"/>
      <c r="K71" s="66">
        <v>0</v>
      </c>
      <c r="L71" s="66">
        <f ca="1">'GAS DAILY VOL DOWNLOAD'!B49+K71</f>
        <v>0.4</v>
      </c>
      <c r="M71" s="55">
        <f t="shared" ca="1" si="17"/>
        <v>41</v>
      </c>
      <c r="N71" s="67">
        <f t="shared" ca="1" si="18"/>
        <v>38468</v>
      </c>
      <c r="O71" s="57">
        <f t="shared" ca="1" si="5"/>
        <v>4.4608713967775299E-2</v>
      </c>
      <c r="U71" s="66">
        <v>0.05</v>
      </c>
      <c r="Y71" s="65"/>
      <c r="Z71" s="67"/>
      <c r="AA71" s="60"/>
      <c r="AB71" s="60"/>
      <c r="AC71" s="68"/>
      <c r="AD71" s="69"/>
      <c r="BC71" s="55"/>
      <c r="BD71" s="55"/>
    </row>
    <row r="72" spans="1:56" x14ac:dyDescent="0.25">
      <c r="A72" s="53">
        <f t="shared" ca="1" si="7"/>
        <v>42</v>
      </c>
      <c r="B72" s="64">
        <f t="shared" si="16"/>
        <v>38504</v>
      </c>
      <c r="C72" s="53"/>
      <c r="D72" s="53">
        <f t="shared" ca="1" si="1"/>
        <v>3.2850000000000001</v>
      </c>
      <c r="E72" s="165">
        <f t="shared" ca="1" si="19"/>
        <v>0.13941666666666785</v>
      </c>
      <c r="F72" s="65">
        <f t="shared" ca="1" si="8"/>
        <v>3.2850000000000001</v>
      </c>
      <c r="G72" s="66">
        <f t="shared" ca="1" si="2"/>
        <v>0.28499999999999998</v>
      </c>
      <c r="H72" s="66">
        <v>0</v>
      </c>
      <c r="I72" s="66">
        <f t="shared" ca="1" si="9"/>
        <v>0.28499999999999998</v>
      </c>
      <c r="J72" s="54"/>
      <c r="K72" s="66">
        <v>0</v>
      </c>
      <c r="L72" s="66">
        <f ca="1">'GAS DAILY VOL DOWNLOAD'!B50+K72</f>
        <v>0.45</v>
      </c>
      <c r="M72" s="55">
        <f t="shared" ca="1" si="17"/>
        <v>42</v>
      </c>
      <c r="N72" s="67">
        <f t="shared" ca="1" si="18"/>
        <v>38497</v>
      </c>
      <c r="O72" s="57">
        <f t="shared" ca="1" si="5"/>
        <v>4.5069299691712597E-2</v>
      </c>
      <c r="U72" s="66">
        <v>0.05</v>
      </c>
      <c r="Y72" s="65"/>
      <c r="Z72" s="67"/>
      <c r="AA72" s="60"/>
      <c r="AB72" s="60"/>
      <c r="AC72" s="68"/>
      <c r="AD72" s="69"/>
      <c r="BC72" s="55"/>
      <c r="BD72" s="55"/>
    </row>
    <row r="73" spans="1:56" x14ac:dyDescent="0.25">
      <c r="A73" s="53">
        <f t="shared" ca="1" si="7"/>
        <v>43</v>
      </c>
      <c r="B73" s="64">
        <f t="shared" si="16"/>
        <v>38534</v>
      </c>
      <c r="C73" s="53"/>
      <c r="D73" s="53">
        <f t="shared" ca="1" si="1"/>
        <v>3.3250000000000002</v>
      </c>
      <c r="E73" s="165">
        <f t="shared" ca="1" si="19"/>
        <v>0.13941666666666785</v>
      </c>
      <c r="F73" s="65">
        <f t="shared" ca="1" si="8"/>
        <v>3.3250000000000002</v>
      </c>
      <c r="G73" s="66">
        <f t="shared" ca="1" si="2"/>
        <v>0.28000000000000003</v>
      </c>
      <c r="H73" s="66">
        <v>0</v>
      </c>
      <c r="I73" s="66">
        <f t="shared" ca="1" si="9"/>
        <v>0.28000000000000003</v>
      </c>
      <c r="J73" s="54"/>
      <c r="K73" s="66">
        <v>0</v>
      </c>
      <c r="L73" s="66">
        <f ca="1">'GAS DAILY VOL DOWNLOAD'!B51+K73</f>
        <v>0.45</v>
      </c>
      <c r="M73" s="55">
        <f t="shared" ca="1" si="17"/>
        <v>43</v>
      </c>
      <c r="N73" s="67">
        <f t="shared" ca="1" si="18"/>
        <v>38530</v>
      </c>
      <c r="O73" s="57">
        <f t="shared" ca="1" si="5"/>
        <v>4.54931128840683E-2</v>
      </c>
      <c r="U73" s="66">
        <v>0.1</v>
      </c>
      <c r="Y73" s="65"/>
      <c r="Z73" s="67"/>
      <c r="AA73" s="60"/>
      <c r="AB73" s="60"/>
      <c r="AC73" s="68"/>
      <c r="AD73" s="69"/>
      <c r="BC73" s="55"/>
      <c r="BD73" s="55"/>
    </row>
    <row r="74" spans="1:56" x14ac:dyDescent="0.25">
      <c r="A74" s="53">
        <f t="shared" ca="1" si="7"/>
        <v>44</v>
      </c>
      <c r="B74" s="64">
        <f t="shared" si="16"/>
        <v>38565</v>
      </c>
      <c r="C74" s="53"/>
      <c r="D74" s="53">
        <f t="shared" ca="1" si="1"/>
        <v>3.3650000000000002</v>
      </c>
      <c r="E74" s="165">
        <f t="shared" ca="1" si="19"/>
        <v>0.13941666666666785</v>
      </c>
      <c r="F74" s="65">
        <f t="shared" ca="1" si="8"/>
        <v>3.3650000000000002</v>
      </c>
      <c r="G74" s="66">
        <f t="shared" ca="1" si="2"/>
        <v>0.28000000000000003</v>
      </c>
      <c r="H74" s="66">
        <v>0</v>
      </c>
      <c r="I74" s="66">
        <f t="shared" ca="1" si="9"/>
        <v>0.28000000000000003</v>
      </c>
      <c r="J74" s="54"/>
      <c r="K74" s="66">
        <v>0</v>
      </c>
      <c r="L74" s="66">
        <f ca="1">'GAS DAILY VOL DOWNLOAD'!B52+K74</f>
        <v>0.5</v>
      </c>
      <c r="M74" s="55">
        <f t="shared" ca="1" si="17"/>
        <v>44</v>
      </c>
      <c r="N74" s="67">
        <f t="shared" ca="1" si="18"/>
        <v>38559</v>
      </c>
      <c r="O74" s="57">
        <f t="shared" ca="1" si="5"/>
        <v>4.5909969215756997E-2</v>
      </c>
      <c r="U74" s="66">
        <v>0.2</v>
      </c>
      <c r="Y74" s="65"/>
      <c r="Z74" s="67"/>
      <c r="AA74" s="60"/>
      <c r="AB74" s="60"/>
      <c r="AC74" s="68"/>
      <c r="AD74" s="69"/>
      <c r="BC74" s="55"/>
      <c r="BD74" s="55"/>
    </row>
    <row r="75" spans="1:56" x14ac:dyDescent="0.25">
      <c r="A75" s="53">
        <f t="shared" ca="1" si="7"/>
        <v>45</v>
      </c>
      <c r="B75" s="64">
        <f t="shared" si="16"/>
        <v>38596</v>
      </c>
      <c r="C75" s="53"/>
      <c r="D75" s="53">
        <f t="shared" ca="1" si="1"/>
        <v>3.36</v>
      </c>
      <c r="E75" s="165">
        <f t="shared" ca="1" si="19"/>
        <v>0.13941666666666785</v>
      </c>
      <c r="F75" s="65">
        <f t="shared" ca="1" si="8"/>
        <v>3.36</v>
      </c>
      <c r="G75" s="66">
        <f t="shared" ca="1" si="2"/>
        <v>0.28000000000000003</v>
      </c>
      <c r="H75" s="66">
        <v>0</v>
      </c>
      <c r="I75" s="66">
        <f t="shared" ca="1" si="9"/>
        <v>0.28000000000000003</v>
      </c>
      <c r="J75" s="54"/>
      <c r="K75" s="66">
        <v>0</v>
      </c>
      <c r="L75" s="66">
        <f ca="1">'GAS DAILY VOL DOWNLOAD'!B53+K75</f>
        <v>0.55000000000000004</v>
      </c>
      <c r="M75" s="55">
        <f t="shared" ca="1" si="17"/>
        <v>45</v>
      </c>
      <c r="N75" s="67">
        <f t="shared" ca="1" si="18"/>
        <v>38590</v>
      </c>
      <c r="O75" s="57">
        <f t="shared" ca="1" si="5"/>
        <v>4.6326825605579998E-2</v>
      </c>
      <c r="U75" s="66">
        <v>0.3</v>
      </c>
      <c r="Y75" s="65"/>
      <c r="Z75" s="67"/>
      <c r="AA75" s="60"/>
      <c r="AB75" s="60"/>
      <c r="AC75" s="68"/>
      <c r="AD75" s="69"/>
      <c r="BC75" s="55"/>
      <c r="BD75" s="55"/>
    </row>
    <row r="76" spans="1:56" x14ac:dyDescent="0.25">
      <c r="A76" s="53">
        <f t="shared" ca="1" si="7"/>
        <v>46</v>
      </c>
      <c r="B76" s="64">
        <f t="shared" si="16"/>
        <v>38626</v>
      </c>
      <c r="C76" s="53"/>
      <c r="D76" s="53">
        <f t="shared" ca="1" si="1"/>
        <v>3.3849999999999998</v>
      </c>
      <c r="E76" s="165">
        <f t="shared" ca="1" si="19"/>
        <v>0.13941666666666785</v>
      </c>
      <c r="F76" s="65">
        <f t="shared" ca="1" si="8"/>
        <v>3.3849999999999998</v>
      </c>
      <c r="G76" s="66">
        <f t="shared" ca="1" si="2"/>
        <v>0.28000000000000003</v>
      </c>
      <c r="H76" s="66">
        <v>0</v>
      </c>
      <c r="I76" s="66">
        <f t="shared" ca="1" si="9"/>
        <v>0.28000000000000003</v>
      </c>
      <c r="J76" s="54"/>
      <c r="K76" s="66">
        <v>0</v>
      </c>
      <c r="L76" s="66">
        <f ca="1">'GAS DAILY VOL DOWNLOAD'!B54+K76</f>
        <v>0.55000000000000004</v>
      </c>
      <c r="M76" s="55">
        <f t="shared" ca="1" si="17"/>
        <v>46</v>
      </c>
      <c r="N76" s="67">
        <f t="shared" ca="1" si="18"/>
        <v>38622</v>
      </c>
      <c r="O76" s="57">
        <f t="shared" ca="1" si="5"/>
        <v>4.6716549265346498E-2</v>
      </c>
      <c r="U76" s="66">
        <v>0.3</v>
      </c>
      <c r="Y76" s="65"/>
      <c r="Z76" s="67"/>
      <c r="AA76" s="60"/>
      <c r="AB76" s="60"/>
      <c r="AC76" s="68"/>
      <c r="AD76" s="69"/>
      <c r="BC76" s="55"/>
      <c r="BD76" s="55"/>
    </row>
    <row r="77" spans="1:56" x14ac:dyDescent="0.25">
      <c r="A77" s="53">
        <f t="shared" ca="1" si="7"/>
        <v>47</v>
      </c>
      <c r="B77" s="64">
        <f t="shared" si="16"/>
        <v>38657</v>
      </c>
      <c r="C77" s="53"/>
      <c r="D77" s="53">
        <f t="shared" ca="1" si="1"/>
        <v>3.5369999999999999</v>
      </c>
      <c r="E77" s="165">
        <f t="shared" ca="1" si="19"/>
        <v>0.13941666666666785</v>
      </c>
      <c r="F77" s="65">
        <f t="shared" ca="1" si="8"/>
        <v>3.5369999999999999</v>
      </c>
      <c r="G77" s="66">
        <f t="shared" ca="1" si="2"/>
        <v>0.28000000000000003</v>
      </c>
      <c r="H77" s="66">
        <v>0</v>
      </c>
      <c r="I77" s="66">
        <f t="shared" ca="1" si="9"/>
        <v>0.28000000000000003</v>
      </c>
      <c r="J77" s="54"/>
      <c r="K77" s="66">
        <v>0</v>
      </c>
      <c r="L77" s="66">
        <f ca="1">'GAS DAILY VOL DOWNLOAD'!B55+K77</f>
        <v>0.6</v>
      </c>
      <c r="M77" s="55">
        <f t="shared" ca="1" si="17"/>
        <v>47</v>
      </c>
      <c r="N77" s="67">
        <f t="shared" ca="1" si="18"/>
        <v>38651</v>
      </c>
      <c r="O77" s="57">
        <f t="shared" ca="1" si="5"/>
        <v>4.70928800068173E-2</v>
      </c>
      <c r="U77" s="66">
        <v>0.25</v>
      </c>
      <c r="Y77" s="65"/>
      <c r="Z77" s="67"/>
      <c r="AA77" s="60"/>
      <c r="AB77" s="60"/>
      <c r="AC77" s="68"/>
      <c r="AD77" s="69"/>
      <c r="BC77" s="55"/>
      <c r="BD77" s="55"/>
    </row>
    <row r="78" spans="1:56" x14ac:dyDescent="0.25">
      <c r="A78" s="53">
        <f t="shared" ca="1" si="7"/>
        <v>48</v>
      </c>
      <c r="B78" s="64">
        <f t="shared" si="16"/>
        <v>38687</v>
      </c>
      <c r="C78"/>
      <c r="D78" s="53">
        <f t="shared" ca="1" si="1"/>
        <v>3.68</v>
      </c>
      <c r="E78" s="165">
        <f t="shared" ca="1" si="19"/>
        <v>0.13941666666666785</v>
      </c>
      <c r="F78" s="65">
        <f t="shared" ca="1" si="8"/>
        <v>3.68</v>
      </c>
      <c r="G78" s="66">
        <f t="shared" ca="1" si="2"/>
        <v>0.28000000000000003</v>
      </c>
      <c r="H78" s="66">
        <v>0</v>
      </c>
      <c r="I78" s="66">
        <f t="shared" ca="1" si="9"/>
        <v>0.28000000000000003</v>
      </c>
      <c r="J78" s="54"/>
      <c r="K78" s="66">
        <v>0</v>
      </c>
      <c r="L78" s="66">
        <f ca="1">'GAS DAILY VOL DOWNLOAD'!B56+K78</f>
        <v>0.8</v>
      </c>
      <c r="M78" s="55">
        <f t="shared" ca="1" si="17"/>
        <v>48</v>
      </c>
      <c r="N78" s="67">
        <f t="shared" ca="1" si="18"/>
        <v>38681</v>
      </c>
      <c r="O78" s="57">
        <f t="shared" ca="1" si="5"/>
        <v>4.7457071092037201E-2</v>
      </c>
      <c r="U78" s="66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5">
      <c r="A79" s="53">
        <f t="shared" ca="1" si="7"/>
        <v>49</v>
      </c>
      <c r="B79" s="64">
        <f t="shared" si="16"/>
        <v>38718</v>
      </c>
      <c r="C79"/>
      <c r="D79" s="53">
        <f t="shared" ca="1" si="1"/>
        <v>3.7349999999999999</v>
      </c>
      <c r="E79" s="165">
        <f t="shared" ca="1" si="19"/>
        <v>0.13941666666666785</v>
      </c>
      <c r="F79" s="65">
        <f t="shared" ca="1" si="8"/>
        <v>3.7349999999999999</v>
      </c>
      <c r="G79" s="66">
        <f t="shared" ca="1" si="2"/>
        <v>0.28499999999999998</v>
      </c>
      <c r="H79" s="66">
        <v>0</v>
      </c>
      <c r="I79" s="66">
        <f t="shared" ca="1" si="9"/>
        <v>0.28499999999999998</v>
      </c>
      <c r="J79" s="54"/>
      <c r="K79" s="66">
        <v>0</v>
      </c>
      <c r="L79" s="66">
        <f ca="1">'GAS DAILY VOL DOWNLOAD'!B57+K79</f>
        <v>1</v>
      </c>
      <c r="M79" s="55">
        <f t="shared" ca="1" si="17"/>
        <v>49</v>
      </c>
      <c r="N79" s="67">
        <f t="shared" ca="1" si="18"/>
        <v>38713</v>
      </c>
      <c r="O79" s="57">
        <f t="shared" ca="1" si="5"/>
        <v>4.7810067825002203E-2</v>
      </c>
      <c r="U79" s="66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5">
      <c r="A80" s="53">
        <f t="shared" ca="1" si="7"/>
        <v>50</v>
      </c>
      <c r="B80" s="64">
        <f t="shared" si="16"/>
        <v>38749</v>
      </c>
      <c r="C80"/>
      <c r="D80" s="53">
        <f t="shared" ca="1" si="1"/>
        <v>3.65</v>
      </c>
      <c r="E80" s="165">
        <f t="shared" ca="1" si="19"/>
        <v>0.13941666666666785</v>
      </c>
      <c r="F80" s="65">
        <f t="shared" ca="1" si="8"/>
        <v>3.65</v>
      </c>
      <c r="G80" s="66">
        <f t="shared" ca="1" si="2"/>
        <v>0.28000000000000003</v>
      </c>
      <c r="H80" s="66">
        <v>0</v>
      </c>
      <c r="I80" s="66">
        <f t="shared" ca="1" si="9"/>
        <v>0.28000000000000003</v>
      </c>
      <c r="J80" s="54"/>
      <c r="K80" s="66">
        <v>0</v>
      </c>
      <c r="L80" s="66">
        <f ca="1">'GAS DAILY VOL DOWNLOAD'!B58+K80</f>
        <v>1</v>
      </c>
      <c r="M80" s="55">
        <f t="shared" ca="1" si="17"/>
        <v>50</v>
      </c>
      <c r="N80" s="67">
        <f t="shared" ca="1" si="18"/>
        <v>38743</v>
      </c>
      <c r="O80" s="57">
        <f t="shared" ca="1" si="5"/>
        <v>4.8120638955663403E-2</v>
      </c>
      <c r="U80" s="66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5">
      <c r="A81" s="53">
        <f t="shared" ca="1" si="7"/>
        <v>51</v>
      </c>
      <c r="B81" s="64">
        <f t="shared" si="16"/>
        <v>38777</v>
      </c>
      <c r="C81"/>
      <c r="D81" s="53">
        <f t="shared" ca="1" si="1"/>
        <v>3.52</v>
      </c>
      <c r="E81" s="165">
        <f t="shared" ca="1" si="19"/>
        <v>0.13941666666666785</v>
      </c>
      <c r="F81" s="65">
        <f t="shared" ca="1" si="8"/>
        <v>3.52</v>
      </c>
      <c r="G81" s="66">
        <f t="shared" ca="1" si="2"/>
        <v>0.27</v>
      </c>
      <c r="H81" s="66">
        <v>0</v>
      </c>
      <c r="I81" s="66">
        <f t="shared" ca="1" si="9"/>
        <v>0.27</v>
      </c>
      <c r="J81" s="54"/>
      <c r="K81" s="66">
        <v>0</v>
      </c>
      <c r="L81" s="66">
        <f ca="1">'GAS DAILY VOL DOWNLOAD'!B59+K81</f>
        <v>1</v>
      </c>
      <c r="M81" s="55">
        <f t="shared" ca="1" si="17"/>
        <v>51</v>
      </c>
      <c r="N81" s="67">
        <f t="shared" ca="1" si="18"/>
        <v>38771</v>
      </c>
      <c r="O81" s="57">
        <f t="shared" ca="1" si="5"/>
        <v>4.84011548433219E-2</v>
      </c>
      <c r="U81" s="66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5">
      <c r="A82" s="53">
        <f t="shared" ca="1" si="7"/>
        <v>52</v>
      </c>
      <c r="B82" s="64">
        <f t="shared" si="16"/>
        <v>38808</v>
      </c>
      <c r="C82"/>
      <c r="D82" s="53">
        <f t="shared" ca="1" si="1"/>
        <v>3.335</v>
      </c>
      <c r="E82" s="165">
        <f t="shared" ca="1" si="19"/>
        <v>0.13941666666666785</v>
      </c>
      <c r="F82" s="65">
        <f t="shared" ca="1" si="8"/>
        <v>3.335</v>
      </c>
      <c r="G82" s="66">
        <f t="shared" ca="1" si="2"/>
        <v>0.25</v>
      </c>
      <c r="H82" s="66">
        <v>0</v>
      </c>
      <c r="I82" s="66">
        <f t="shared" ca="1" si="9"/>
        <v>0.25</v>
      </c>
      <c r="J82" s="54"/>
      <c r="K82" s="66">
        <v>0</v>
      </c>
      <c r="L82" s="66">
        <f ca="1">'GAS DAILY VOL DOWNLOAD'!B60+K82</f>
        <v>0.75</v>
      </c>
      <c r="M82" s="55">
        <f t="shared" ca="1" si="17"/>
        <v>52</v>
      </c>
      <c r="N82" s="67">
        <f t="shared" ca="1" si="18"/>
        <v>38804</v>
      </c>
      <c r="O82" s="57">
        <f t="shared" ca="1" si="5"/>
        <v>4.8711726035327398E-2</v>
      </c>
      <c r="U82" s="66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5">
      <c r="A83" s="53">
        <f t="shared" ca="1" si="7"/>
        <v>53</v>
      </c>
      <c r="B83" s="64">
        <f t="shared" si="16"/>
        <v>38838</v>
      </c>
      <c r="C83"/>
      <c r="D83" s="53">
        <f t="shared" ca="1" si="1"/>
        <v>3.33</v>
      </c>
      <c r="E83" s="165">
        <f t="shared" ca="1" si="19"/>
        <v>0.13941666666666785</v>
      </c>
      <c r="F83" s="65">
        <f t="shared" ca="1" si="8"/>
        <v>3.33</v>
      </c>
      <c r="G83" s="66">
        <f t="shared" ca="1" si="2"/>
        <v>0.245</v>
      </c>
      <c r="H83" s="66">
        <v>0</v>
      </c>
      <c r="I83" s="66">
        <f t="shared" ca="1" si="9"/>
        <v>0.245</v>
      </c>
      <c r="J83" s="54"/>
      <c r="K83" s="66">
        <v>0</v>
      </c>
      <c r="L83" s="66">
        <f ca="1">'GAS DAILY VOL DOWNLOAD'!B61+K83</f>
        <v>0.4</v>
      </c>
      <c r="M83" s="55">
        <f t="shared" ca="1" si="17"/>
        <v>53</v>
      </c>
      <c r="N83" s="67">
        <f t="shared" ca="1" si="18"/>
        <v>38832</v>
      </c>
      <c r="O83" s="57">
        <f t="shared" ca="1" si="5"/>
        <v>4.9012278832467601E-2</v>
      </c>
      <c r="U83" s="66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5">
      <c r="A84" s="53">
        <f t="shared" ca="1" si="7"/>
        <v>54</v>
      </c>
      <c r="B84" s="64">
        <f t="shared" si="16"/>
        <v>38869</v>
      </c>
      <c r="C84"/>
      <c r="D84" s="53">
        <f t="shared" ca="1" si="1"/>
        <v>3.3650000000000002</v>
      </c>
      <c r="E84" s="165">
        <f t="shared" ca="1" si="19"/>
        <v>0.13941666666666785</v>
      </c>
      <c r="F84" s="65">
        <f t="shared" ca="1" si="8"/>
        <v>3.3650000000000002</v>
      </c>
      <c r="G84" s="66">
        <f t="shared" ca="1" si="2"/>
        <v>0.2475</v>
      </c>
      <c r="H84" s="66">
        <v>0</v>
      </c>
      <c r="I84" s="66">
        <f t="shared" ca="1" si="9"/>
        <v>0.2475</v>
      </c>
      <c r="J84" s="54"/>
      <c r="K84" s="66">
        <v>0</v>
      </c>
      <c r="L84" s="66">
        <f ca="1">'GAS DAILY VOL DOWNLOAD'!B62+K84</f>
        <v>0.45</v>
      </c>
      <c r="M84" s="55">
        <f t="shared" ca="1" si="17"/>
        <v>54</v>
      </c>
      <c r="N84" s="67">
        <f t="shared" ca="1" si="18"/>
        <v>38862</v>
      </c>
      <c r="O84" s="57">
        <f t="shared" ca="1" si="5"/>
        <v>4.9322850087879302E-2</v>
      </c>
      <c r="U84" s="66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5">
      <c r="A85" s="53">
        <f t="shared" ca="1" si="7"/>
        <v>55</v>
      </c>
      <c r="B85" s="64">
        <f t="shared" si="16"/>
        <v>38899</v>
      </c>
      <c r="C85"/>
      <c r="D85" s="53">
        <f t="shared" ca="1" si="1"/>
        <v>3.4049999999999998</v>
      </c>
      <c r="E85" s="165">
        <f t="shared" ca="1" si="19"/>
        <v>0.13941666666666785</v>
      </c>
      <c r="F85" s="65">
        <f t="shared" ca="1" si="8"/>
        <v>3.4049999999999998</v>
      </c>
      <c r="G85" s="66">
        <f t="shared" ca="1" si="2"/>
        <v>0.2475</v>
      </c>
      <c r="H85" s="66">
        <v>0</v>
      </c>
      <c r="I85" s="66">
        <f t="shared" ca="1" si="9"/>
        <v>0.2475</v>
      </c>
      <c r="J85" s="54"/>
      <c r="K85" s="66">
        <v>0</v>
      </c>
      <c r="L85" s="66">
        <f ca="1">'GAS DAILY VOL DOWNLOAD'!B63+K85</f>
        <v>0.45</v>
      </c>
      <c r="M85" s="55">
        <f t="shared" ca="1" si="17"/>
        <v>55</v>
      </c>
      <c r="N85" s="67">
        <f t="shared" ca="1" si="18"/>
        <v>38895</v>
      </c>
      <c r="O85" s="57">
        <f t="shared" ca="1" si="5"/>
        <v>4.962340294637E-2</v>
      </c>
      <c r="U85" s="66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5">
      <c r="A86" s="53">
        <f t="shared" ca="1" si="7"/>
        <v>56</v>
      </c>
      <c r="B86" s="64">
        <f t="shared" si="16"/>
        <v>38930</v>
      </c>
      <c r="C86"/>
      <c r="D86" s="53">
        <f t="shared" ca="1" si="1"/>
        <v>3.4449999999999998</v>
      </c>
      <c r="E86" s="165">
        <f t="shared" ca="1" si="19"/>
        <v>0.13941666666666785</v>
      </c>
      <c r="F86" s="65">
        <f t="shared" ca="1" si="8"/>
        <v>3.4449999999999998</v>
      </c>
      <c r="G86" s="66">
        <f t="shared" ca="1" si="2"/>
        <v>0.2475</v>
      </c>
      <c r="H86" s="66">
        <v>0</v>
      </c>
      <c r="I86" s="66">
        <f t="shared" ca="1" si="9"/>
        <v>0.2475</v>
      </c>
      <c r="J86" s="54"/>
      <c r="K86" s="66">
        <v>0</v>
      </c>
      <c r="L86" s="66">
        <f ca="1">'GAS DAILY VOL DOWNLOAD'!B64+K86</f>
        <v>0.5</v>
      </c>
      <c r="M86" s="55">
        <f t="shared" ca="1" si="17"/>
        <v>56</v>
      </c>
      <c r="N86" s="67">
        <f t="shared" ca="1" si="18"/>
        <v>38924</v>
      </c>
      <c r="O86" s="57">
        <f t="shared" ca="1" si="5"/>
        <v>4.9933974265168303E-2</v>
      </c>
      <c r="U86" s="66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5">
      <c r="A87" s="53">
        <f t="shared" ca="1" si="7"/>
        <v>57</v>
      </c>
      <c r="B87" s="64">
        <f t="shared" si="16"/>
        <v>38961</v>
      </c>
      <c r="C87"/>
      <c r="D87" s="53">
        <f t="shared" ca="1" si="1"/>
        <v>3.44</v>
      </c>
      <c r="E87" s="165">
        <f t="shared" ca="1" si="19"/>
        <v>0.13941666666666785</v>
      </c>
      <c r="F87" s="65">
        <f t="shared" ca="1" si="8"/>
        <v>3.44</v>
      </c>
      <c r="G87" s="66">
        <f t="shared" ca="1" si="2"/>
        <v>0.2475</v>
      </c>
      <c r="H87" s="66">
        <v>0</v>
      </c>
      <c r="I87" s="66">
        <f t="shared" ca="1" si="9"/>
        <v>0.2475</v>
      </c>
      <c r="J87" s="54"/>
      <c r="K87" s="66">
        <v>0</v>
      </c>
      <c r="L87" s="66">
        <f ca="1">'GAS DAILY VOL DOWNLOAD'!B65+K87</f>
        <v>0.55000000000000004</v>
      </c>
      <c r="M87" s="55">
        <f t="shared" ca="1" si="17"/>
        <v>57</v>
      </c>
      <c r="N87" s="67">
        <f t="shared" ca="1" si="18"/>
        <v>38957</v>
      </c>
      <c r="O87" s="57">
        <f t="shared" ca="1" si="5"/>
        <v>5.0244545616172399E-2</v>
      </c>
      <c r="U87" s="66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5">
      <c r="A88" s="53">
        <f t="shared" ca="1" si="7"/>
        <v>58</v>
      </c>
      <c r="B88" s="64">
        <f t="shared" si="16"/>
        <v>38991</v>
      </c>
      <c r="C88"/>
      <c r="D88" s="53">
        <f t="shared" ca="1" si="1"/>
        <v>3.4649999999999999</v>
      </c>
      <c r="E88" s="165">
        <f t="shared" ca="1" si="19"/>
        <v>0.13941666666666785</v>
      </c>
      <c r="F88" s="65">
        <f t="shared" ca="1" si="8"/>
        <v>3.4649999999999999</v>
      </c>
      <c r="G88" s="66">
        <f t="shared" ca="1" si="2"/>
        <v>0.2475</v>
      </c>
      <c r="H88" s="66">
        <v>0</v>
      </c>
      <c r="I88" s="66">
        <f t="shared" ca="1" si="9"/>
        <v>0.2475</v>
      </c>
      <c r="J88" s="54"/>
      <c r="K88" s="66">
        <v>0</v>
      </c>
      <c r="L88" s="66">
        <f ca="1">'GAS DAILY VOL DOWNLOAD'!B66+K88</f>
        <v>0.55000000000000004</v>
      </c>
      <c r="M88" s="55">
        <f t="shared" ca="1" si="17"/>
        <v>58</v>
      </c>
      <c r="N88" s="67">
        <f t="shared" ca="1" si="18"/>
        <v>38986</v>
      </c>
      <c r="O88" s="57">
        <f t="shared" ca="1" si="5"/>
        <v>5.0545098567158497E-2</v>
      </c>
      <c r="U88" s="66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5">
      <c r="A89" s="53">
        <f t="shared" ca="1" si="7"/>
        <v>59</v>
      </c>
      <c r="B89" s="64">
        <f t="shared" si="16"/>
        <v>39022</v>
      </c>
      <c r="C89"/>
      <c r="D89" s="53">
        <f t="shared" ca="1" si="1"/>
        <v>3.617</v>
      </c>
      <c r="E89" s="165">
        <f t="shared" ca="1" si="19"/>
        <v>0.13941666666666785</v>
      </c>
      <c r="F89" s="65">
        <f t="shared" ca="1" si="8"/>
        <v>3.617</v>
      </c>
      <c r="G89" s="66">
        <f t="shared" ca="1" si="2"/>
        <v>0.2475</v>
      </c>
      <c r="H89" s="66">
        <v>0</v>
      </c>
      <c r="I89" s="66">
        <f t="shared" ca="1" si="9"/>
        <v>0.2475</v>
      </c>
      <c r="J89" s="54"/>
      <c r="K89" s="66">
        <v>0</v>
      </c>
      <c r="L89" s="66">
        <f ca="1">'GAS DAILY VOL DOWNLOAD'!B67+K89</f>
        <v>0.6</v>
      </c>
      <c r="M89" s="55">
        <f t="shared" ca="1" si="17"/>
        <v>59</v>
      </c>
      <c r="N89" s="67">
        <f t="shared" ca="1" si="18"/>
        <v>39016</v>
      </c>
      <c r="O89" s="57">
        <f t="shared" ca="1" si="5"/>
        <v>5.0855669981520801E-2</v>
      </c>
      <c r="U89" s="66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5">
      <c r="A90" s="53">
        <f t="shared" ca="1" si="7"/>
        <v>60</v>
      </c>
      <c r="B90" s="64">
        <f t="shared" ref="B90:B121" si="20">DATE(YEAR(B89),MONTH(B89)+1,1)</f>
        <v>39052</v>
      </c>
      <c r="C90"/>
      <c r="D90" s="53">
        <f t="shared" ca="1" si="1"/>
        <v>3.76</v>
      </c>
      <c r="E90" s="165">
        <f t="shared" ca="1" si="19"/>
        <v>0.13941666666666785</v>
      </c>
      <c r="F90" s="65">
        <f t="shared" ca="1" si="8"/>
        <v>3.76</v>
      </c>
      <c r="G90" s="66">
        <f t="shared" ca="1" si="2"/>
        <v>0.2475</v>
      </c>
      <c r="H90" s="66">
        <v>0</v>
      </c>
      <c r="I90" s="66">
        <f t="shared" ca="1" si="9"/>
        <v>0.2475</v>
      </c>
      <c r="J90" s="54"/>
      <c r="K90" s="66">
        <v>0</v>
      </c>
      <c r="L90" s="66">
        <f ca="1">'GAS DAILY VOL DOWNLOAD'!B68+K90</f>
        <v>0.8</v>
      </c>
      <c r="M90" s="55">
        <f t="shared" ca="1" si="17"/>
        <v>60</v>
      </c>
      <c r="N90" s="67">
        <f t="shared" ca="1" si="18"/>
        <v>39048</v>
      </c>
      <c r="O90" s="57">
        <f t="shared" ca="1" si="5"/>
        <v>5.1156222993812103E-2</v>
      </c>
      <c r="U90" s="66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5">
      <c r="A91" s="53">
        <f t="shared" ca="1" si="7"/>
        <v>61</v>
      </c>
      <c r="B91" s="64">
        <f t="shared" si="20"/>
        <v>39083</v>
      </c>
      <c r="C91"/>
      <c r="D91" s="53">
        <f t="shared" ca="1" si="1"/>
        <v>3.8125</v>
      </c>
      <c r="E91" s="165">
        <f t="shared" ca="1" si="19"/>
        <v>0.13941666666666785</v>
      </c>
      <c r="F91" s="65">
        <f t="shared" ca="1" si="8"/>
        <v>3.8125</v>
      </c>
      <c r="G91" s="66">
        <f t="shared" ca="1" si="2"/>
        <v>0.2475</v>
      </c>
      <c r="H91" s="66">
        <v>0</v>
      </c>
      <c r="I91" s="66">
        <f t="shared" ca="1" si="9"/>
        <v>0.2475</v>
      </c>
      <c r="J91" s="54"/>
      <c r="K91" s="66">
        <v>0</v>
      </c>
      <c r="L91" s="66">
        <f ca="1">'GAS DAILY VOL DOWNLOAD'!B69+K91</f>
        <v>1</v>
      </c>
      <c r="M91" s="55">
        <f t="shared" ca="1" si="17"/>
        <v>61</v>
      </c>
      <c r="N91" s="67">
        <f t="shared" ca="1" si="18"/>
        <v>39077</v>
      </c>
      <c r="O91" s="57">
        <f t="shared" ca="1" si="5"/>
        <v>5.1391857633718001E-2</v>
      </c>
      <c r="U91" s="66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5">
      <c r="A92" s="53">
        <f t="shared" ca="1" si="7"/>
        <v>62</v>
      </c>
      <c r="B92" s="64">
        <f t="shared" si="20"/>
        <v>39114</v>
      </c>
      <c r="C92"/>
      <c r="D92" s="53">
        <f t="shared" ca="1" si="1"/>
        <v>3.7275</v>
      </c>
      <c r="E92" s="165">
        <f t="shared" ca="1" si="19"/>
        <v>0.13941666666666785</v>
      </c>
      <c r="F92" s="65">
        <f t="shared" ca="1" si="8"/>
        <v>3.7275</v>
      </c>
      <c r="G92" s="66">
        <f t="shared" ca="1" si="2"/>
        <v>0.24249999999999999</v>
      </c>
      <c r="H92" s="66">
        <v>0</v>
      </c>
      <c r="I92" s="66">
        <f t="shared" ca="1" si="9"/>
        <v>0.24249999999999999</v>
      </c>
      <c r="J92" s="54"/>
      <c r="K92" s="66">
        <v>0</v>
      </c>
      <c r="L92" s="66">
        <f ca="1">'GAS DAILY VOL DOWNLOAD'!B70+K92</f>
        <v>1</v>
      </c>
      <c r="M92" s="55">
        <f t="shared" ca="1" si="17"/>
        <v>62</v>
      </c>
      <c r="N92" s="67">
        <f t="shared" ca="1" si="18"/>
        <v>39108</v>
      </c>
      <c r="O92" s="57">
        <f t="shared" ca="1" si="5"/>
        <v>5.1573371239542101E-2</v>
      </c>
      <c r="U92" s="66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5">
      <c r="A93" s="53">
        <f t="shared" ca="1" si="7"/>
        <v>63</v>
      </c>
      <c r="B93" s="64">
        <f t="shared" si="20"/>
        <v>39142</v>
      </c>
      <c r="C93"/>
      <c r="D93" s="53">
        <f t="shared" ca="1" si="1"/>
        <v>3.5975000000000001</v>
      </c>
      <c r="E93" s="165">
        <f t="shared" ca="1" si="19"/>
        <v>0.13941666666666785</v>
      </c>
      <c r="F93" s="65">
        <f t="shared" ca="1" si="8"/>
        <v>3.5975000000000001</v>
      </c>
      <c r="G93" s="66">
        <f t="shared" ca="1" si="2"/>
        <v>0.24</v>
      </c>
      <c r="H93" s="66">
        <v>0</v>
      </c>
      <c r="I93" s="66">
        <f t="shared" ca="1" si="9"/>
        <v>0.24</v>
      </c>
      <c r="J93" s="54"/>
      <c r="K93" s="66">
        <v>0</v>
      </c>
      <c r="L93" s="66">
        <f ca="1">'GAS DAILY VOL DOWNLOAD'!B71+K93</f>
        <v>1</v>
      </c>
      <c r="M93" s="55">
        <f t="shared" ca="1" si="17"/>
        <v>63</v>
      </c>
      <c r="N93" s="67">
        <f t="shared" ca="1" si="18"/>
        <v>39136</v>
      </c>
      <c r="O93" s="57">
        <f t="shared" ca="1" si="5"/>
        <v>5.17373190219916E-2</v>
      </c>
      <c r="U93" s="66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5">
      <c r="A94" s="53">
        <f t="shared" ca="1" si="7"/>
        <v>64</v>
      </c>
      <c r="B94" s="64">
        <f t="shared" si="20"/>
        <v>39173</v>
      </c>
      <c r="C94"/>
      <c r="D94" s="53">
        <f t="shared" ca="1" si="1"/>
        <v>3.4125000000000001</v>
      </c>
      <c r="E94" s="165">
        <f t="shared" ca="1" si="19"/>
        <v>0.13941666666666785</v>
      </c>
      <c r="F94" s="65">
        <f t="shared" ca="1" si="8"/>
        <v>3.4125000000000001</v>
      </c>
      <c r="G94" s="66">
        <f t="shared" ca="1" si="2"/>
        <v>0.24</v>
      </c>
      <c r="H94" s="66">
        <v>0</v>
      </c>
      <c r="I94" s="66">
        <f t="shared" ca="1" si="9"/>
        <v>0.24</v>
      </c>
      <c r="J94" s="54"/>
      <c r="K94" s="66">
        <v>0</v>
      </c>
      <c r="L94" s="66">
        <f ca="1">'GAS DAILY VOL DOWNLOAD'!B72+K94</f>
        <v>0.75</v>
      </c>
      <c r="M94" s="55">
        <f t="shared" ca="1" si="17"/>
        <v>64</v>
      </c>
      <c r="N94" s="67">
        <f t="shared" ca="1" si="18"/>
        <v>39168</v>
      </c>
      <c r="O94" s="57">
        <f t="shared" ca="1" si="5"/>
        <v>5.1918832648734502E-2</v>
      </c>
      <c r="U94" s="66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5">
      <c r="A95" s="53">
        <f t="shared" ca="1" si="7"/>
        <v>65</v>
      </c>
      <c r="B95" s="64">
        <f t="shared" si="20"/>
        <v>39203</v>
      </c>
      <c r="C95"/>
      <c r="D95" s="53">
        <f t="shared" ref="D95:D150" ca="1" si="21">VLOOKUP($B95,curvesettle,2,FALSE)</f>
        <v>3.4075000000000002</v>
      </c>
      <c r="E95" s="165">
        <f t="shared" ca="1" si="19"/>
        <v>0.13941666666666785</v>
      </c>
      <c r="F95" s="65">
        <f t="shared" ca="1" si="8"/>
        <v>3.4075000000000002</v>
      </c>
      <c r="G95" s="66">
        <f t="shared" ref="G95:G150" ca="1" si="22">VLOOKUP($B95,curvesettle,3,FALSE)</f>
        <v>0.24</v>
      </c>
      <c r="H95" s="66">
        <v>0</v>
      </c>
      <c r="I95" s="66">
        <f t="shared" ca="1" si="9"/>
        <v>0.24</v>
      </c>
      <c r="J95" s="54"/>
      <c r="K95" s="66">
        <v>0</v>
      </c>
      <c r="L95" s="66">
        <f ca="1">'GAS DAILY VOL DOWNLOAD'!B73+K95</f>
        <v>0.4</v>
      </c>
      <c r="M95" s="55">
        <f t="shared" ref="M95:M126" ca="1" si="23">A95</f>
        <v>65</v>
      </c>
      <c r="N95" s="67">
        <f t="shared" ref="N95:N126" ca="1" si="24">VLOOKUP(B95,expiration,3,FALSE)</f>
        <v>39197</v>
      </c>
      <c r="O95" s="57">
        <f t="shared" ref="O95:O150" ca="1" si="25">VLOOKUP($B95,curvesettle,4,FALSE)</f>
        <v>5.2094491007659699E-2</v>
      </c>
      <c r="U95" s="66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5">
      <c r="A96" s="53">
        <f t="shared" ref="A96:A150" ca="1" si="26">A95+1</f>
        <v>66</v>
      </c>
      <c r="B96" s="64">
        <f t="shared" si="20"/>
        <v>39234</v>
      </c>
      <c r="C96"/>
      <c r="D96" s="53">
        <f t="shared" ca="1" si="21"/>
        <v>3.4424999999999999</v>
      </c>
      <c r="E96" s="165">
        <f t="shared" ca="1" si="19"/>
        <v>0.13941666666666785</v>
      </c>
      <c r="F96" s="65">
        <f t="shared" ref="F96:F150" ca="1" si="27">IF(C$1="settle",D96,IF(C$1="EOL",D96+E96,IF(ISNUMBER(C96),C96,D96)))</f>
        <v>3.4424999999999999</v>
      </c>
      <c r="G96" s="66">
        <f t="shared" ca="1" si="22"/>
        <v>0.24</v>
      </c>
      <c r="H96" s="66">
        <v>0</v>
      </c>
      <c r="I96" s="66">
        <f t="shared" ref="I96:I150" ca="1" si="28">G96+H96</f>
        <v>0.24</v>
      </c>
      <c r="J96" s="54"/>
      <c r="K96" s="66">
        <v>0</v>
      </c>
      <c r="L96" s="66">
        <f ca="1">'GAS DAILY VOL DOWNLOAD'!B74+K96</f>
        <v>0.45</v>
      </c>
      <c r="M96" s="55">
        <f t="shared" ca="1" si="23"/>
        <v>66</v>
      </c>
      <c r="N96" s="67">
        <f t="shared" ca="1" si="24"/>
        <v>39227</v>
      </c>
      <c r="O96" s="57">
        <f t="shared" ca="1" si="25"/>
        <v>5.2276004656028399E-2</v>
      </c>
      <c r="U96" s="66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5">
      <c r="A97" s="53">
        <f t="shared" ca="1" si="26"/>
        <v>67</v>
      </c>
      <c r="B97" s="64">
        <f t="shared" si="20"/>
        <v>39264</v>
      </c>
      <c r="C97"/>
      <c r="D97" s="53">
        <f t="shared" ca="1" si="21"/>
        <v>3.4824999999999999</v>
      </c>
      <c r="E97" s="165">
        <f t="shared" ca="1" si="19"/>
        <v>0.13941666666666785</v>
      </c>
      <c r="F97" s="65">
        <f t="shared" ca="1" si="27"/>
        <v>3.4824999999999999</v>
      </c>
      <c r="G97" s="66">
        <f t="shared" ca="1" si="22"/>
        <v>0.24</v>
      </c>
      <c r="H97" s="66">
        <v>0</v>
      </c>
      <c r="I97" s="66">
        <f t="shared" ca="1" si="28"/>
        <v>0.24</v>
      </c>
      <c r="J97" s="54"/>
      <c r="K97" s="66">
        <v>0</v>
      </c>
      <c r="L97" s="66">
        <f ca="1">'GAS DAILY VOL DOWNLOAD'!B75+K97</f>
        <v>0.45</v>
      </c>
      <c r="M97" s="55">
        <f t="shared" ca="1" si="23"/>
        <v>67</v>
      </c>
      <c r="N97" s="67">
        <f t="shared" ca="1" si="24"/>
        <v>39259</v>
      </c>
      <c r="O97" s="57">
        <f t="shared" ca="1" si="25"/>
        <v>5.2451663035879101E-2</v>
      </c>
      <c r="U97" s="66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5">
      <c r="A98" s="53">
        <f t="shared" ca="1" si="26"/>
        <v>68</v>
      </c>
      <c r="B98" s="64">
        <f t="shared" si="20"/>
        <v>39295</v>
      </c>
      <c r="C98"/>
      <c r="D98" s="53">
        <f t="shared" ca="1" si="21"/>
        <v>3.5225</v>
      </c>
      <c r="E98" s="165">
        <f t="shared" ca="1" si="19"/>
        <v>0.13941666666666785</v>
      </c>
      <c r="F98" s="65">
        <f t="shared" ca="1" si="27"/>
        <v>3.5225</v>
      </c>
      <c r="G98" s="66">
        <f t="shared" ca="1" si="22"/>
        <v>0.24</v>
      </c>
      <c r="H98" s="66">
        <v>0</v>
      </c>
      <c r="I98" s="66">
        <f t="shared" ca="1" si="28"/>
        <v>0.24</v>
      </c>
      <c r="J98" s="54"/>
      <c r="K98" s="66">
        <v>0</v>
      </c>
      <c r="L98" s="66">
        <f ca="1">'GAS DAILY VOL DOWNLOAD'!B76+K98</f>
        <v>0.5</v>
      </c>
      <c r="M98" s="55">
        <f t="shared" ca="1" si="23"/>
        <v>68</v>
      </c>
      <c r="N98" s="67">
        <f t="shared" ca="1" si="24"/>
        <v>39289</v>
      </c>
      <c r="O98" s="57">
        <f t="shared" ca="1" si="25"/>
        <v>5.2633176705868798E-2</v>
      </c>
      <c r="U98" s="66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5">
      <c r="A99" s="53">
        <f t="shared" ca="1" si="26"/>
        <v>69</v>
      </c>
      <c r="B99" s="64">
        <f t="shared" si="20"/>
        <v>39326</v>
      </c>
      <c r="C99"/>
      <c r="D99" s="53">
        <f t="shared" ca="1" si="21"/>
        <v>3.5175000000000001</v>
      </c>
      <c r="E99" s="165">
        <f t="shared" ca="1" si="19"/>
        <v>0.13941666666666785</v>
      </c>
      <c r="F99" s="65">
        <f t="shared" ca="1" si="27"/>
        <v>3.5175000000000001</v>
      </c>
      <c r="G99" s="66">
        <f t="shared" ca="1" si="22"/>
        <v>0.24</v>
      </c>
      <c r="H99" s="66">
        <v>0</v>
      </c>
      <c r="I99" s="66">
        <f t="shared" ca="1" si="28"/>
        <v>0.24</v>
      </c>
      <c r="J99" s="54"/>
      <c r="K99" s="66">
        <v>0</v>
      </c>
      <c r="L99" s="66">
        <f ca="1">'GAS DAILY VOL DOWNLOAD'!B77+K99</f>
        <v>0.55000000000000004</v>
      </c>
      <c r="M99" s="55">
        <f t="shared" ca="1" si="23"/>
        <v>69</v>
      </c>
      <c r="N99" s="67">
        <f t="shared" ca="1" si="24"/>
        <v>39322</v>
      </c>
      <c r="O99" s="57">
        <f t="shared" ca="1" si="25"/>
        <v>5.28146903868447E-2</v>
      </c>
      <c r="U99" s="66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5">
      <c r="A100" s="53">
        <f t="shared" ca="1" si="26"/>
        <v>70</v>
      </c>
      <c r="B100" s="64">
        <f t="shared" si="20"/>
        <v>39356</v>
      </c>
      <c r="C100"/>
      <c r="D100" s="53">
        <f t="shared" ca="1" si="21"/>
        <v>3.5425</v>
      </c>
      <c r="E100" s="165">
        <f t="shared" ca="1" si="19"/>
        <v>0.13941666666666785</v>
      </c>
      <c r="F100" s="65">
        <f t="shared" ca="1" si="27"/>
        <v>3.5425</v>
      </c>
      <c r="G100" s="66">
        <f t="shared" ca="1" si="22"/>
        <v>0.24</v>
      </c>
      <c r="H100" s="66">
        <v>0</v>
      </c>
      <c r="I100" s="66">
        <f t="shared" ca="1" si="28"/>
        <v>0.24</v>
      </c>
      <c r="J100" s="54"/>
      <c r="K100" s="66">
        <v>0</v>
      </c>
      <c r="L100" s="66">
        <f ca="1">'GAS DAILY VOL DOWNLOAD'!B78+K100</f>
        <v>0.55000000000000004</v>
      </c>
      <c r="M100" s="55">
        <f t="shared" ca="1" si="23"/>
        <v>70</v>
      </c>
      <c r="N100" s="67">
        <f t="shared" ca="1" si="24"/>
        <v>39350</v>
      </c>
      <c r="O100" s="57">
        <f t="shared" ca="1" si="25"/>
        <v>5.29903487982488E-2</v>
      </c>
      <c r="U100" s="66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5">
      <c r="A101" s="53">
        <f t="shared" ca="1" si="26"/>
        <v>71</v>
      </c>
      <c r="B101" s="64">
        <f t="shared" si="20"/>
        <v>39387</v>
      </c>
      <c r="C101"/>
      <c r="D101" s="53">
        <f t="shared" ca="1" si="21"/>
        <v>3.6945000000000001</v>
      </c>
      <c r="E101" s="165">
        <f t="shared" ca="1" si="19"/>
        <v>0.13941666666666785</v>
      </c>
      <c r="F101" s="65">
        <f t="shared" ca="1" si="27"/>
        <v>3.6945000000000001</v>
      </c>
      <c r="G101" s="66">
        <f t="shared" ca="1" si="22"/>
        <v>0.24</v>
      </c>
      <c r="H101" s="66">
        <v>0</v>
      </c>
      <c r="I101" s="66">
        <f t="shared" ca="1" si="28"/>
        <v>0.24</v>
      </c>
      <c r="J101" s="54"/>
      <c r="K101" s="66">
        <v>0</v>
      </c>
      <c r="L101" s="66">
        <f ca="1">'GAS DAILY VOL DOWNLOAD'!B79+K101</f>
        <v>0.6</v>
      </c>
      <c r="M101" s="55">
        <f t="shared" ca="1" si="23"/>
        <v>71</v>
      </c>
      <c r="N101" s="67">
        <f t="shared" ca="1" si="24"/>
        <v>39381</v>
      </c>
      <c r="O101" s="57">
        <f t="shared" ca="1" si="25"/>
        <v>5.31718625008408E-2</v>
      </c>
      <c r="U101" s="66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5">
      <c r="A102" s="53">
        <f t="shared" ca="1" si="26"/>
        <v>72</v>
      </c>
      <c r="B102" s="64">
        <f t="shared" si="20"/>
        <v>39417</v>
      </c>
      <c r="C102"/>
      <c r="D102" s="53">
        <f t="shared" ca="1" si="21"/>
        <v>3.8374999999999999</v>
      </c>
      <c r="E102" s="165">
        <f t="shared" ca="1" si="19"/>
        <v>0.13941666666666785</v>
      </c>
      <c r="F102" s="65">
        <f t="shared" ca="1" si="27"/>
        <v>3.8374999999999999</v>
      </c>
      <c r="G102" s="66">
        <f t="shared" ca="1" si="22"/>
        <v>0.24</v>
      </c>
      <c r="H102" s="66">
        <v>0</v>
      </c>
      <c r="I102" s="66">
        <f t="shared" ca="1" si="28"/>
        <v>0.24</v>
      </c>
      <c r="J102" s="54"/>
      <c r="K102" s="66">
        <v>0</v>
      </c>
      <c r="L102" s="66">
        <f ca="1">'GAS DAILY VOL DOWNLOAD'!B80+K102</f>
        <v>0.8</v>
      </c>
      <c r="M102" s="55">
        <f t="shared" ca="1" si="23"/>
        <v>72</v>
      </c>
      <c r="N102" s="67">
        <f t="shared" ca="1" si="24"/>
        <v>39413</v>
      </c>
      <c r="O102" s="57">
        <f t="shared" ca="1" si="25"/>
        <v>5.3347520933161099E-2</v>
      </c>
      <c r="U102" s="66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5">
      <c r="A103" s="53">
        <f t="shared" ca="1" si="26"/>
        <v>73</v>
      </c>
      <c r="B103" s="64">
        <f t="shared" si="20"/>
        <v>39448</v>
      </c>
      <c r="C103"/>
      <c r="D103" s="53">
        <f t="shared" ca="1" si="21"/>
        <v>3.8875000000000002</v>
      </c>
      <c r="E103" s="165">
        <f t="shared" ca="1" si="19"/>
        <v>0.13941666666666785</v>
      </c>
      <c r="F103" s="65">
        <f t="shared" ca="1" si="27"/>
        <v>3.8875000000000002</v>
      </c>
      <c r="G103" s="66">
        <f t="shared" ca="1" si="22"/>
        <v>0.24</v>
      </c>
      <c r="H103" s="66">
        <v>0</v>
      </c>
      <c r="I103" s="66">
        <f t="shared" ca="1" si="28"/>
        <v>0.24</v>
      </c>
      <c r="J103" s="54"/>
      <c r="K103" s="66">
        <v>0</v>
      </c>
      <c r="L103" s="66">
        <f ca="1">'GAS DAILY VOL DOWNLOAD'!B81+K103</f>
        <v>1</v>
      </c>
      <c r="M103" s="55">
        <f t="shared" ca="1" si="23"/>
        <v>73</v>
      </c>
      <c r="N103" s="67">
        <f t="shared" ca="1" si="24"/>
        <v>39442</v>
      </c>
      <c r="O103" s="57">
        <f t="shared" ca="1" si="25"/>
        <v>5.3529034657364701E-2</v>
      </c>
      <c r="U103" s="66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5">
      <c r="A104" s="53">
        <f t="shared" ca="1" si="26"/>
        <v>74</v>
      </c>
      <c r="B104" s="64">
        <f t="shared" si="20"/>
        <v>39479</v>
      </c>
      <c r="C104"/>
      <c r="D104" s="53">
        <f t="shared" ca="1" si="21"/>
        <v>3.8025000000000002</v>
      </c>
      <c r="E104" s="165">
        <f t="shared" ca="1" si="19"/>
        <v>0.13941666666666785</v>
      </c>
      <c r="F104" s="65">
        <f t="shared" ca="1" si="27"/>
        <v>3.8025000000000002</v>
      </c>
      <c r="G104" s="66">
        <f t="shared" ca="1" si="22"/>
        <v>0.24</v>
      </c>
      <c r="H104" s="66">
        <v>0</v>
      </c>
      <c r="I104" s="66">
        <f t="shared" ca="1" si="28"/>
        <v>0.24</v>
      </c>
      <c r="J104" s="54"/>
      <c r="K104" s="66">
        <v>0</v>
      </c>
      <c r="L104" s="66">
        <f ca="1">'GAS DAILY VOL DOWNLOAD'!B82+K104</f>
        <v>1</v>
      </c>
      <c r="M104" s="55">
        <f t="shared" ca="1" si="23"/>
        <v>74</v>
      </c>
      <c r="N104" s="67">
        <f t="shared" ca="1" si="24"/>
        <v>39475</v>
      </c>
      <c r="O104" s="57">
        <f t="shared" ca="1" si="25"/>
        <v>5.3710548392549698E-2</v>
      </c>
      <c r="U104" s="66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5">
      <c r="A105" s="53">
        <f t="shared" ca="1" si="26"/>
        <v>75</v>
      </c>
      <c r="B105" s="64">
        <f t="shared" si="20"/>
        <v>39508</v>
      </c>
      <c r="C105"/>
      <c r="D105" s="53">
        <f t="shared" ca="1" si="21"/>
        <v>3.6724999999999999</v>
      </c>
      <c r="E105" s="165">
        <f t="shared" ca="1" si="19"/>
        <v>0.13941666666666785</v>
      </c>
      <c r="F105" s="65">
        <f t="shared" ca="1" si="27"/>
        <v>3.6724999999999999</v>
      </c>
      <c r="G105" s="66">
        <f t="shared" ca="1" si="22"/>
        <v>0.23499999999999999</v>
      </c>
      <c r="H105" s="66">
        <v>0</v>
      </c>
      <c r="I105" s="66">
        <f t="shared" ca="1" si="28"/>
        <v>0.23499999999999999</v>
      </c>
      <c r="J105" s="54"/>
      <c r="K105" s="66">
        <v>0</v>
      </c>
      <c r="L105" s="66">
        <f ca="1">'GAS DAILY VOL DOWNLOAD'!B83+K105</f>
        <v>1</v>
      </c>
      <c r="M105" s="55">
        <f t="shared" ca="1" si="23"/>
        <v>75</v>
      </c>
      <c r="N105" s="67">
        <f t="shared" ca="1" si="24"/>
        <v>39504</v>
      </c>
      <c r="O105" s="57">
        <f t="shared" ca="1" si="25"/>
        <v>5.3880351574115498E-2</v>
      </c>
      <c r="U105" s="66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5">
      <c r="A106" s="53">
        <f t="shared" ca="1" si="26"/>
        <v>76</v>
      </c>
      <c r="B106" s="64">
        <f t="shared" si="20"/>
        <v>39539</v>
      </c>
      <c r="C106"/>
      <c r="D106" s="53">
        <f t="shared" ca="1" si="21"/>
        <v>3.4874999999999998</v>
      </c>
      <c r="E106" s="165">
        <f t="shared" ca="1" si="19"/>
        <v>0.13941666666666785</v>
      </c>
      <c r="F106" s="65">
        <f t="shared" ca="1" si="27"/>
        <v>3.4874999999999998</v>
      </c>
      <c r="G106" s="66">
        <f t="shared" ca="1" si="22"/>
        <v>0.23</v>
      </c>
      <c r="H106" s="66">
        <v>0</v>
      </c>
      <c r="I106" s="66">
        <f t="shared" ca="1" si="28"/>
        <v>0.23</v>
      </c>
      <c r="J106" s="54"/>
      <c r="K106" s="66">
        <v>0</v>
      </c>
      <c r="L106" s="66">
        <f ca="1">'GAS DAILY VOL DOWNLOAD'!B84+K106</f>
        <v>0.75</v>
      </c>
      <c r="M106" s="55">
        <f t="shared" ca="1" si="23"/>
        <v>76</v>
      </c>
      <c r="N106" s="67">
        <f t="shared" ca="1" si="24"/>
        <v>39533</v>
      </c>
      <c r="O106" s="57">
        <f t="shared" ca="1" si="25"/>
        <v>5.4061865330552898E-2</v>
      </c>
      <c r="U106" s="66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5">
      <c r="A107" s="53">
        <f t="shared" ca="1" si="26"/>
        <v>77</v>
      </c>
      <c r="B107" s="64">
        <f t="shared" si="20"/>
        <v>39569</v>
      </c>
      <c r="C107"/>
      <c r="D107" s="53">
        <f t="shared" ca="1" si="21"/>
        <v>3.4824999999999999</v>
      </c>
      <c r="E107" s="165">
        <f t="shared" ca="1" si="19"/>
        <v>0.13941666666666785</v>
      </c>
      <c r="F107" s="65">
        <f t="shared" ca="1" si="27"/>
        <v>3.4824999999999999</v>
      </c>
      <c r="G107" s="66">
        <f t="shared" ca="1" si="22"/>
        <v>0.23</v>
      </c>
      <c r="H107" s="66">
        <v>0</v>
      </c>
      <c r="I107" s="66">
        <f t="shared" ca="1" si="28"/>
        <v>0.23</v>
      </c>
      <c r="J107" s="54"/>
      <c r="K107" s="66">
        <v>0</v>
      </c>
      <c r="L107" s="66">
        <f ca="1">'GAS DAILY VOL DOWNLOAD'!B85+K107</f>
        <v>0.4</v>
      </c>
      <c r="M107" s="55">
        <f t="shared" ca="1" si="23"/>
        <v>77</v>
      </c>
      <c r="N107" s="67">
        <f t="shared" ca="1" si="24"/>
        <v>39563</v>
      </c>
      <c r="O107" s="57">
        <f t="shared" ca="1" si="25"/>
        <v>5.4237523814977699E-2</v>
      </c>
      <c r="U107" s="66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5">
      <c r="A108" s="53">
        <f t="shared" ca="1" si="26"/>
        <v>78</v>
      </c>
      <c r="B108" s="64">
        <f t="shared" si="20"/>
        <v>39600</v>
      </c>
      <c r="C108"/>
      <c r="D108" s="53">
        <f t="shared" ca="1" si="21"/>
        <v>3.5175000000000001</v>
      </c>
      <c r="E108" s="165">
        <f t="shared" ca="1" si="19"/>
        <v>0.13941666666666785</v>
      </c>
      <c r="F108" s="65">
        <f t="shared" ca="1" si="27"/>
        <v>3.5175000000000001</v>
      </c>
      <c r="G108" s="66">
        <f t="shared" ca="1" si="22"/>
        <v>0.23</v>
      </c>
      <c r="H108" s="66">
        <v>0</v>
      </c>
      <c r="I108" s="66">
        <f t="shared" ca="1" si="28"/>
        <v>0.23</v>
      </c>
      <c r="J108" s="54"/>
      <c r="K108" s="66">
        <v>0</v>
      </c>
      <c r="L108" s="66">
        <f ca="1">'GAS DAILY VOL DOWNLOAD'!B86+K108</f>
        <v>0.45</v>
      </c>
      <c r="M108" s="55">
        <f t="shared" ca="1" si="23"/>
        <v>78</v>
      </c>
      <c r="N108" s="67">
        <f t="shared" ca="1" si="24"/>
        <v>39595</v>
      </c>
      <c r="O108" s="57">
        <f t="shared" ca="1" si="25"/>
        <v>5.4419037593017403E-2</v>
      </c>
      <c r="U108" s="66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5">
      <c r="A109" s="53">
        <f t="shared" ca="1" si="26"/>
        <v>79</v>
      </c>
      <c r="B109" s="64">
        <f t="shared" si="20"/>
        <v>39630</v>
      </c>
      <c r="C109"/>
      <c r="D109" s="53">
        <f t="shared" ca="1" si="21"/>
        <v>3.5575000000000001</v>
      </c>
      <c r="E109" s="165">
        <f t="shared" ca="1" si="19"/>
        <v>0.13941666666666785</v>
      </c>
      <c r="F109" s="65">
        <f t="shared" ca="1" si="27"/>
        <v>3.5575000000000001</v>
      </c>
      <c r="G109" s="66">
        <f t="shared" ca="1" si="22"/>
        <v>0.23</v>
      </c>
      <c r="H109" s="66">
        <v>0</v>
      </c>
      <c r="I109" s="66">
        <f t="shared" ca="1" si="28"/>
        <v>0.23</v>
      </c>
      <c r="J109" s="54"/>
      <c r="K109" s="66">
        <v>0</v>
      </c>
      <c r="L109" s="66">
        <f ca="1">'GAS DAILY VOL DOWNLOAD'!B87+K109</f>
        <v>0.45</v>
      </c>
      <c r="M109" s="55">
        <f t="shared" ca="1" si="23"/>
        <v>79</v>
      </c>
      <c r="N109" s="67">
        <f t="shared" ca="1" si="24"/>
        <v>39624</v>
      </c>
      <c r="O109" s="57">
        <f t="shared" ca="1" si="25"/>
        <v>5.4594696098345899E-2</v>
      </c>
      <c r="U109" s="66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5">
      <c r="A110" s="53">
        <f t="shared" ca="1" si="26"/>
        <v>80</v>
      </c>
      <c r="B110" s="64">
        <f t="shared" si="20"/>
        <v>39661</v>
      </c>
      <c r="C110"/>
      <c r="D110" s="53">
        <f t="shared" ca="1" si="21"/>
        <v>3.5975000000000001</v>
      </c>
      <c r="E110" s="165">
        <f t="shared" ca="1" si="19"/>
        <v>0.13941666666666785</v>
      </c>
      <c r="F110" s="65">
        <f t="shared" ca="1" si="27"/>
        <v>3.5975000000000001</v>
      </c>
      <c r="G110" s="66">
        <f t="shared" ca="1" si="22"/>
        <v>0.23</v>
      </c>
      <c r="H110" s="66">
        <v>0</v>
      </c>
      <c r="I110" s="66">
        <f t="shared" ca="1" si="28"/>
        <v>0.23</v>
      </c>
      <c r="J110" s="54"/>
      <c r="K110" s="66">
        <v>0</v>
      </c>
      <c r="L110" s="66">
        <f ca="1">'GAS DAILY VOL DOWNLOAD'!B88+K110</f>
        <v>0.5</v>
      </c>
      <c r="M110" s="55">
        <f t="shared" ca="1" si="23"/>
        <v>80</v>
      </c>
      <c r="N110" s="67">
        <f t="shared" ca="1" si="24"/>
        <v>39657</v>
      </c>
      <c r="O110" s="57">
        <f t="shared" ca="1" si="25"/>
        <v>5.47762098979847E-2</v>
      </c>
      <c r="U110" s="66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5">
      <c r="A111" s="53">
        <f t="shared" ca="1" si="26"/>
        <v>81</v>
      </c>
      <c r="B111" s="64">
        <f t="shared" si="20"/>
        <v>39692</v>
      </c>
      <c r="C111"/>
      <c r="D111" s="53">
        <f t="shared" ca="1" si="21"/>
        <v>3.5924999999999998</v>
      </c>
      <c r="E111" s="165">
        <f t="shared" ca="1" si="19"/>
        <v>0.13941666666666785</v>
      </c>
      <c r="F111" s="65">
        <f t="shared" ca="1" si="27"/>
        <v>3.5924999999999998</v>
      </c>
      <c r="G111" s="66">
        <f t="shared" ca="1" si="22"/>
        <v>0.23</v>
      </c>
      <c r="H111" s="66">
        <v>0</v>
      </c>
      <c r="I111" s="66">
        <f t="shared" ca="1" si="28"/>
        <v>0.23</v>
      </c>
      <c r="J111" s="54"/>
      <c r="K111" s="66">
        <v>0</v>
      </c>
      <c r="L111" s="66">
        <f ca="1">'GAS DAILY VOL DOWNLOAD'!B89+K111</f>
        <v>0.55000000000000004</v>
      </c>
      <c r="M111" s="55">
        <f t="shared" ca="1" si="23"/>
        <v>81</v>
      </c>
      <c r="N111" s="67">
        <f t="shared" ca="1" si="24"/>
        <v>39686</v>
      </c>
      <c r="O111" s="57">
        <f t="shared" ca="1" si="25"/>
        <v>5.4957723708598298E-2</v>
      </c>
      <c r="U111" s="66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5">
      <c r="A112" s="53">
        <f t="shared" ca="1" si="26"/>
        <v>82</v>
      </c>
      <c r="B112" s="64">
        <f t="shared" si="20"/>
        <v>39722</v>
      </c>
      <c r="C112"/>
      <c r="D112" s="53">
        <f t="shared" ca="1" si="21"/>
        <v>3.6175000000000002</v>
      </c>
      <c r="E112" s="165">
        <f t="shared" ca="1" si="19"/>
        <v>0.13941666666666785</v>
      </c>
      <c r="F112" s="65">
        <f t="shared" ca="1" si="27"/>
        <v>3.6175000000000002</v>
      </c>
      <c r="G112" s="66">
        <f t="shared" ca="1" si="22"/>
        <v>0.23</v>
      </c>
      <c r="H112" s="66">
        <v>0</v>
      </c>
      <c r="I112" s="66">
        <f t="shared" ca="1" si="28"/>
        <v>0.23</v>
      </c>
      <c r="J112" s="54"/>
      <c r="K112" s="66">
        <v>0</v>
      </c>
      <c r="L112" s="66">
        <f ca="1">'GAS DAILY VOL DOWNLOAD'!B90+K112</f>
        <v>0.55000000000000004</v>
      </c>
      <c r="M112" s="55">
        <f t="shared" ca="1" si="23"/>
        <v>82</v>
      </c>
      <c r="N112" s="67">
        <f t="shared" ca="1" si="24"/>
        <v>39716</v>
      </c>
      <c r="O112" s="57">
        <f t="shared" ca="1" si="25"/>
        <v>5.51333822454474E-2</v>
      </c>
      <c r="U112" s="66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5">
      <c r="A113" s="53">
        <f t="shared" ca="1" si="26"/>
        <v>83</v>
      </c>
      <c r="B113" s="64">
        <f t="shared" si="20"/>
        <v>39753</v>
      </c>
      <c r="C113"/>
      <c r="D113" s="53">
        <f t="shared" ca="1" si="21"/>
        <v>3.7694999999999999</v>
      </c>
      <c r="E113" s="165">
        <f t="shared" ca="1" si="19"/>
        <v>0.13941666666666785</v>
      </c>
      <c r="F113" s="65">
        <f t="shared" ca="1" si="27"/>
        <v>3.7694999999999999</v>
      </c>
      <c r="G113" s="66">
        <f t="shared" ca="1" si="22"/>
        <v>0.23</v>
      </c>
      <c r="H113" s="66">
        <v>0</v>
      </c>
      <c r="I113" s="66">
        <f t="shared" ca="1" si="28"/>
        <v>0.23</v>
      </c>
      <c r="J113" s="54"/>
      <c r="K113" s="66">
        <v>0</v>
      </c>
      <c r="L113" s="66">
        <f ca="1">'GAS DAILY VOL DOWNLOAD'!B91+K113</f>
        <v>0.6</v>
      </c>
      <c r="M113" s="55">
        <f t="shared" ca="1" si="23"/>
        <v>83</v>
      </c>
      <c r="N113" s="67">
        <f t="shared" ca="1" si="24"/>
        <v>39749</v>
      </c>
      <c r="O113" s="57">
        <f t="shared" ca="1" si="25"/>
        <v>5.5314896077653899E-2</v>
      </c>
      <c r="U113" s="66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5">
      <c r="A114" s="53">
        <f t="shared" ca="1" si="26"/>
        <v>84</v>
      </c>
      <c r="B114" s="64">
        <f t="shared" si="20"/>
        <v>39783</v>
      </c>
      <c r="C114"/>
      <c r="D114" s="53">
        <f t="shared" ca="1" si="21"/>
        <v>3.9125000000000001</v>
      </c>
      <c r="E114" s="165">
        <f t="shared" ca="1" si="19"/>
        <v>0.13941666666666785</v>
      </c>
      <c r="F114" s="65">
        <f t="shared" ca="1" si="27"/>
        <v>3.9125000000000001</v>
      </c>
      <c r="G114" s="66">
        <f t="shared" ca="1" si="22"/>
        <v>0.23</v>
      </c>
      <c r="H114" s="66">
        <v>0</v>
      </c>
      <c r="I114" s="66">
        <f t="shared" ca="1" si="28"/>
        <v>0.23</v>
      </c>
      <c r="J114" s="54"/>
      <c r="K114" s="66">
        <v>0</v>
      </c>
      <c r="L114" s="66">
        <f ca="1">'GAS DAILY VOL DOWNLOAD'!B92+K114</f>
        <v>0.8</v>
      </c>
      <c r="M114" s="55">
        <f t="shared" ca="1" si="23"/>
        <v>84</v>
      </c>
      <c r="N114" s="67">
        <f t="shared" ca="1" si="24"/>
        <v>39776</v>
      </c>
      <c r="O114" s="57">
        <f t="shared" ca="1" si="25"/>
        <v>5.5490554635397898E-2</v>
      </c>
      <c r="U114" s="66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5">
      <c r="A115" s="53">
        <f t="shared" ca="1" si="26"/>
        <v>85</v>
      </c>
      <c r="B115" s="64">
        <f t="shared" si="20"/>
        <v>39814</v>
      </c>
      <c r="C115"/>
      <c r="D115" s="53">
        <f t="shared" ca="1" si="21"/>
        <v>3.9649999999999999</v>
      </c>
      <c r="E115" s="165">
        <f t="shared" ca="1" si="19"/>
        <v>0.13941666666666785</v>
      </c>
      <c r="F115" s="65">
        <f t="shared" ca="1" si="27"/>
        <v>3.9649999999999999</v>
      </c>
      <c r="G115" s="66">
        <f t="shared" ca="1" si="22"/>
        <v>0.23</v>
      </c>
      <c r="H115" s="66">
        <v>0</v>
      </c>
      <c r="I115" s="66">
        <f t="shared" ca="1" si="28"/>
        <v>0.23</v>
      </c>
      <c r="J115" s="54"/>
      <c r="K115" s="66">
        <v>0</v>
      </c>
      <c r="L115" s="66">
        <f ca="1">'GAS DAILY VOL DOWNLOAD'!B93+K115</f>
        <v>1</v>
      </c>
      <c r="M115" s="55">
        <f t="shared" ca="1" si="23"/>
        <v>85</v>
      </c>
      <c r="N115" s="67">
        <f t="shared" ca="1" si="24"/>
        <v>39808</v>
      </c>
      <c r="O115" s="57">
        <f t="shared" ca="1" si="25"/>
        <v>5.5629285809112097E-2</v>
      </c>
      <c r="U115" s="66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5">
      <c r="A116" s="53">
        <f t="shared" ca="1" si="26"/>
        <v>86</v>
      </c>
      <c r="B116" s="64">
        <f t="shared" si="20"/>
        <v>39845</v>
      </c>
      <c r="C116"/>
      <c r="D116" s="53">
        <f t="shared" ca="1" si="21"/>
        <v>3.88</v>
      </c>
      <c r="E116" s="165">
        <f t="shared" ca="1" si="19"/>
        <v>0.13941666666666785</v>
      </c>
      <c r="F116" s="65">
        <f t="shared" ca="1" si="27"/>
        <v>3.88</v>
      </c>
      <c r="G116" s="66">
        <f t="shared" ca="1" si="22"/>
        <v>0.22750000000000001</v>
      </c>
      <c r="H116" s="66">
        <v>0</v>
      </c>
      <c r="I116" s="66">
        <f t="shared" ca="1" si="28"/>
        <v>0.22750000000000001</v>
      </c>
      <c r="J116" s="54"/>
      <c r="K116" s="66">
        <v>0</v>
      </c>
      <c r="L116" s="66">
        <f ca="1">'GAS DAILY VOL DOWNLOAD'!B94+K116</f>
        <v>1</v>
      </c>
      <c r="M116" s="55">
        <f t="shared" ca="1" si="23"/>
        <v>86</v>
      </c>
      <c r="N116" s="67">
        <f t="shared" ca="1" si="24"/>
        <v>39840</v>
      </c>
      <c r="O116" s="57">
        <f t="shared" ca="1" si="25"/>
        <v>5.5732784192703999E-2</v>
      </c>
      <c r="U116" s="66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5">
      <c r="A117" s="53">
        <f t="shared" ca="1" si="26"/>
        <v>87</v>
      </c>
      <c r="B117" s="64">
        <f t="shared" si="20"/>
        <v>39873</v>
      </c>
      <c r="C117"/>
      <c r="D117" s="53">
        <f t="shared" ca="1" si="21"/>
        <v>3.75</v>
      </c>
      <c r="E117" s="165">
        <f t="shared" ca="1" si="19"/>
        <v>0.13941666666666785</v>
      </c>
      <c r="F117" s="65">
        <f t="shared" ca="1" si="27"/>
        <v>3.75</v>
      </c>
      <c r="G117" s="66">
        <f t="shared" ca="1" si="22"/>
        <v>0.22</v>
      </c>
      <c r="H117" s="66">
        <v>0</v>
      </c>
      <c r="I117" s="66">
        <f t="shared" ca="1" si="28"/>
        <v>0.22</v>
      </c>
      <c r="J117" s="54"/>
      <c r="K117" s="66">
        <v>0</v>
      </c>
      <c r="L117" s="66">
        <f ca="1">'GAS DAILY VOL DOWNLOAD'!B95+K117</f>
        <v>1</v>
      </c>
      <c r="M117" s="55">
        <f t="shared" ca="1" si="23"/>
        <v>87</v>
      </c>
      <c r="N117" s="67">
        <f t="shared" ca="1" si="24"/>
        <v>39868</v>
      </c>
      <c r="O117" s="57">
        <f t="shared" ca="1" si="25"/>
        <v>5.5826266606755499E-2</v>
      </c>
      <c r="U117" s="66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5">
      <c r="A118" s="53">
        <f t="shared" ca="1" si="26"/>
        <v>88</v>
      </c>
      <c r="B118" s="64">
        <f t="shared" si="20"/>
        <v>39904</v>
      </c>
      <c r="C118"/>
      <c r="D118" s="53">
        <f t="shared" ca="1" si="21"/>
        <v>3.5649999999999999</v>
      </c>
      <c r="E118" s="165">
        <f t="shared" ca="1" si="19"/>
        <v>0.13941666666666785</v>
      </c>
      <c r="F118" s="65">
        <f t="shared" ca="1" si="27"/>
        <v>3.5649999999999999</v>
      </c>
      <c r="G118" s="66">
        <f t="shared" ca="1" si="22"/>
        <v>0.20250000000000001</v>
      </c>
      <c r="H118" s="66">
        <v>0</v>
      </c>
      <c r="I118" s="66">
        <f t="shared" ca="1" si="28"/>
        <v>0.20250000000000001</v>
      </c>
      <c r="J118" s="54"/>
      <c r="K118" s="66">
        <v>0</v>
      </c>
      <c r="L118" s="66">
        <f ca="1">'GAS DAILY VOL DOWNLOAD'!B96+K118</f>
        <v>0.75</v>
      </c>
      <c r="M118" s="55">
        <f t="shared" ca="1" si="23"/>
        <v>88</v>
      </c>
      <c r="N118" s="67">
        <f t="shared" ca="1" si="24"/>
        <v>39898</v>
      </c>
      <c r="O118" s="57">
        <f t="shared" ca="1" si="25"/>
        <v>5.5929764997134403E-2</v>
      </c>
      <c r="U118" s="66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5">
      <c r="A119" s="53">
        <f t="shared" ca="1" si="26"/>
        <v>89</v>
      </c>
      <c r="B119" s="64">
        <f t="shared" si="20"/>
        <v>39934</v>
      </c>
      <c r="C119"/>
      <c r="D119" s="53">
        <f t="shared" ca="1" si="21"/>
        <v>3.56</v>
      </c>
      <c r="E119" s="165">
        <f t="shared" ca="1" si="19"/>
        <v>0.13941666666666785</v>
      </c>
      <c r="F119" s="65">
        <f t="shared" ca="1" si="27"/>
        <v>3.56</v>
      </c>
      <c r="G119" s="66">
        <f t="shared" ca="1" si="22"/>
        <v>0.20250000000000001</v>
      </c>
      <c r="H119" s="66">
        <v>0</v>
      </c>
      <c r="I119" s="66">
        <f t="shared" ca="1" si="28"/>
        <v>0.20250000000000001</v>
      </c>
      <c r="J119" s="54"/>
      <c r="K119" s="66">
        <v>0</v>
      </c>
      <c r="L119" s="66">
        <f ca="1">'GAS DAILY VOL DOWNLOAD'!B97+K119</f>
        <v>0.4</v>
      </c>
      <c r="M119" s="55">
        <f t="shared" ca="1" si="23"/>
        <v>89</v>
      </c>
      <c r="N119" s="67">
        <f t="shared" ca="1" si="24"/>
        <v>39930</v>
      </c>
      <c r="O119" s="57">
        <f t="shared" ca="1" si="25"/>
        <v>5.6029924733155503E-2</v>
      </c>
      <c r="U119" s="66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5">
      <c r="A120" s="53">
        <f t="shared" ca="1" si="26"/>
        <v>90</v>
      </c>
      <c r="B120" s="64">
        <f t="shared" si="20"/>
        <v>39965</v>
      </c>
      <c r="C120"/>
      <c r="D120" s="53">
        <f t="shared" ca="1" si="21"/>
        <v>3.5950000000000002</v>
      </c>
      <c r="E120" s="165">
        <f t="shared" ca="1" si="19"/>
        <v>0.13941666666666785</v>
      </c>
      <c r="F120" s="65">
        <f t="shared" ca="1" si="27"/>
        <v>3.5950000000000002</v>
      </c>
      <c r="G120" s="66">
        <f t="shared" ca="1" si="22"/>
        <v>0.20250000000000001</v>
      </c>
      <c r="H120" s="66">
        <v>0</v>
      </c>
      <c r="I120" s="66">
        <f t="shared" ca="1" si="28"/>
        <v>0.20250000000000001</v>
      </c>
      <c r="J120" s="54"/>
      <c r="K120" s="66">
        <v>0</v>
      </c>
      <c r="L120" s="66">
        <f ca="1">'GAS DAILY VOL DOWNLOAD'!B98+K120</f>
        <v>0.45</v>
      </c>
      <c r="M120" s="55">
        <f t="shared" ca="1" si="23"/>
        <v>90</v>
      </c>
      <c r="N120" s="67">
        <f t="shared" ca="1" si="24"/>
        <v>39959</v>
      </c>
      <c r="O120" s="57">
        <f t="shared" ca="1" si="25"/>
        <v>5.6133423130551502E-2</v>
      </c>
      <c r="U120" s="66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5">
      <c r="A121" s="53">
        <f t="shared" ca="1" si="26"/>
        <v>91</v>
      </c>
      <c r="B121" s="64">
        <f t="shared" si="20"/>
        <v>39995</v>
      </c>
      <c r="C121"/>
      <c r="D121" s="53">
        <f t="shared" ca="1" si="21"/>
        <v>3.6349999999999998</v>
      </c>
      <c r="E121" s="165">
        <f t="shared" ca="1" si="19"/>
        <v>0.13941666666666785</v>
      </c>
      <c r="F121" s="65">
        <f t="shared" ca="1" si="27"/>
        <v>3.6349999999999998</v>
      </c>
      <c r="G121" s="66">
        <f t="shared" ca="1" si="22"/>
        <v>0.20250000000000001</v>
      </c>
      <c r="H121" s="66">
        <v>0</v>
      </c>
      <c r="I121" s="66">
        <f t="shared" ca="1" si="28"/>
        <v>0.20250000000000001</v>
      </c>
      <c r="J121" s="54"/>
      <c r="K121" s="66">
        <v>0</v>
      </c>
      <c r="L121" s="66">
        <f ca="1">'GAS DAILY VOL DOWNLOAD'!B99+K121</f>
        <v>0.45</v>
      </c>
      <c r="M121" s="55">
        <f t="shared" ca="1" si="23"/>
        <v>91</v>
      </c>
      <c r="N121" s="67">
        <f t="shared" ca="1" si="24"/>
        <v>39989</v>
      </c>
      <c r="O121" s="57">
        <f t="shared" ca="1" si="25"/>
        <v>5.6233582873363101E-2</v>
      </c>
      <c r="U121" s="66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5">
      <c r="A122" s="53">
        <f t="shared" ca="1" si="26"/>
        <v>92</v>
      </c>
      <c r="B122" s="64">
        <f t="shared" ref="B122:B150" si="29">DATE(YEAR(B121),MONTH(B121)+1,1)</f>
        <v>40026</v>
      </c>
      <c r="C122"/>
      <c r="D122" s="53">
        <f t="shared" ca="1" si="21"/>
        <v>3.6749999999999998</v>
      </c>
      <c r="E122" s="165">
        <f t="shared" ca="1" si="19"/>
        <v>0.13941666666666785</v>
      </c>
      <c r="F122" s="65">
        <f t="shared" ca="1" si="27"/>
        <v>3.6749999999999998</v>
      </c>
      <c r="G122" s="66">
        <f t="shared" ca="1" si="22"/>
        <v>0.20250000000000001</v>
      </c>
      <c r="H122" s="66">
        <v>0</v>
      </c>
      <c r="I122" s="66">
        <f t="shared" ca="1" si="28"/>
        <v>0.20250000000000001</v>
      </c>
      <c r="J122" s="54"/>
      <c r="K122" s="66">
        <v>0</v>
      </c>
      <c r="L122" s="66">
        <f ca="1">'GAS DAILY VOL DOWNLOAD'!B100+K122</f>
        <v>0.5</v>
      </c>
      <c r="M122" s="55">
        <f t="shared" ca="1" si="23"/>
        <v>92</v>
      </c>
      <c r="N122" s="67">
        <f t="shared" ca="1" si="24"/>
        <v>40022</v>
      </c>
      <c r="O122" s="57">
        <f t="shared" ca="1" si="25"/>
        <v>5.6337081277775702E-2</v>
      </c>
      <c r="U122" s="66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5">
      <c r="A123" s="53">
        <f t="shared" ca="1" si="26"/>
        <v>93</v>
      </c>
      <c r="B123" s="64">
        <f t="shared" si="29"/>
        <v>40057</v>
      </c>
      <c r="C123"/>
      <c r="D123" s="53">
        <f t="shared" ca="1" si="21"/>
        <v>3.67</v>
      </c>
      <c r="E123" s="165">
        <f t="shared" ca="1" si="19"/>
        <v>0.13941666666666785</v>
      </c>
      <c r="F123" s="65">
        <f t="shared" ca="1" si="27"/>
        <v>3.67</v>
      </c>
      <c r="G123" s="66">
        <f t="shared" ca="1" si="22"/>
        <v>0.20250000000000001</v>
      </c>
      <c r="H123" s="66">
        <v>0</v>
      </c>
      <c r="I123" s="66">
        <f t="shared" ca="1" si="28"/>
        <v>0.20250000000000001</v>
      </c>
      <c r="J123" s="54"/>
      <c r="K123" s="66">
        <v>0</v>
      </c>
      <c r="L123" s="66">
        <f ca="1">'GAS DAILY VOL DOWNLOAD'!B101+K123</f>
        <v>0.55000000000000004</v>
      </c>
      <c r="M123" s="55">
        <f t="shared" ca="1" si="23"/>
        <v>93</v>
      </c>
      <c r="N123" s="67">
        <f t="shared" ca="1" si="24"/>
        <v>40051</v>
      </c>
      <c r="O123" s="57">
        <f t="shared" ca="1" si="25"/>
        <v>5.6440579685754798E-2</v>
      </c>
      <c r="U123" s="66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5">
      <c r="A124" s="53">
        <f t="shared" ca="1" si="26"/>
        <v>94</v>
      </c>
      <c r="B124" s="64">
        <f t="shared" si="29"/>
        <v>40087</v>
      </c>
      <c r="C124"/>
      <c r="D124" s="53">
        <f t="shared" ca="1" si="21"/>
        <v>3.6949999999999998</v>
      </c>
      <c r="E124" s="165">
        <f t="shared" ca="1" si="19"/>
        <v>0.13941666666666785</v>
      </c>
      <c r="F124" s="65">
        <f t="shared" ca="1" si="27"/>
        <v>3.6949999999999998</v>
      </c>
      <c r="G124" s="66">
        <f t="shared" ca="1" si="22"/>
        <v>0.20250000000000001</v>
      </c>
      <c r="H124" s="66">
        <v>0</v>
      </c>
      <c r="I124" s="66">
        <f t="shared" ca="1" si="28"/>
        <v>0.20250000000000001</v>
      </c>
      <c r="J124" s="54"/>
      <c r="K124" s="66">
        <v>0</v>
      </c>
      <c r="L124" s="66">
        <f ca="1">'GAS DAILY VOL DOWNLOAD'!B102+K124</f>
        <v>0.55000000000000004</v>
      </c>
      <c r="M124" s="55">
        <f t="shared" ca="1" si="23"/>
        <v>94</v>
      </c>
      <c r="N124" s="67">
        <f t="shared" ca="1" si="24"/>
        <v>40081</v>
      </c>
      <c r="O124" s="57">
        <f t="shared" ca="1" si="25"/>
        <v>5.6540739438806199E-2</v>
      </c>
      <c r="U124" s="66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5">
      <c r="A125" s="53">
        <f t="shared" ca="1" si="26"/>
        <v>95</v>
      </c>
      <c r="B125" s="64">
        <f t="shared" si="29"/>
        <v>40118</v>
      </c>
      <c r="C125"/>
      <c r="D125" s="53">
        <f t="shared" ca="1" si="21"/>
        <v>3.847</v>
      </c>
      <c r="E125" s="165">
        <f t="shared" ca="1" si="19"/>
        <v>0.13941666666666785</v>
      </c>
      <c r="F125" s="65">
        <f t="shared" ca="1" si="27"/>
        <v>3.847</v>
      </c>
      <c r="G125" s="66">
        <f t="shared" ca="1" si="22"/>
        <v>0.20250000000000001</v>
      </c>
      <c r="H125" s="66">
        <v>0</v>
      </c>
      <c r="I125" s="66">
        <f t="shared" ca="1" si="28"/>
        <v>0.20250000000000001</v>
      </c>
      <c r="J125" s="54"/>
      <c r="K125" s="66">
        <v>0</v>
      </c>
      <c r="L125" s="66">
        <f ca="1">'GAS DAILY VOL DOWNLOAD'!B103+K125</f>
        <v>0.6</v>
      </c>
      <c r="M125" s="55">
        <f t="shared" ca="1" si="23"/>
        <v>95</v>
      </c>
      <c r="N125" s="67">
        <f t="shared" ca="1" si="24"/>
        <v>40113</v>
      </c>
      <c r="O125" s="57">
        <f t="shared" ca="1" si="25"/>
        <v>5.66442378538001E-2</v>
      </c>
      <c r="U125" s="66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5">
      <c r="A126" s="53">
        <f t="shared" ca="1" si="26"/>
        <v>96</v>
      </c>
      <c r="B126" s="64">
        <f t="shared" si="29"/>
        <v>40148</v>
      </c>
      <c r="C126"/>
      <c r="D126" s="53">
        <f t="shared" ca="1" si="21"/>
        <v>3.99</v>
      </c>
      <c r="E126" s="165">
        <f t="shared" ca="1" si="19"/>
        <v>0.13941666666666785</v>
      </c>
      <c r="F126" s="65">
        <f t="shared" ca="1" si="27"/>
        <v>3.99</v>
      </c>
      <c r="G126" s="66">
        <f t="shared" ca="1" si="22"/>
        <v>0.20250000000000001</v>
      </c>
      <c r="H126" s="66">
        <v>0</v>
      </c>
      <c r="I126" s="66">
        <f t="shared" ca="1" si="28"/>
        <v>0.20250000000000001</v>
      </c>
      <c r="J126" s="54"/>
      <c r="K126" s="66">
        <v>0</v>
      </c>
      <c r="L126" s="66">
        <f ca="1">'GAS DAILY VOL DOWNLOAD'!B104+K126</f>
        <v>0.8</v>
      </c>
      <c r="M126" s="55">
        <f t="shared" ca="1" si="23"/>
        <v>96</v>
      </c>
      <c r="N126" s="67">
        <f t="shared" ca="1" si="24"/>
        <v>40141</v>
      </c>
      <c r="O126" s="57">
        <f t="shared" ca="1" si="25"/>
        <v>5.67443976136408E-2</v>
      </c>
      <c r="U126" s="66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5">
      <c r="A127" s="53">
        <f t="shared" ca="1" si="26"/>
        <v>97</v>
      </c>
      <c r="B127" s="64">
        <f t="shared" si="29"/>
        <v>40179</v>
      </c>
      <c r="C127"/>
      <c r="D127" s="53">
        <f t="shared" ca="1" si="21"/>
        <v>4.0449999999999999</v>
      </c>
      <c r="E127" s="165">
        <f t="shared" ca="1" si="19"/>
        <v>0.13941666666666785</v>
      </c>
      <c r="F127" s="65">
        <f t="shared" ca="1" si="27"/>
        <v>4.0449999999999999</v>
      </c>
      <c r="G127" s="66">
        <f t="shared" ca="1" si="22"/>
        <v>0.20250000000000001</v>
      </c>
      <c r="H127" s="66">
        <v>0</v>
      </c>
      <c r="I127" s="66">
        <f t="shared" ca="1" si="28"/>
        <v>0.20250000000000001</v>
      </c>
      <c r="J127" s="54"/>
      <c r="K127" s="66">
        <v>0</v>
      </c>
      <c r="L127" s="66">
        <f ca="1">'GAS DAILY VOL DOWNLOAD'!B105+K127</f>
        <v>1</v>
      </c>
      <c r="M127" s="55">
        <f t="shared" ref="M127:M150" ca="1" si="30">A127</f>
        <v>97</v>
      </c>
      <c r="N127" s="67">
        <f t="shared" ref="N127:N150" ca="1" si="31">VLOOKUP(B127,expiration,3,FALSE)</f>
        <v>40175</v>
      </c>
      <c r="O127" s="57">
        <f t="shared" ca="1" si="25"/>
        <v>5.6847896035649603E-2</v>
      </c>
      <c r="U127" s="66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5">
      <c r="A128" s="53">
        <f t="shared" ca="1" si="26"/>
        <v>98</v>
      </c>
      <c r="B128" s="64">
        <f t="shared" si="29"/>
        <v>40210</v>
      </c>
      <c r="C128"/>
      <c r="D128" s="53">
        <f t="shared" ca="1" si="21"/>
        <v>3.96</v>
      </c>
      <c r="E128" s="165">
        <f t="shared" ca="1" si="19"/>
        <v>0.13941666666666785</v>
      </c>
      <c r="F128" s="65">
        <f t="shared" ca="1" si="27"/>
        <v>3.96</v>
      </c>
      <c r="G128" s="66">
        <f t="shared" ca="1" si="22"/>
        <v>0.2</v>
      </c>
      <c r="H128" s="66">
        <v>0</v>
      </c>
      <c r="I128" s="66">
        <f t="shared" ca="1" si="28"/>
        <v>0.2</v>
      </c>
      <c r="J128" s="54"/>
      <c r="K128" s="66">
        <v>0</v>
      </c>
      <c r="L128" s="66">
        <f ca="1">'GAS DAILY VOL DOWNLOAD'!B106+K128</f>
        <v>1</v>
      </c>
      <c r="M128" s="55">
        <f t="shared" ca="1" si="30"/>
        <v>98</v>
      </c>
      <c r="N128" s="67">
        <f t="shared" ca="1" si="31"/>
        <v>40204</v>
      </c>
      <c r="O128" s="57">
        <f t="shared" ca="1" si="25"/>
        <v>5.6951394461223E-2</v>
      </c>
      <c r="U128" s="66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5">
      <c r="A129" s="53">
        <f t="shared" ca="1" si="26"/>
        <v>99</v>
      </c>
      <c r="B129" s="64">
        <f t="shared" si="29"/>
        <v>40238</v>
      </c>
      <c r="C129"/>
      <c r="D129" s="53">
        <f t="shared" ca="1" si="21"/>
        <v>3.83</v>
      </c>
      <c r="E129" s="165">
        <f t="shared" ca="1" si="19"/>
        <v>0.13941666666666785</v>
      </c>
      <c r="F129" s="65">
        <f t="shared" ca="1" si="27"/>
        <v>3.83</v>
      </c>
      <c r="G129" s="66">
        <f t="shared" ca="1" si="22"/>
        <v>0.19500000000000001</v>
      </c>
      <c r="H129" s="66">
        <v>0</v>
      </c>
      <c r="I129" s="66">
        <f t="shared" ca="1" si="28"/>
        <v>0.19500000000000001</v>
      </c>
      <c r="J129" s="54"/>
      <c r="K129" s="66">
        <v>0</v>
      </c>
      <c r="L129" s="66">
        <f ca="1">'GAS DAILY VOL DOWNLOAD'!B107+K129</f>
        <v>1</v>
      </c>
      <c r="M129" s="55">
        <f t="shared" ca="1" si="30"/>
        <v>99</v>
      </c>
      <c r="N129" s="67">
        <f t="shared" ca="1" si="31"/>
        <v>40232</v>
      </c>
      <c r="O129" s="57">
        <f t="shared" ca="1" si="25"/>
        <v>5.7044876913192197E-2</v>
      </c>
      <c r="U129" s="66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5">
      <c r="A130" s="53">
        <f t="shared" ca="1" si="26"/>
        <v>100</v>
      </c>
      <c r="B130" s="64">
        <f t="shared" si="29"/>
        <v>40269</v>
      </c>
      <c r="C130"/>
      <c r="D130" s="53">
        <f t="shared" ca="1" si="21"/>
        <v>3.645</v>
      </c>
      <c r="E130" s="165">
        <f t="shared" ca="1" si="19"/>
        <v>0.13941666666666785</v>
      </c>
      <c r="F130" s="65">
        <f t="shared" ca="1" si="27"/>
        <v>3.645</v>
      </c>
      <c r="G130" s="66">
        <f t="shared" ca="1" si="22"/>
        <v>0.19</v>
      </c>
      <c r="H130" s="66">
        <v>0</v>
      </c>
      <c r="I130" s="66">
        <f t="shared" ca="1" si="28"/>
        <v>0.19</v>
      </c>
      <c r="J130" s="54"/>
      <c r="K130" s="66">
        <v>0</v>
      </c>
      <c r="L130" s="66">
        <f ca="1">'GAS DAILY VOL DOWNLOAD'!B108+K130</f>
        <v>0.75</v>
      </c>
      <c r="M130" s="55">
        <f t="shared" ca="1" si="30"/>
        <v>100</v>
      </c>
      <c r="N130" s="67">
        <f t="shared" ca="1" si="31"/>
        <v>40263</v>
      </c>
      <c r="O130" s="57">
        <f t="shared" ca="1" si="25"/>
        <v>5.7148375345549098E-2</v>
      </c>
      <c r="U130" s="66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5">
      <c r="A131" s="53">
        <f t="shared" ca="1" si="26"/>
        <v>101</v>
      </c>
      <c r="B131" s="64">
        <f t="shared" si="29"/>
        <v>40299</v>
      </c>
      <c r="C131"/>
      <c r="D131" s="53">
        <f t="shared" ca="1" si="21"/>
        <v>3.64</v>
      </c>
      <c r="E131" s="165">
        <f t="shared" ca="1" si="19"/>
        <v>0.13941666666666785</v>
      </c>
      <c r="F131" s="65">
        <f t="shared" ca="1" si="27"/>
        <v>3.64</v>
      </c>
      <c r="G131" s="66">
        <f t="shared" ca="1" si="22"/>
        <v>0.185</v>
      </c>
      <c r="H131" s="66">
        <v>0</v>
      </c>
      <c r="I131" s="66">
        <f t="shared" ca="1" si="28"/>
        <v>0.185</v>
      </c>
      <c r="J131" s="54"/>
      <c r="K131" s="66">
        <v>0</v>
      </c>
      <c r="L131" s="66">
        <f ca="1">'GAS DAILY VOL DOWNLOAD'!B109+K131</f>
        <v>0.4</v>
      </c>
      <c r="M131" s="55">
        <f t="shared" ca="1" si="30"/>
        <v>101</v>
      </c>
      <c r="N131" s="67">
        <f t="shared" ca="1" si="31"/>
        <v>40295</v>
      </c>
      <c r="O131" s="57">
        <f t="shared" ca="1" si="25"/>
        <v>5.7248535122191899E-2</v>
      </c>
      <c r="U131" s="66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5">
      <c r="A132" s="53">
        <f t="shared" ca="1" si="26"/>
        <v>102</v>
      </c>
      <c r="B132" s="64">
        <f t="shared" si="29"/>
        <v>40330</v>
      </c>
      <c r="C132"/>
      <c r="D132" s="53">
        <f t="shared" ca="1" si="21"/>
        <v>3.6749999999999998</v>
      </c>
      <c r="E132" s="165">
        <f t="shared" ref="E132:E150" ca="1" si="32">Q$29</f>
        <v>0.13941666666666785</v>
      </c>
      <c r="F132" s="65">
        <f t="shared" ca="1" si="27"/>
        <v>3.6749999999999998</v>
      </c>
      <c r="G132" s="66">
        <f t="shared" ca="1" si="22"/>
        <v>0.185</v>
      </c>
      <c r="H132" s="66">
        <v>0</v>
      </c>
      <c r="I132" s="66">
        <f t="shared" ca="1" si="28"/>
        <v>0.185</v>
      </c>
      <c r="J132" s="54"/>
      <c r="K132" s="66">
        <v>0</v>
      </c>
      <c r="L132" s="66">
        <f ca="1">'GAS DAILY VOL DOWNLOAD'!B110+K132</f>
        <v>0.45</v>
      </c>
      <c r="M132" s="55">
        <f t="shared" ca="1" si="30"/>
        <v>102</v>
      </c>
      <c r="N132" s="67">
        <f t="shared" ca="1" si="31"/>
        <v>40323</v>
      </c>
      <c r="O132" s="57">
        <f t="shared" ca="1" si="25"/>
        <v>5.7352033561562703E-2</v>
      </c>
      <c r="U132" s="66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5">
      <c r="A133" s="53">
        <f t="shared" ca="1" si="26"/>
        <v>103</v>
      </c>
      <c r="B133" s="64">
        <f t="shared" si="29"/>
        <v>40360</v>
      </c>
      <c r="C133"/>
      <c r="D133" s="53">
        <f t="shared" ca="1" si="21"/>
        <v>3.7149999999999999</v>
      </c>
      <c r="E133" s="165">
        <f t="shared" ca="1" si="32"/>
        <v>0.13941666666666785</v>
      </c>
      <c r="F133" s="65">
        <f t="shared" ca="1" si="27"/>
        <v>3.7149999999999999</v>
      </c>
      <c r="G133" s="66">
        <f t="shared" ca="1" si="22"/>
        <v>0.185</v>
      </c>
      <c r="H133" s="66">
        <v>0</v>
      </c>
      <c r="I133" s="66">
        <f t="shared" ca="1" si="28"/>
        <v>0.185</v>
      </c>
      <c r="J133" s="54"/>
      <c r="K133" s="66">
        <v>0</v>
      </c>
      <c r="L133" s="66">
        <f ca="1">'GAS DAILY VOL DOWNLOAD'!B111+K133</f>
        <v>0.45</v>
      </c>
      <c r="M133" s="55">
        <f t="shared" ca="1" si="30"/>
        <v>103</v>
      </c>
      <c r="N133" s="67">
        <f t="shared" ca="1" si="31"/>
        <v>40354</v>
      </c>
      <c r="O133" s="57">
        <f t="shared" ca="1" si="25"/>
        <v>5.7452193344991603E-2</v>
      </c>
      <c r="U133" s="66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5">
      <c r="A134" s="53">
        <f t="shared" ca="1" si="26"/>
        <v>104</v>
      </c>
      <c r="B134" s="64">
        <f t="shared" si="29"/>
        <v>40391</v>
      </c>
      <c r="C134"/>
      <c r="D134" s="53">
        <f t="shared" ca="1" si="21"/>
        <v>3.7549999999999999</v>
      </c>
      <c r="E134" s="165">
        <f t="shared" ca="1" si="32"/>
        <v>0.13941666666666785</v>
      </c>
      <c r="F134" s="65">
        <f t="shared" ca="1" si="27"/>
        <v>3.7549999999999999</v>
      </c>
      <c r="G134" s="66">
        <f t="shared" ca="1" si="22"/>
        <v>0.185</v>
      </c>
      <c r="H134" s="66">
        <v>0</v>
      </c>
      <c r="I134" s="66">
        <f t="shared" ca="1" si="28"/>
        <v>0.185</v>
      </c>
      <c r="J134" s="54"/>
      <c r="K134" s="66">
        <v>0</v>
      </c>
      <c r="L134" s="66">
        <f ca="1">'GAS DAILY VOL DOWNLOAD'!B112+K134</f>
        <v>0.5</v>
      </c>
      <c r="M134" s="55">
        <f t="shared" ca="1" si="30"/>
        <v>104</v>
      </c>
      <c r="N134" s="67">
        <f t="shared" ca="1" si="31"/>
        <v>40386</v>
      </c>
      <c r="O134" s="57">
        <f t="shared" ca="1" si="25"/>
        <v>5.7555691791374597E-2</v>
      </c>
      <c r="U134" s="66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5">
      <c r="A135" s="53">
        <f t="shared" ca="1" si="26"/>
        <v>105</v>
      </c>
      <c r="B135" s="64">
        <f t="shared" si="29"/>
        <v>40422</v>
      </c>
      <c r="C135"/>
      <c r="D135" s="53">
        <f t="shared" ca="1" si="21"/>
        <v>3.75</v>
      </c>
      <c r="E135" s="165">
        <f t="shared" ca="1" si="32"/>
        <v>0.13941666666666785</v>
      </c>
      <c r="F135" s="65">
        <f t="shared" ca="1" si="27"/>
        <v>3.75</v>
      </c>
      <c r="G135" s="66">
        <f t="shared" ca="1" si="22"/>
        <v>0.185</v>
      </c>
      <c r="H135" s="66">
        <v>0</v>
      </c>
      <c r="I135" s="66">
        <f t="shared" ca="1" si="28"/>
        <v>0.185</v>
      </c>
      <c r="J135" s="54"/>
      <c r="K135" s="66">
        <v>0</v>
      </c>
      <c r="L135" s="66">
        <f ca="1">'GAS DAILY VOL DOWNLOAD'!B113+K135</f>
        <v>0.55000000000000004</v>
      </c>
      <c r="M135" s="55">
        <f t="shared" ca="1" si="30"/>
        <v>105</v>
      </c>
      <c r="N135" s="67">
        <f t="shared" ca="1" si="31"/>
        <v>40416</v>
      </c>
      <c r="O135" s="57">
        <f t="shared" ca="1" si="25"/>
        <v>5.7659190241320601E-2</v>
      </c>
      <c r="U135" s="66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5">
      <c r="A136" s="53">
        <f t="shared" ca="1" si="26"/>
        <v>106</v>
      </c>
      <c r="B136" s="64">
        <f t="shared" si="29"/>
        <v>40452</v>
      </c>
      <c r="C136"/>
      <c r="D136" s="53">
        <f t="shared" ca="1" si="21"/>
        <v>3.7749999999999999</v>
      </c>
      <c r="E136" s="165">
        <f t="shared" ca="1" si="32"/>
        <v>0.13941666666666785</v>
      </c>
      <c r="F136" s="65">
        <f t="shared" ca="1" si="27"/>
        <v>3.7749999999999999</v>
      </c>
      <c r="G136" s="66">
        <f t="shared" ca="1" si="22"/>
        <v>0.185</v>
      </c>
      <c r="H136" s="66">
        <v>0</v>
      </c>
      <c r="I136" s="66">
        <f t="shared" ca="1" si="28"/>
        <v>0.185</v>
      </c>
      <c r="J136" s="54"/>
      <c r="K136" s="66">
        <v>0</v>
      </c>
      <c r="L136" s="66">
        <f ca="1">'GAS DAILY VOL DOWNLOAD'!B114+K136</f>
        <v>0.55000000000000004</v>
      </c>
      <c r="M136" s="55">
        <f t="shared" ca="1" si="30"/>
        <v>106</v>
      </c>
      <c r="N136" s="67">
        <f t="shared" ca="1" si="31"/>
        <v>40448</v>
      </c>
      <c r="O136" s="57">
        <f t="shared" ca="1" si="25"/>
        <v>5.7759350034984003E-2</v>
      </c>
      <c r="U136" s="66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5">
      <c r="A137" s="53">
        <f t="shared" ca="1" si="26"/>
        <v>107</v>
      </c>
      <c r="B137" s="64">
        <f t="shared" si="29"/>
        <v>40483</v>
      </c>
      <c r="C137"/>
      <c r="D137" s="53">
        <f t="shared" ca="1" si="21"/>
        <v>3.927</v>
      </c>
      <c r="E137" s="165">
        <f t="shared" ca="1" si="32"/>
        <v>0.13941666666666785</v>
      </c>
      <c r="F137" s="65">
        <f t="shared" ca="1" si="27"/>
        <v>3.927</v>
      </c>
      <c r="G137" s="66">
        <f t="shared" ca="1" si="22"/>
        <v>0.185</v>
      </c>
      <c r="H137" s="66">
        <v>0</v>
      </c>
      <c r="I137" s="66">
        <f t="shared" ca="1" si="28"/>
        <v>0.185</v>
      </c>
      <c r="J137" s="54"/>
      <c r="K137" s="66">
        <v>0</v>
      </c>
      <c r="L137" s="66">
        <f ca="1">'GAS DAILY VOL DOWNLOAD'!B115+K137</f>
        <v>0.6</v>
      </c>
      <c r="M137" s="55">
        <f t="shared" ca="1" si="30"/>
        <v>107</v>
      </c>
      <c r="N137" s="67">
        <f t="shared" ca="1" si="31"/>
        <v>40477</v>
      </c>
      <c r="O137" s="57">
        <f t="shared" ca="1" si="25"/>
        <v>5.7862848491941697E-2</v>
      </c>
      <c r="U137" s="66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5">
      <c r="A138" s="53">
        <f t="shared" ca="1" si="26"/>
        <v>108</v>
      </c>
      <c r="B138" s="64">
        <f t="shared" si="29"/>
        <v>40513</v>
      </c>
      <c r="C138"/>
      <c r="D138" s="53">
        <f t="shared" ca="1" si="21"/>
        <v>4.07</v>
      </c>
      <c r="E138" s="165">
        <f t="shared" ca="1" si="32"/>
        <v>0.13941666666666785</v>
      </c>
      <c r="F138" s="65">
        <f t="shared" ca="1" si="27"/>
        <v>4.07</v>
      </c>
      <c r="G138" s="66">
        <f t="shared" ca="1" si="22"/>
        <v>0.185</v>
      </c>
      <c r="H138" s="66">
        <v>0</v>
      </c>
      <c r="I138" s="66">
        <f t="shared" ca="1" si="28"/>
        <v>0.185</v>
      </c>
      <c r="J138" s="54"/>
      <c r="K138" s="66">
        <v>0</v>
      </c>
      <c r="L138" s="66">
        <f ca="1">'GAS DAILY VOL DOWNLOAD'!B116+K138</f>
        <v>0.8</v>
      </c>
      <c r="M138" s="55">
        <f t="shared" ca="1" si="30"/>
        <v>108</v>
      </c>
      <c r="N138" s="67">
        <f t="shared" ca="1" si="31"/>
        <v>40506</v>
      </c>
      <c r="O138" s="57">
        <f t="shared" ca="1" si="25"/>
        <v>5.79630082923899E-2</v>
      </c>
      <c r="U138" s="66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5">
      <c r="A139" s="53">
        <f t="shared" ca="1" si="26"/>
        <v>109</v>
      </c>
      <c r="B139" s="64">
        <f t="shared" si="29"/>
        <v>40544</v>
      </c>
      <c r="C139"/>
      <c r="D139" s="53">
        <f t="shared" ca="1" si="21"/>
        <v>4.1275000000000004</v>
      </c>
      <c r="E139" s="165">
        <f t="shared" ca="1" si="32"/>
        <v>0.13941666666666785</v>
      </c>
      <c r="F139" s="65">
        <f t="shared" ca="1" si="27"/>
        <v>4.1275000000000004</v>
      </c>
      <c r="G139" s="66">
        <f t="shared" ca="1" si="22"/>
        <v>0.185</v>
      </c>
      <c r="H139" s="66">
        <v>0</v>
      </c>
      <c r="I139" s="66">
        <f t="shared" ca="1" si="28"/>
        <v>0.185</v>
      </c>
      <c r="J139" s="54"/>
      <c r="K139" s="66">
        <v>0</v>
      </c>
      <c r="L139" s="66">
        <f ca="1">'GAS DAILY VOL DOWNLOAD'!B117+K139</f>
        <v>1</v>
      </c>
      <c r="M139" s="55">
        <f t="shared" ca="1" si="30"/>
        <v>109</v>
      </c>
      <c r="N139" s="67">
        <f t="shared" ca="1" si="31"/>
        <v>40539</v>
      </c>
      <c r="O139" s="57">
        <f t="shared" ca="1" si="25"/>
        <v>5.8066506756358403E-2</v>
      </c>
      <c r="U139" s="66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5">
      <c r="A140" s="53">
        <f t="shared" ca="1" si="26"/>
        <v>110</v>
      </c>
      <c r="B140" s="64">
        <f t="shared" si="29"/>
        <v>40575</v>
      </c>
      <c r="C140"/>
      <c r="D140" s="53">
        <f t="shared" ca="1" si="21"/>
        <v>4.0425000000000004</v>
      </c>
      <c r="E140" s="165">
        <f t="shared" ca="1" si="32"/>
        <v>0.13941666666666785</v>
      </c>
      <c r="F140" s="65">
        <f t="shared" ca="1" si="27"/>
        <v>4.0425000000000004</v>
      </c>
      <c r="G140" s="66">
        <f t="shared" ca="1" si="22"/>
        <v>0.185</v>
      </c>
      <c r="H140" s="66">
        <v>0</v>
      </c>
      <c r="I140" s="66">
        <f t="shared" ca="1" si="28"/>
        <v>0.185</v>
      </c>
      <c r="J140" s="54"/>
      <c r="K140" s="66">
        <v>0</v>
      </c>
      <c r="L140" s="66">
        <f ca="1">'GAS DAILY VOL DOWNLOAD'!B118+K140</f>
        <v>1</v>
      </c>
      <c r="M140" s="55">
        <f t="shared" ca="1" si="30"/>
        <v>110</v>
      </c>
      <c r="N140" s="67">
        <f t="shared" ca="1" si="31"/>
        <v>40569</v>
      </c>
      <c r="O140" s="57">
        <f t="shared" ca="1" si="25"/>
        <v>5.8170005223888897E-2</v>
      </c>
      <c r="U140" s="66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5">
      <c r="A141" s="53">
        <f t="shared" ca="1" si="26"/>
        <v>111</v>
      </c>
      <c r="B141" s="64">
        <f t="shared" si="29"/>
        <v>40603</v>
      </c>
      <c r="C141"/>
      <c r="D141" s="53">
        <f t="shared" ca="1" si="21"/>
        <v>3.9125000000000001</v>
      </c>
      <c r="E141" s="165">
        <f t="shared" ca="1" si="32"/>
        <v>0.13941666666666785</v>
      </c>
      <c r="F141" s="65">
        <f t="shared" ca="1" si="27"/>
        <v>3.9125000000000001</v>
      </c>
      <c r="G141" s="66">
        <f t="shared" ca="1" si="22"/>
        <v>0.18</v>
      </c>
      <c r="H141" s="66">
        <v>0</v>
      </c>
      <c r="I141" s="66">
        <f t="shared" ca="1" si="28"/>
        <v>0.18</v>
      </c>
      <c r="J141" s="54"/>
      <c r="K141" s="66">
        <v>0</v>
      </c>
      <c r="L141" s="66">
        <f ca="1">'GAS DAILY VOL DOWNLOAD'!B119+K141</f>
        <v>1</v>
      </c>
      <c r="M141" s="55">
        <f t="shared" ca="1" si="30"/>
        <v>111</v>
      </c>
      <c r="N141" s="67">
        <f t="shared" ca="1" si="31"/>
        <v>40597</v>
      </c>
      <c r="O141" s="57">
        <f t="shared" ca="1" si="25"/>
        <v>5.8263487713752699E-2</v>
      </c>
      <c r="U141" s="66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5">
      <c r="A142" s="53">
        <f t="shared" ca="1" si="26"/>
        <v>112</v>
      </c>
      <c r="B142" s="64">
        <f t="shared" si="29"/>
        <v>40634</v>
      </c>
      <c r="C142"/>
      <c r="D142" s="53">
        <f t="shared" ca="1" si="21"/>
        <v>3.7275</v>
      </c>
      <c r="E142" s="165">
        <f t="shared" ca="1" si="32"/>
        <v>0.13941666666666785</v>
      </c>
      <c r="F142" s="65">
        <f t="shared" ca="1" si="27"/>
        <v>3.7275</v>
      </c>
      <c r="G142" s="66">
        <f t="shared" ca="1" si="22"/>
        <v>0.18</v>
      </c>
      <c r="H142" s="66">
        <v>0</v>
      </c>
      <c r="I142" s="66">
        <f t="shared" ca="1" si="28"/>
        <v>0.18</v>
      </c>
      <c r="J142" s="54"/>
      <c r="K142" s="66">
        <v>0</v>
      </c>
      <c r="L142" s="66">
        <f ca="1">'GAS DAILY VOL DOWNLOAD'!B120+K142</f>
        <v>0.75</v>
      </c>
      <c r="M142" s="55">
        <f t="shared" ca="1" si="30"/>
        <v>112</v>
      </c>
      <c r="N142" s="67">
        <f t="shared" ca="1" si="31"/>
        <v>40630</v>
      </c>
      <c r="O142" s="57">
        <f t="shared" ca="1" si="25"/>
        <v>5.8366986188063602E-2</v>
      </c>
      <c r="U142" s="66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5">
      <c r="A143" s="53">
        <f t="shared" ca="1" si="26"/>
        <v>113</v>
      </c>
      <c r="B143" s="64">
        <f t="shared" si="29"/>
        <v>40664</v>
      </c>
      <c r="C143"/>
      <c r="D143" s="53">
        <f t="shared" ca="1" si="21"/>
        <v>3.7225000000000001</v>
      </c>
      <c r="E143" s="165">
        <f t="shared" ca="1" si="32"/>
        <v>0.13941666666666785</v>
      </c>
      <c r="F143" s="65">
        <f t="shared" ca="1" si="27"/>
        <v>3.7225000000000001</v>
      </c>
      <c r="G143" s="66">
        <f t="shared" ca="1" si="22"/>
        <v>0.18</v>
      </c>
      <c r="H143" s="66">
        <v>0</v>
      </c>
      <c r="I143" s="66">
        <f t="shared" ca="1" si="28"/>
        <v>0.18</v>
      </c>
      <c r="J143" s="54"/>
      <c r="K143" s="66">
        <v>0</v>
      </c>
      <c r="L143" s="66">
        <f ca="1">'GAS DAILY VOL DOWNLOAD'!B121+K143</f>
        <v>0.4</v>
      </c>
      <c r="M143" s="55">
        <f t="shared" ca="1" si="30"/>
        <v>113</v>
      </c>
      <c r="N143" s="67">
        <f t="shared" ca="1" si="31"/>
        <v>40659</v>
      </c>
      <c r="O143" s="57">
        <f t="shared" ca="1" si="25"/>
        <v>5.84671460053037E-2</v>
      </c>
      <c r="U143" s="66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5">
      <c r="A144" s="53">
        <f t="shared" ca="1" si="26"/>
        <v>114</v>
      </c>
      <c r="B144" s="64">
        <f t="shared" si="29"/>
        <v>40695</v>
      </c>
      <c r="C144"/>
      <c r="D144" s="53">
        <f t="shared" ca="1" si="21"/>
        <v>3.7574999999999998</v>
      </c>
      <c r="E144" s="165">
        <f t="shared" ca="1" si="32"/>
        <v>0.13941666666666785</v>
      </c>
      <c r="F144" s="65">
        <f t="shared" ca="1" si="27"/>
        <v>3.7574999999999998</v>
      </c>
      <c r="G144" s="66">
        <f t="shared" ca="1" si="22"/>
        <v>0.18</v>
      </c>
      <c r="H144" s="66">
        <v>0</v>
      </c>
      <c r="I144" s="66">
        <f t="shared" ca="1" si="28"/>
        <v>0.18</v>
      </c>
      <c r="J144" s="54"/>
      <c r="K144" s="66">
        <v>0</v>
      </c>
      <c r="L144" s="66">
        <f ca="1">'GAS DAILY VOL DOWNLOAD'!B122+K144</f>
        <v>0.45</v>
      </c>
      <c r="M144" s="55">
        <f t="shared" ca="1" si="30"/>
        <v>114</v>
      </c>
      <c r="N144" s="67">
        <f t="shared" ca="1" si="31"/>
        <v>40688</v>
      </c>
      <c r="O144" s="57">
        <f t="shared" ca="1" si="25"/>
        <v>5.8570644486623601E-2</v>
      </c>
      <c r="U144" s="66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5">
      <c r="A145" s="53">
        <f t="shared" ca="1" si="26"/>
        <v>115</v>
      </c>
      <c r="B145" s="64">
        <f t="shared" si="29"/>
        <v>40725</v>
      </c>
      <c r="C145"/>
      <c r="D145" s="53">
        <f t="shared" ca="1" si="21"/>
        <v>3.7974999999999999</v>
      </c>
      <c r="E145" s="165">
        <f t="shared" ca="1" si="32"/>
        <v>0.13941666666666785</v>
      </c>
      <c r="F145" s="65">
        <f t="shared" ca="1" si="27"/>
        <v>3.7974999999999999</v>
      </c>
      <c r="G145" s="66">
        <f t="shared" ca="1" si="22"/>
        <v>0.18</v>
      </c>
      <c r="H145" s="66">
        <v>0</v>
      </c>
      <c r="I145" s="66">
        <f t="shared" ca="1" si="28"/>
        <v>0.18</v>
      </c>
      <c r="J145" s="54"/>
      <c r="K145" s="66">
        <v>0</v>
      </c>
      <c r="L145" s="66">
        <f ca="1">'GAS DAILY VOL DOWNLOAD'!B123+K145</f>
        <v>0.45</v>
      </c>
      <c r="M145" s="55">
        <f t="shared" ca="1" si="30"/>
        <v>115</v>
      </c>
      <c r="N145" s="67">
        <f t="shared" ca="1" si="31"/>
        <v>40721</v>
      </c>
      <c r="O145" s="57">
        <f t="shared" ca="1" si="25"/>
        <v>5.86708043106468E-2</v>
      </c>
      <c r="U145" s="66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5">
      <c r="A146" s="53">
        <f t="shared" ca="1" si="26"/>
        <v>116</v>
      </c>
      <c r="B146" s="64">
        <f t="shared" si="29"/>
        <v>40756</v>
      </c>
      <c r="C146"/>
      <c r="D146" s="53">
        <f t="shared" ca="1" si="21"/>
        <v>3.8374999999999999</v>
      </c>
      <c r="E146" s="165">
        <f t="shared" ca="1" si="32"/>
        <v>0.13941666666666785</v>
      </c>
      <c r="F146" s="65">
        <f t="shared" ca="1" si="27"/>
        <v>3.8374999999999999</v>
      </c>
      <c r="G146" s="66">
        <f t="shared" ca="1" si="22"/>
        <v>0.18</v>
      </c>
      <c r="H146" s="66">
        <v>0</v>
      </c>
      <c r="I146" s="66">
        <f t="shared" ca="1" si="28"/>
        <v>0.18</v>
      </c>
      <c r="J146" s="54"/>
      <c r="K146" s="66">
        <v>0</v>
      </c>
      <c r="L146" s="66">
        <f ca="1">'GAS DAILY VOL DOWNLOAD'!B124+K146</f>
        <v>0.5</v>
      </c>
      <c r="M146" s="55">
        <f t="shared" ca="1" si="30"/>
        <v>116</v>
      </c>
      <c r="N146" s="67">
        <f t="shared" ca="1" si="31"/>
        <v>40750</v>
      </c>
      <c r="O146" s="57">
        <f t="shared" ca="1" si="25"/>
        <v>5.8774302798974401E-2</v>
      </c>
      <c r="U146" s="66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5">
      <c r="A147" s="53">
        <f t="shared" ca="1" si="26"/>
        <v>117</v>
      </c>
      <c r="B147" s="64">
        <f t="shared" si="29"/>
        <v>40787</v>
      </c>
      <c r="C147"/>
      <c r="D147" s="53">
        <f t="shared" ca="1" si="21"/>
        <v>3.8325</v>
      </c>
      <c r="E147" s="165">
        <f t="shared" ca="1" si="32"/>
        <v>0.13941666666666785</v>
      </c>
      <c r="F147" s="65">
        <f t="shared" ca="1" si="27"/>
        <v>3.8325</v>
      </c>
      <c r="G147" s="66">
        <f t="shared" ca="1" si="22"/>
        <v>0.18</v>
      </c>
      <c r="H147" s="66">
        <v>0</v>
      </c>
      <c r="I147" s="66">
        <f t="shared" ca="1" si="28"/>
        <v>0.18</v>
      </c>
      <c r="J147" s="54"/>
      <c r="K147" s="66">
        <v>0</v>
      </c>
      <c r="L147" s="66">
        <f ca="1">'GAS DAILY VOL DOWNLOAD'!B125+K147</f>
        <v>0.55000000000000004</v>
      </c>
      <c r="M147" s="55">
        <f t="shared" ca="1" si="30"/>
        <v>117</v>
      </c>
      <c r="N147" s="67">
        <f t="shared" ca="1" si="31"/>
        <v>40781</v>
      </c>
      <c r="O147" s="57">
        <f t="shared" ca="1" si="25"/>
        <v>5.8877801290863702E-2</v>
      </c>
      <c r="U147" s="66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5">
      <c r="A148" s="53">
        <f t="shared" ca="1" si="26"/>
        <v>118</v>
      </c>
      <c r="B148" s="64">
        <f t="shared" si="29"/>
        <v>40817</v>
      </c>
      <c r="C148"/>
      <c r="D148" s="53">
        <f t="shared" ca="1" si="21"/>
        <v>3.8574999999999999</v>
      </c>
      <c r="E148" s="165">
        <f t="shared" ca="1" si="32"/>
        <v>0.13941666666666785</v>
      </c>
      <c r="F148" s="65">
        <f t="shared" ca="1" si="27"/>
        <v>3.8574999999999999</v>
      </c>
      <c r="G148" s="66">
        <f t="shared" ca="1" si="22"/>
        <v>0.18</v>
      </c>
      <c r="H148" s="66">
        <v>0</v>
      </c>
      <c r="I148" s="66">
        <f t="shared" ca="1" si="28"/>
        <v>0.18</v>
      </c>
      <c r="J148" s="54"/>
      <c r="K148" s="66">
        <v>0</v>
      </c>
      <c r="L148" s="66">
        <f ca="1">'GAS DAILY VOL DOWNLOAD'!B126+K148</f>
        <v>0.55000000000000004</v>
      </c>
      <c r="M148" s="55">
        <f t="shared" ca="1" si="30"/>
        <v>118</v>
      </c>
      <c r="N148" s="67">
        <f t="shared" ca="1" si="31"/>
        <v>40813</v>
      </c>
      <c r="O148" s="57">
        <f t="shared" ca="1" si="25"/>
        <v>5.8977961125114199E-2</v>
      </c>
      <c r="U148" s="66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5">
      <c r="A149" s="53">
        <f t="shared" ca="1" si="26"/>
        <v>119</v>
      </c>
      <c r="B149" s="64">
        <f t="shared" si="29"/>
        <v>40848</v>
      </c>
      <c r="C149"/>
      <c r="D149" s="53">
        <f t="shared" ca="1" si="21"/>
        <v>4.0095000000000001</v>
      </c>
      <c r="E149" s="165">
        <f t="shared" ca="1" si="32"/>
        <v>0.13941666666666785</v>
      </c>
      <c r="F149" s="65">
        <f t="shared" ca="1" si="27"/>
        <v>4.0095000000000001</v>
      </c>
      <c r="G149" s="66">
        <f t="shared" ca="1" si="22"/>
        <v>0.18</v>
      </c>
      <c r="H149" s="66">
        <v>0</v>
      </c>
      <c r="I149" s="66">
        <f t="shared" ca="1" si="28"/>
        <v>0.18</v>
      </c>
      <c r="J149" s="54"/>
      <c r="K149" s="66">
        <v>0</v>
      </c>
      <c r="L149" s="66">
        <f ca="1">'GAS DAILY VOL DOWNLOAD'!B127+K149</f>
        <v>0.6</v>
      </c>
      <c r="M149" s="55">
        <f t="shared" ca="1" si="30"/>
        <v>119</v>
      </c>
      <c r="N149" s="67">
        <f t="shared" ca="1" si="31"/>
        <v>40842</v>
      </c>
      <c r="O149" s="57">
        <f t="shared" ca="1" si="25"/>
        <v>5.9081459624010797E-2</v>
      </c>
      <c r="U149" s="66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5">
      <c r="A150" s="53">
        <f t="shared" ca="1" si="26"/>
        <v>120</v>
      </c>
      <c r="B150" s="64">
        <f t="shared" si="29"/>
        <v>40878</v>
      </c>
      <c r="C150"/>
      <c r="D150" s="53">
        <f t="shared" ca="1" si="21"/>
        <v>4.1524999999999999</v>
      </c>
      <c r="E150" s="165">
        <f t="shared" ca="1" si="32"/>
        <v>0.13941666666666785</v>
      </c>
      <c r="F150" s="65">
        <f t="shared" ca="1" si="27"/>
        <v>4.1524999999999999</v>
      </c>
      <c r="G150" s="66">
        <f t="shared" ca="1" si="22"/>
        <v>0.18</v>
      </c>
      <c r="H150" s="66">
        <v>0</v>
      </c>
      <c r="I150" s="66">
        <f t="shared" ca="1" si="28"/>
        <v>0.18</v>
      </c>
      <c r="J150" s="54"/>
      <c r="K150" s="66">
        <v>0</v>
      </c>
      <c r="L150" s="66">
        <f ca="1">'GAS DAILY VOL DOWNLOAD'!B128+K150</f>
        <v>0.8</v>
      </c>
      <c r="M150" s="55">
        <f t="shared" ca="1" si="30"/>
        <v>120</v>
      </c>
      <c r="N150" s="67">
        <f t="shared" ca="1" si="31"/>
        <v>40872</v>
      </c>
      <c r="O150" s="57">
        <f t="shared" ca="1" si="25"/>
        <v>5.9181619465042502E-2</v>
      </c>
      <c r="U150" s="66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5">
      <c r="A151"/>
      <c r="B151"/>
      <c r="C151"/>
      <c r="D151"/>
      <c r="E151"/>
      <c r="F151"/>
      <c r="G151"/>
      <c r="H151" s="66">
        <v>0</v>
      </c>
      <c r="I151"/>
      <c r="J151"/>
      <c r="K151" s="66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5">
      <c r="A152"/>
      <c r="B152"/>
      <c r="C152"/>
      <c r="D152"/>
      <c r="E152"/>
      <c r="F152"/>
      <c r="G152"/>
      <c r="H152" s="66">
        <v>0</v>
      </c>
      <c r="I152"/>
      <c r="J152"/>
      <c r="K152" s="66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5">
      <c r="A153"/>
      <c r="B153"/>
      <c r="C153"/>
      <c r="D153"/>
      <c r="E153"/>
      <c r="F153"/>
      <c r="G153"/>
      <c r="H153" s="66">
        <v>0</v>
      </c>
      <c r="I153"/>
      <c r="J153"/>
      <c r="K153" s="66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5">
      <c r="A154"/>
      <c r="B154"/>
      <c r="C154"/>
      <c r="D154"/>
      <c r="E154"/>
      <c r="F154"/>
      <c r="G154"/>
      <c r="H154" s="66">
        <v>0</v>
      </c>
      <c r="I154"/>
      <c r="J154"/>
      <c r="K154" s="66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5">
      <c r="A155"/>
      <c r="B155"/>
      <c r="C155"/>
      <c r="D155"/>
      <c r="E155"/>
      <c r="F155"/>
      <c r="G155"/>
      <c r="H155" s="66">
        <v>0</v>
      </c>
      <c r="I155"/>
      <c r="J155"/>
      <c r="K155" s="66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5">
      <c r="A156"/>
      <c r="B156"/>
      <c r="C156"/>
      <c r="D156"/>
      <c r="E156"/>
      <c r="F156"/>
      <c r="G156"/>
      <c r="H156" s="66">
        <v>0</v>
      </c>
      <c r="I156"/>
      <c r="J156"/>
      <c r="K156" s="66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5">
      <c r="A157"/>
      <c r="B157"/>
      <c r="C157"/>
      <c r="D157"/>
      <c r="E157"/>
      <c r="F157"/>
      <c r="G157"/>
      <c r="H157" s="66">
        <v>0</v>
      </c>
      <c r="I157"/>
      <c r="J157"/>
      <c r="K157" s="66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5">
      <c r="A158"/>
      <c r="B158"/>
      <c r="C158"/>
      <c r="D158"/>
      <c r="E158"/>
      <c r="F158"/>
      <c r="G158"/>
      <c r="H158" s="66">
        <v>0</v>
      </c>
      <c r="I158"/>
      <c r="J158"/>
      <c r="K158" s="66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5">
      <c r="A159"/>
      <c r="B159"/>
      <c r="C159"/>
      <c r="D159"/>
      <c r="E159"/>
      <c r="F159"/>
      <c r="G159"/>
      <c r="H159" s="66">
        <v>0</v>
      </c>
      <c r="I159"/>
      <c r="J159"/>
      <c r="K159" s="66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5">
      <c r="A160"/>
      <c r="B160"/>
      <c r="C160"/>
      <c r="D160"/>
      <c r="E160"/>
      <c r="F160"/>
      <c r="G160"/>
      <c r="H160" s="66">
        <v>0</v>
      </c>
      <c r="I160"/>
      <c r="J160"/>
      <c r="K160" s="66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 x14ac:dyDescent="0.25">
      <c r="A161"/>
      <c r="B161"/>
      <c r="C161"/>
      <c r="D161"/>
      <c r="E161"/>
      <c r="F161"/>
      <c r="G161"/>
      <c r="H161" s="66">
        <v>0</v>
      </c>
      <c r="I161"/>
      <c r="J161"/>
      <c r="K161" s="66">
        <v>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 x14ac:dyDescent="0.25">
      <c r="A162"/>
      <c r="B162"/>
      <c r="C162"/>
      <c r="D162"/>
      <c r="E162"/>
      <c r="F162"/>
      <c r="G162"/>
      <c r="H162" s="66">
        <v>0</v>
      </c>
      <c r="I162"/>
      <c r="J162"/>
      <c r="K162" s="66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 x14ac:dyDescent="0.25">
      <c r="A163"/>
      <c r="B163"/>
      <c r="C163"/>
      <c r="D163"/>
      <c r="E163"/>
      <c r="F163"/>
      <c r="G163"/>
      <c r="H163" s="66">
        <v>0</v>
      </c>
      <c r="I163"/>
      <c r="J163"/>
      <c r="K163" s="66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 x14ac:dyDescent="0.25">
      <c r="A164"/>
      <c r="B164"/>
      <c r="C164"/>
      <c r="D164"/>
      <c r="E164"/>
      <c r="F164"/>
      <c r="G164"/>
      <c r="H164" s="66">
        <v>0</v>
      </c>
      <c r="I164"/>
      <c r="J164"/>
      <c r="K164" s="66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 x14ac:dyDescent="0.25">
      <c r="A165"/>
      <c r="B165"/>
      <c r="C165"/>
      <c r="D165"/>
      <c r="E165"/>
      <c r="F165"/>
      <c r="G165"/>
      <c r="H165" s="66">
        <v>0</v>
      </c>
      <c r="I165"/>
      <c r="J165"/>
      <c r="K165" s="66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 x14ac:dyDescent="0.25">
      <c r="A166"/>
      <c r="B166"/>
      <c r="C166"/>
      <c r="D166"/>
      <c r="E166"/>
      <c r="F166"/>
      <c r="G166"/>
      <c r="H166" s="66">
        <v>0</v>
      </c>
      <c r="I166"/>
      <c r="J166"/>
      <c r="K166" s="66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 x14ac:dyDescent="0.25">
      <c r="A167"/>
      <c r="B167"/>
      <c r="C167"/>
      <c r="D167"/>
      <c r="E167"/>
      <c r="F167"/>
      <c r="G167"/>
      <c r="H167" s="66">
        <v>0</v>
      </c>
      <c r="I167"/>
      <c r="J167"/>
      <c r="K167" s="66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 x14ac:dyDescent="0.25">
      <c r="A168"/>
      <c r="B168"/>
      <c r="C168"/>
      <c r="D168"/>
      <c r="E168"/>
      <c r="F168"/>
      <c r="G168"/>
      <c r="H168" s="66">
        <v>0</v>
      </c>
      <c r="I168"/>
      <c r="J168"/>
      <c r="K168" s="66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 x14ac:dyDescent="0.25">
      <c r="A169"/>
      <c r="B169"/>
      <c r="C169"/>
      <c r="D169"/>
      <c r="E169"/>
      <c r="F169"/>
      <c r="G169"/>
      <c r="H169" s="66">
        <v>0</v>
      </c>
      <c r="I169"/>
      <c r="J169"/>
      <c r="K169" s="66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 x14ac:dyDescent="0.25">
      <c r="A170"/>
      <c r="B170"/>
      <c r="C170"/>
      <c r="D170"/>
      <c r="E170"/>
      <c r="F170"/>
      <c r="G170"/>
      <c r="H170" s="66">
        <v>0</v>
      </c>
      <c r="I170"/>
      <c r="J170"/>
      <c r="K170" s="66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 x14ac:dyDescent="0.25">
      <c r="A171"/>
      <c r="B171"/>
      <c r="C171"/>
      <c r="D171"/>
      <c r="E171"/>
      <c r="F171"/>
      <c r="G171"/>
      <c r="H171" s="66">
        <v>0</v>
      </c>
      <c r="I171"/>
      <c r="J171"/>
      <c r="K171" s="66">
        <v>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 x14ac:dyDescent="0.25">
      <c r="A172"/>
      <c r="B172"/>
      <c r="C172"/>
      <c r="D172"/>
      <c r="E172"/>
      <c r="F172"/>
      <c r="G172"/>
      <c r="H172" s="66">
        <v>0</v>
      </c>
      <c r="I172"/>
      <c r="J172"/>
      <c r="K172" s="66">
        <v>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 x14ac:dyDescent="0.25">
      <c r="A173"/>
      <c r="B173"/>
      <c r="C173"/>
      <c r="D173"/>
      <c r="E173"/>
      <c r="F173"/>
      <c r="G173"/>
      <c r="H173" s="66">
        <v>0</v>
      </c>
      <c r="I173"/>
      <c r="J173"/>
      <c r="K173" s="66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 x14ac:dyDescent="0.25">
      <c r="A174"/>
      <c r="B174"/>
      <c r="C174"/>
      <c r="D174"/>
      <c r="E174"/>
      <c r="F174"/>
      <c r="G174"/>
      <c r="H174" s="66">
        <v>0</v>
      </c>
      <c r="I174"/>
      <c r="J174"/>
      <c r="K174" s="66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 x14ac:dyDescent="0.25">
      <c r="A175"/>
      <c r="B175"/>
      <c r="C175"/>
      <c r="D175"/>
      <c r="E175"/>
      <c r="F175"/>
      <c r="G175"/>
      <c r="H175" s="66">
        <v>0</v>
      </c>
      <c r="I175"/>
      <c r="J175"/>
      <c r="K175" s="66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 x14ac:dyDescent="0.25">
      <c r="A176"/>
      <c r="B176"/>
      <c r="C176"/>
      <c r="D176"/>
      <c r="E176"/>
      <c r="F176"/>
      <c r="G176"/>
      <c r="H176" s="66">
        <v>0</v>
      </c>
      <c r="I176"/>
      <c r="J176"/>
      <c r="K176" s="66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 x14ac:dyDescent="0.25">
      <c r="A177"/>
      <c r="B177"/>
      <c r="C177"/>
      <c r="D177"/>
      <c r="E177"/>
      <c r="F177"/>
      <c r="G177"/>
      <c r="H177" s="66">
        <v>0</v>
      </c>
      <c r="I177"/>
      <c r="J177"/>
      <c r="K177" s="66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 x14ac:dyDescent="0.25">
      <c r="A178"/>
      <c r="B178"/>
      <c r="C178"/>
      <c r="D178"/>
      <c r="E178"/>
      <c r="F178"/>
      <c r="G178"/>
      <c r="H178" s="66">
        <v>0</v>
      </c>
      <c r="I178"/>
      <c r="J178"/>
      <c r="K178" s="66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 x14ac:dyDescent="0.25">
      <c r="A179"/>
      <c r="B179"/>
      <c r="C179"/>
      <c r="D179"/>
      <c r="E179"/>
      <c r="F179"/>
      <c r="G179"/>
      <c r="H179" s="66">
        <v>0</v>
      </c>
      <c r="I179"/>
      <c r="J179"/>
      <c r="K179" s="66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 x14ac:dyDescent="0.25">
      <c r="A180"/>
      <c r="B180"/>
      <c r="C180"/>
      <c r="D180"/>
      <c r="E180"/>
      <c r="F180"/>
      <c r="G180"/>
      <c r="H180" s="66">
        <v>0</v>
      </c>
      <c r="I180"/>
      <c r="J180"/>
      <c r="K180" s="66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 x14ac:dyDescent="0.25">
      <c r="A181"/>
      <c r="B181"/>
      <c r="C181"/>
      <c r="D181"/>
      <c r="E181"/>
      <c r="F181"/>
      <c r="G181"/>
      <c r="H181" s="66">
        <v>0</v>
      </c>
      <c r="I181"/>
      <c r="J181"/>
      <c r="K181" s="66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 x14ac:dyDescent="0.25">
      <c r="A182"/>
      <c r="B182"/>
      <c r="C182"/>
      <c r="D182"/>
      <c r="E182"/>
      <c r="F182"/>
      <c r="G182"/>
      <c r="H182" s="66">
        <v>0</v>
      </c>
      <c r="I182"/>
      <c r="J182"/>
      <c r="K182" s="66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5">
      <c r="A183"/>
      <c r="B183"/>
      <c r="C183"/>
      <c r="D183"/>
      <c r="E183"/>
      <c r="F183"/>
      <c r="G183"/>
      <c r="H183" s="66">
        <v>0</v>
      </c>
      <c r="I183"/>
      <c r="J183"/>
      <c r="K183" s="66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 x14ac:dyDescent="0.25">
      <c r="A184"/>
      <c r="B184"/>
      <c r="C184"/>
      <c r="D184"/>
      <c r="E184"/>
      <c r="F184"/>
      <c r="G184"/>
      <c r="H184" s="66">
        <v>0</v>
      </c>
      <c r="I184"/>
      <c r="J184"/>
      <c r="K184" s="66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 x14ac:dyDescent="0.25">
      <c r="A185"/>
      <c r="B185"/>
      <c r="C185"/>
      <c r="D185"/>
      <c r="E185"/>
      <c r="F185"/>
      <c r="G185"/>
      <c r="H185" s="66">
        <v>0</v>
      </c>
      <c r="I185"/>
      <c r="J185"/>
      <c r="K185" s="66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 x14ac:dyDescent="0.25">
      <c r="A186"/>
      <c r="B186"/>
      <c r="C186"/>
      <c r="D186"/>
      <c r="E186"/>
      <c r="F186"/>
      <c r="G186"/>
      <c r="H186" s="66">
        <v>0</v>
      </c>
      <c r="I186"/>
      <c r="J186"/>
      <c r="K186" s="66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 x14ac:dyDescent="0.25">
      <c r="A187"/>
      <c r="B187"/>
      <c r="C187"/>
      <c r="D187"/>
      <c r="E187"/>
      <c r="F187"/>
      <c r="G187"/>
      <c r="H187" s="66">
        <v>0</v>
      </c>
      <c r="I187"/>
      <c r="J187"/>
      <c r="K187" s="66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 x14ac:dyDescent="0.25">
      <c r="A188"/>
      <c r="B188"/>
      <c r="C188"/>
      <c r="D188"/>
      <c r="E188"/>
      <c r="F188"/>
      <c r="G188"/>
      <c r="H188" s="66">
        <v>0</v>
      </c>
      <c r="I188"/>
      <c r="J188"/>
      <c r="K188" s="66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5">
      <c r="A189"/>
      <c r="B189"/>
      <c r="C189"/>
      <c r="D189"/>
      <c r="E189"/>
      <c r="F189"/>
      <c r="G189"/>
      <c r="H189" s="66">
        <v>0</v>
      </c>
      <c r="I189"/>
      <c r="J189"/>
      <c r="K189" s="66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 x14ac:dyDescent="0.25">
      <c r="A190"/>
      <c r="B190"/>
      <c r="C190"/>
      <c r="D190"/>
      <c r="E190"/>
      <c r="F190"/>
      <c r="G190"/>
      <c r="H190" s="66">
        <v>0</v>
      </c>
      <c r="I190"/>
      <c r="J190"/>
      <c r="K190" s="66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 x14ac:dyDescent="0.25">
      <c r="A191"/>
      <c r="B191"/>
      <c r="C191"/>
      <c r="D191"/>
      <c r="E191"/>
      <c r="F191"/>
      <c r="G191"/>
      <c r="H191" s="66">
        <v>0</v>
      </c>
      <c r="I191"/>
      <c r="J191"/>
      <c r="K191" s="66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 x14ac:dyDescent="0.25">
      <c r="A192"/>
      <c r="B192"/>
      <c r="C192"/>
      <c r="D192"/>
      <c r="E192"/>
      <c r="F192"/>
      <c r="G192"/>
      <c r="H192" s="66">
        <v>0</v>
      </c>
      <c r="I192"/>
      <c r="J192"/>
      <c r="K192" s="66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 x14ac:dyDescent="0.25">
      <c r="A193"/>
      <c r="B193"/>
      <c r="C193"/>
      <c r="D193"/>
      <c r="E193"/>
      <c r="F193"/>
      <c r="G193"/>
      <c r="H193" s="66">
        <v>0</v>
      </c>
      <c r="I193"/>
      <c r="J193"/>
      <c r="K193" s="66">
        <v>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 x14ac:dyDescent="0.25">
      <c r="A194"/>
      <c r="B194"/>
      <c r="C194"/>
      <c r="D194"/>
      <c r="E194"/>
      <c r="F194"/>
      <c r="G194"/>
      <c r="H194" s="66">
        <v>0</v>
      </c>
      <c r="I194"/>
      <c r="J194"/>
      <c r="K194" s="66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 x14ac:dyDescent="0.25">
      <c r="A195"/>
      <c r="B195"/>
      <c r="C195"/>
      <c r="D195"/>
      <c r="E195"/>
      <c r="F195"/>
      <c r="G195"/>
      <c r="H195" s="66">
        <v>0</v>
      </c>
      <c r="I195"/>
      <c r="J195"/>
      <c r="K195" s="66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 x14ac:dyDescent="0.25">
      <c r="A196"/>
      <c r="B196"/>
      <c r="C196"/>
      <c r="D196"/>
      <c r="E196"/>
      <c r="F196"/>
      <c r="G196"/>
      <c r="H196" s="66">
        <v>0</v>
      </c>
      <c r="I196"/>
      <c r="J196"/>
      <c r="K196" s="66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 x14ac:dyDescent="0.25">
      <c r="A197"/>
      <c r="B197"/>
      <c r="C197"/>
      <c r="D197"/>
      <c r="E197"/>
      <c r="F197"/>
      <c r="G197"/>
      <c r="H197" s="66">
        <v>0</v>
      </c>
      <c r="I197"/>
      <c r="J197"/>
      <c r="K197" s="66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 x14ac:dyDescent="0.25">
      <c r="A198"/>
      <c r="B198"/>
      <c r="C198"/>
      <c r="D198"/>
      <c r="E198"/>
      <c r="F198"/>
      <c r="G198"/>
      <c r="H198" s="66">
        <v>0</v>
      </c>
      <c r="I198"/>
      <c r="J198"/>
      <c r="K198" s="66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 x14ac:dyDescent="0.25">
      <c r="A199"/>
      <c r="B199"/>
      <c r="C199"/>
      <c r="D199"/>
      <c r="E199"/>
      <c r="F199"/>
      <c r="G199"/>
      <c r="H199" s="66">
        <v>0</v>
      </c>
      <c r="I199"/>
      <c r="J199"/>
      <c r="K199" s="66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 x14ac:dyDescent="0.25">
      <c r="A200"/>
      <c r="B200"/>
      <c r="C200"/>
      <c r="D200"/>
      <c r="E200"/>
      <c r="F200"/>
      <c r="G200"/>
      <c r="H200" s="66">
        <v>0</v>
      </c>
      <c r="I200"/>
      <c r="J200"/>
      <c r="K200" s="66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 x14ac:dyDescent="0.25">
      <c r="A201"/>
      <c r="B201"/>
      <c r="C201"/>
      <c r="D201"/>
      <c r="E201"/>
      <c r="F201"/>
      <c r="G201"/>
      <c r="H201" s="66">
        <v>0</v>
      </c>
      <c r="I201"/>
      <c r="J201"/>
      <c r="K201" s="66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 x14ac:dyDescent="0.25">
      <c r="A202"/>
      <c r="B202"/>
      <c r="C202"/>
      <c r="D202"/>
      <c r="E202"/>
      <c r="F202"/>
      <c r="G202"/>
      <c r="H202" s="66">
        <v>0</v>
      </c>
      <c r="I202"/>
      <c r="J202"/>
      <c r="K202" s="66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 x14ac:dyDescent="0.25">
      <c r="A203"/>
      <c r="B203"/>
      <c r="C203"/>
      <c r="D203"/>
      <c r="E203"/>
      <c r="F203"/>
      <c r="G203"/>
      <c r="H203" s="66">
        <v>0</v>
      </c>
      <c r="I203"/>
      <c r="J203"/>
      <c r="K203" s="66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 x14ac:dyDescent="0.25">
      <c r="A204"/>
      <c r="B204"/>
      <c r="C204"/>
      <c r="D204"/>
      <c r="E204"/>
      <c r="F204"/>
      <c r="G204"/>
      <c r="H204" s="66">
        <v>0</v>
      </c>
      <c r="I204"/>
      <c r="J204"/>
      <c r="K204" s="66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 x14ac:dyDescent="0.25">
      <c r="A205"/>
      <c r="B205"/>
      <c r="C205"/>
      <c r="D205"/>
      <c r="E205"/>
      <c r="F205"/>
      <c r="G205"/>
      <c r="H205" s="66">
        <v>0</v>
      </c>
      <c r="I205"/>
      <c r="J205"/>
      <c r="K205" s="66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 x14ac:dyDescent="0.25">
      <c r="A206"/>
      <c r="B206"/>
      <c r="C206"/>
      <c r="D206"/>
      <c r="E206"/>
      <c r="F206"/>
      <c r="G206"/>
      <c r="H206" s="66">
        <v>0</v>
      </c>
      <c r="I206"/>
      <c r="J206"/>
      <c r="K206" s="66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 x14ac:dyDescent="0.25">
      <c r="A207"/>
      <c r="B207"/>
      <c r="C207"/>
      <c r="D207"/>
      <c r="E207"/>
      <c r="F207"/>
      <c r="G207"/>
      <c r="H207" s="66">
        <v>0</v>
      </c>
      <c r="I207"/>
      <c r="J207"/>
      <c r="K207" s="66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 x14ac:dyDescent="0.25">
      <c r="A208"/>
      <c r="B208"/>
      <c r="C208"/>
      <c r="D208"/>
      <c r="E208"/>
      <c r="F208"/>
      <c r="G208"/>
      <c r="H208" s="66">
        <v>0</v>
      </c>
      <c r="I208"/>
      <c r="J208"/>
      <c r="K208" s="66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 x14ac:dyDescent="0.25">
      <c r="A209"/>
      <c r="B209"/>
      <c r="C209"/>
      <c r="D209"/>
      <c r="E209"/>
      <c r="F209"/>
      <c r="G209"/>
      <c r="H209" s="66">
        <v>0</v>
      </c>
      <c r="I209"/>
      <c r="J209"/>
      <c r="K209" s="66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 x14ac:dyDescent="0.25">
      <c r="A210"/>
      <c r="B210"/>
      <c r="C210"/>
      <c r="D210"/>
      <c r="E210"/>
      <c r="F210"/>
      <c r="G210"/>
      <c r="H210" s="66">
        <v>0</v>
      </c>
      <c r="I210"/>
      <c r="J210"/>
      <c r="K210" s="66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 x14ac:dyDescent="0.25">
      <c r="A211"/>
      <c r="B211"/>
      <c r="C211"/>
      <c r="D211"/>
      <c r="E211"/>
      <c r="F211"/>
      <c r="G211"/>
      <c r="H211" s="66">
        <v>0</v>
      </c>
      <c r="I211"/>
      <c r="J211"/>
      <c r="K211" s="66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 x14ac:dyDescent="0.25">
      <c r="A212"/>
      <c r="B212"/>
      <c r="C212"/>
      <c r="D212"/>
      <c r="E212"/>
      <c r="F212"/>
      <c r="G212"/>
      <c r="H212" s="66">
        <v>0</v>
      </c>
      <c r="I212"/>
      <c r="J212"/>
      <c r="K212" s="66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 x14ac:dyDescent="0.25">
      <c r="A213"/>
      <c r="B213"/>
      <c r="C213"/>
      <c r="D213"/>
      <c r="E213"/>
      <c r="F213"/>
      <c r="G213"/>
      <c r="H213" s="66">
        <v>0</v>
      </c>
      <c r="I213"/>
      <c r="J213"/>
      <c r="K213" s="66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 x14ac:dyDescent="0.25">
      <c r="A214"/>
      <c r="B214"/>
      <c r="C214"/>
      <c r="D214"/>
      <c r="E214"/>
      <c r="F214"/>
      <c r="G214"/>
      <c r="H214" s="66">
        <v>0</v>
      </c>
      <c r="I214"/>
      <c r="J214"/>
      <c r="K214" s="66">
        <v>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 x14ac:dyDescent="0.25">
      <c r="A215"/>
      <c r="B215"/>
      <c r="C215"/>
      <c r="D215"/>
      <c r="E215"/>
      <c r="F215"/>
      <c r="G215"/>
      <c r="H215" s="66">
        <v>0</v>
      </c>
      <c r="I215"/>
      <c r="J215"/>
      <c r="K215" s="66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 x14ac:dyDescent="0.25">
      <c r="A216"/>
      <c r="B216"/>
      <c r="C216"/>
      <c r="D216"/>
      <c r="E216"/>
      <c r="F216"/>
      <c r="G216"/>
      <c r="H216" s="66">
        <v>0</v>
      </c>
      <c r="I216"/>
      <c r="J216"/>
      <c r="K216" s="66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 x14ac:dyDescent="0.25">
      <c r="A217"/>
      <c r="B217"/>
      <c r="C217"/>
      <c r="D217"/>
      <c r="E217"/>
      <c r="F217"/>
      <c r="G217"/>
      <c r="H217" s="66">
        <v>0</v>
      </c>
      <c r="I217"/>
      <c r="J217"/>
      <c r="K217" s="66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 x14ac:dyDescent="0.25">
      <c r="A218"/>
      <c r="B218"/>
      <c r="C218"/>
      <c r="D218"/>
      <c r="E218"/>
      <c r="F218"/>
      <c r="G218"/>
      <c r="H218" s="66">
        <v>0</v>
      </c>
      <c r="I218"/>
      <c r="J218"/>
      <c r="K218" s="66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 x14ac:dyDescent="0.25">
      <c r="A219"/>
      <c r="B219"/>
      <c r="C219"/>
      <c r="D219"/>
      <c r="E219"/>
      <c r="F219"/>
      <c r="G219"/>
      <c r="H219" s="66">
        <v>0</v>
      </c>
      <c r="I219"/>
      <c r="J219"/>
      <c r="K219" s="66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 x14ac:dyDescent="0.25">
      <c r="A220"/>
      <c r="B220"/>
      <c r="C220"/>
      <c r="D220"/>
      <c r="E220"/>
      <c r="F220"/>
      <c r="G220"/>
      <c r="H220" s="66">
        <v>0</v>
      </c>
      <c r="I220"/>
      <c r="J220"/>
      <c r="K220" s="66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 x14ac:dyDescent="0.25">
      <c r="A221"/>
      <c r="B221"/>
      <c r="C221"/>
      <c r="D221"/>
      <c r="E221"/>
      <c r="F221"/>
      <c r="G221"/>
      <c r="H221" s="66">
        <v>0</v>
      </c>
      <c r="I221"/>
      <c r="J221"/>
      <c r="K221" s="66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 x14ac:dyDescent="0.25">
      <c r="A222"/>
      <c r="B222"/>
      <c r="C222"/>
      <c r="D222"/>
      <c r="E222"/>
      <c r="F222"/>
      <c r="G222"/>
      <c r="H222" s="66">
        <v>0</v>
      </c>
      <c r="I222"/>
      <c r="J222"/>
      <c r="K222" s="66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 x14ac:dyDescent="0.25">
      <c r="A223"/>
      <c r="B223"/>
      <c r="C223"/>
      <c r="D223"/>
      <c r="E223"/>
      <c r="F223"/>
      <c r="G223"/>
      <c r="H223" s="66">
        <v>0</v>
      </c>
      <c r="I223"/>
      <c r="J223"/>
      <c r="K223" s="66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 x14ac:dyDescent="0.25">
      <c r="A224"/>
      <c r="B224"/>
      <c r="C224"/>
      <c r="D224"/>
      <c r="E224"/>
      <c r="F224"/>
      <c r="G224"/>
      <c r="H224" s="66">
        <v>0</v>
      </c>
      <c r="I224"/>
      <c r="J224"/>
      <c r="K224" s="66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 x14ac:dyDescent="0.25">
      <c r="A225"/>
      <c r="B225"/>
      <c r="C225"/>
      <c r="D225"/>
      <c r="E225"/>
      <c r="F225"/>
      <c r="G225"/>
      <c r="H225" s="66">
        <v>0</v>
      </c>
      <c r="I225"/>
      <c r="J225"/>
      <c r="K225" s="66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 x14ac:dyDescent="0.25">
      <c r="A226"/>
      <c r="B226"/>
      <c r="C226"/>
      <c r="D226"/>
      <c r="E226"/>
      <c r="F226"/>
      <c r="G226"/>
      <c r="H226" s="66">
        <v>0</v>
      </c>
      <c r="I226"/>
      <c r="J226"/>
      <c r="K226" s="66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 x14ac:dyDescent="0.25">
      <c r="A227"/>
      <c r="B227"/>
      <c r="C227"/>
      <c r="D227"/>
      <c r="E227"/>
      <c r="F227"/>
      <c r="G227"/>
      <c r="H227" s="66">
        <v>0</v>
      </c>
      <c r="I227"/>
      <c r="J227"/>
      <c r="K227" s="66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 x14ac:dyDescent="0.25">
      <c r="A228"/>
      <c r="B228"/>
      <c r="C228"/>
      <c r="D228"/>
      <c r="E228"/>
      <c r="F228"/>
      <c r="G228"/>
      <c r="H228" s="66">
        <v>0</v>
      </c>
      <c r="I228"/>
      <c r="J228"/>
      <c r="K228" s="66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 x14ac:dyDescent="0.25">
      <c r="A229"/>
      <c r="B229"/>
      <c r="C229"/>
      <c r="D229"/>
      <c r="E229"/>
      <c r="F229"/>
      <c r="G229"/>
      <c r="H229" s="66">
        <v>0</v>
      </c>
      <c r="I229"/>
      <c r="J229"/>
      <c r="K229" s="66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 x14ac:dyDescent="0.25">
      <c r="A230"/>
      <c r="B230"/>
      <c r="C230"/>
      <c r="D230"/>
      <c r="E230"/>
      <c r="F230"/>
      <c r="G230"/>
      <c r="H230" s="66">
        <v>0</v>
      </c>
      <c r="I230"/>
      <c r="J230"/>
      <c r="K230" s="66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 x14ac:dyDescent="0.25">
      <c r="A231"/>
      <c r="B231"/>
      <c r="C231"/>
      <c r="D231"/>
      <c r="E231"/>
      <c r="F231"/>
      <c r="G231"/>
      <c r="H231" s="66">
        <v>0</v>
      </c>
      <c r="I231"/>
      <c r="J231"/>
      <c r="K231" s="66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 x14ac:dyDescent="0.25">
      <c r="A232"/>
      <c r="B232"/>
      <c r="C232"/>
      <c r="D232"/>
      <c r="E232"/>
      <c r="F232"/>
      <c r="G232"/>
      <c r="H232" s="66">
        <v>0</v>
      </c>
      <c r="I232"/>
      <c r="J232"/>
      <c r="K232" s="66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 x14ac:dyDescent="0.25">
      <c r="A233"/>
      <c r="B233"/>
      <c r="C233"/>
      <c r="D233"/>
      <c r="E233"/>
      <c r="F233"/>
      <c r="G233"/>
      <c r="H233" s="66">
        <v>0</v>
      </c>
      <c r="I233"/>
      <c r="J233"/>
      <c r="K233" s="66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 x14ac:dyDescent="0.25">
      <c r="A234"/>
      <c r="B234"/>
      <c r="C234"/>
      <c r="D234"/>
      <c r="E234"/>
      <c r="F234"/>
      <c r="G234"/>
      <c r="H234" s="66">
        <v>0</v>
      </c>
      <c r="I234"/>
      <c r="J234"/>
      <c r="K234" s="66">
        <v>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 x14ac:dyDescent="0.25">
      <c r="A235"/>
      <c r="B235"/>
      <c r="C235"/>
      <c r="D235"/>
      <c r="E235"/>
      <c r="F235"/>
      <c r="G235"/>
      <c r="H235" s="66">
        <v>0</v>
      </c>
      <c r="I235"/>
      <c r="J235"/>
      <c r="K235" s="66">
        <v>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 x14ac:dyDescent="0.25">
      <c r="A236"/>
      <c r="B236"/>
      <c r="C236"/>
      <c r="D236"/>
      <c r="E236"/>
      <c r="F236"/>
      <c r="G236"/>
      <c r="H236" s="66">
        <v>0</v>
      </c>
      <c r="I236"/>
      <c r="J236"/>
      <c r="K236" s="66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 x14ac:dyDescent="0.25">
      <c r="A237"/>
      <c r="B237"/>
      <c r="C237"/>
      <c r="D237"/>
      <c r="E237"/>
      <c r="F237"/>
      <c r="G237"/>
      <c r="H237" s="66">
        <v>0</v>
      </c>
      <c r="I237"/>
      <c r="J237"/>
      <c r="K237" s="66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 x14ac:dyDescent="0.25">
      <c r="A238"/>
      <c r="B238"/>
      <c r="C238"/>
      <c r="D238"/>
      <c r="E238"/>
      <c r="F238"/>
      <c r="G238"/>
      <c r="H238" s="66">
        <v>0</v>
      </c>
      <c r="I238"/>
      <c r="J238"/>
      <c r="K238" s="66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 x14ac:dyDescent="0.25">
      <c r="A239"/>
      <c r="B239"/>
      <c r="C239"/>
      <c r="D239"/>
      <c r="E239"/>
      <c r="F239"/>
      <c r="G239"/>
      <c r="H239" s="66">
        <v>0</v>
      </c>
      <c r="I239"/>
      <c r="J239"/>
      <c r="K239" s="66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 x14ac:dyDescent="0.25">
      <c r="A240"/>
      <c r="B240"/>
      <c r="C240"/>
      <c r="D240"/>
      <c r="E240"/>
      <c r="F240"/>
      <c r="G240"/>
      <c r="H240" s="66">
        <v>0</v>
      </c>
      <c r="I240"/>
      <c r="J240"/>
      <c r="K240" s="66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 x14ac:dyDescent="0.25">
      <c r="A241"/>
      <c r="B241"/>
      <c r="C241"/>
      <c r="D241"/>
      <c r="E241"/>
      <c r="F241"/>
      <c r="G241"/>
      <c r="H241" s="66">
        <v>0</v>
      </c>
      <c r="I241"/>
      <c r="J241"/>
      <c r="K241" s="66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5">
      <c r="A242"/>
      <c r="B242"/>
      <c r="C242"/>
      <c r="D242"/>
      <c r="E242"/>
      <c r="F242"/>
      <c r="G242"/>
      <c r="H242" s="66">
        <v>0</v>
      </c>
      <c r="I242"/>
      <c r="J242"/>
      <c r="K242" s="66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 x14ac:dyDescent="0.25">
      <c r="A243"/>
      <c r="B243"/>
      <c r="C243"/>
      <c r="D243"/>
      <c r="E243"/>
      <c r="F243"/>
      <c r="G243"/>
      <c r="H243" s="66">
        <v>0</v>
      </c>
      <c r="I243"/>
      <c r="J243"/>
      <c r="K243" s="66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 x14ac:dyDescent="0.25">
      <c r="A244"/>
      <c r="B244"/>
      <c r="C244"/>
      <c r="D244"/>
      <c r="E244"/>
      <c r="F244"/>
      <c r="G244"/>
      <c r="H244" s="66">
        <v>0</v>
      </c>
      <c r="I244"/>
      <c r="J244"/>
      <c r="K244" s="66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 x14ac:dyDescent="0.25">
      <c r="A245"/>
      <c r="B245"/>
      <c r="C245"/>
      <c r="D245"/>
      <c r="E245"/>
      <c r="F245"/>
      <c r="G245"/>
      <c r="H245" s="66">
        <v>0</v>
      </c>
      <c r="I245"/>
      <c r="J245"/>
      <c r="K245" s="66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 x14ac:dyDescent="0.25">
      <c r="A246"/>
      <c r="B246"/>
      <c r="C246"/>
      <c r="D246"/>
      <c r="E246"/>
      <c r="F246"/>
      <c r="G246"/>
      <c r="H246" s="66">
        <v>0</v>
      </c>
      <c r="I246"/>
      <c r="J246"/>
      <c r="K246" s="66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 x14ac:dyDescent="0.25">
      <c r="A247"/>
      <c r="B247"/>
      <c r="C247"/>
      <c r="D247"/>
      <c r="E247"/>
      <c r="F247"/>
      <c r="G247"/>
      <c r="H247" s="66">
        <v>0</v>
      </c>
      <c r="I247"/>
      <c r="J247"/>
      <c r="K247" s="66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 x14ac:dyDescent="0.25">
      <c r="A248"/>
      <c r="B248"/>
      <c r="C248"/>
      <c r="D248"/>
      <c r="E248"/>
      <c r="F248"/>
      <c r="G248"/>
      <c r="H248" s="66">
        <v>0</v>
      </c>
      <c r="I248"/>
      <c r="J248"/>
      <c r="K248" s="66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 x14ac:dyDescent="0.25">
      <c r="A249"/>
      <c r="B249"/>
      <c r="C249"/>
      <c r="D249"/>
      <c r="E249"/>
      <c r="F249"/>
      <c r="G249"/>
      <c r="H249" s="66">
        <v>0</v>
      </c>
      <c r="I249"/>
      <c r="J249"/>
      <c r="K249" s="66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 x14ac:dyDescent="0.25">
      <c r="A250"/>
      <c r="B250"/>
      <c r="C250"/>
      <c r="D250"/>
      <c r="E250"/>
      <c r="F250"/>
      <c r="G250"/>
      <c r="H250" s="66">
        <v>0</v>
      </c>
      <c r="I250"/>
      <c r="J250"/>
      <c r="K250" s="66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 x14ac:dyDescent="0.25">
      <c r="A251"/>
      <c r="B251"/>
      <c r="C251"/>
      <c r="D251"/>
      <c r="E251"/>
      <c r="F251"/>
      <c r="G251"/>
      <c r="H251" s="66">
        <v>0</v>
      </c>
      <c r="I251"/>
      <c r="J251"/>
      <c r="K251" s="66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 x14ac:dyDescent="0.25">
      <c r="A252"/>
      <c r="B252"/>
      <c r="C252"/>
      <c r="D252"/>
      <c r="E252"/>
      <c r="F252"/>
      <c r="G252"/>
      <c r="H252" s="66">
        <v>0</v>
      </c>
      <c r="I252"/>
      <c r="J252"/>
      <c r="K252" s="66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 x14ac:dyDescent="0.25">
      <c r="A253"/>
      <c r="B253"/>
      <c r="C253"/>
      <c r="D253"/>
      <c r="E253"/>
      <c r="F253"/>
      <c r="G253"/>
      <c r="H253" s="66">
        <v>0</v>
      </c>
      <c r="I253"/>
      <c r="J253"/>
      <c r="K253" s="66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 x14ac:dyDescent="0.25">
      <c r="A254"/>
      <c r="B254"/>
      <c r="C254"/>
      <c r="D254"/>
      <c r="E254"/>
      <c r="F254"/>
      <c r="G254"/>
      <c r="H254" s="66">
        <v>0</v>
      </c>
      <c r="I254"/>
      <c r="J254"/>
      <c r="K254" s="66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 x14ac:dyDescent="0.25">
      <c r="A255"/>
      <c r="B255"/>
      <c r="C255"/>
      <c r="D255"/>
      <c r="E255"/>
      <c r="F255"/>
      <c r="G255"/>
      <c r="H255" s="66">
        <v>0</v>
      </c>
      <c r="I255"/>
      <c r="J255"/>
      <c r="K255" s="66">
        <v>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 x14ac:dyDescent="0.25">
      <c r="A256"/>
      <c r="B256"/>
      <c r="C256"/>
      <c r="D256"/>
      <c r="E256"/>
      <c r="F256"/>
      <c r="G256"/>
      <c r="H256" s="66">
        <v>0</v>
      </c>
      <c r="I256"/>
      <c r="J256"/>
      <c r="K256" s="66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 x14ac:dyDescent="0.25">
      <c r="A257"/>
      <c r="B257"/>
      <c r="C257"/>
      <c r="D257"/>
      <c r="E257"/>
      <c r="F257"/>
      <c r="G257"/>
      <c r="H257" s="66">
        <v>0</v>
      </c>
      <c r="I257"/>
      <c r="J257"/>
      <c r="K257" s="66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 x14ac:dyDescent="0.25">
      <c r="A258"/>
      <c r="B258"/>
      <c r="C258"/>
      <c r="D258"/>
      <c r="E258"/>
      <c r="F258"/>
      <c r="G258"/>
      <c r="H258" s="66">
        <v>0</v>
      </c>
      <c r="I258"/>
      <c r="J258"/>
      <c r="K258" s="66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 x14ac:dyDescent="0.25">
      <c r="A259"/>
      <c r="B259"/>
      <c r="C259"/>
      <c r="D259"/>
      <c r="E259"/>
      <c r="F259"/>
      <c r="G259"/>
      <c r="H259" s="66">
        <v>0</v>
      </c>
      <c r="I259"/>
      <c r="J259"/>
      <c r="K259" s="66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 x14ac:dyDescent="0.25">
      <c r="A260"/>
      <c r="B260"/>
      <c r="C260"/>
      <c r="D260"/>
      <c r="E260"/>
      <c r="F260"/>
      <c r="G260"/>
      <c r="H260" s="66">
        <v>0</v>
      </c>
      <c r="I260"/>
      <c r="J260"/>
      <c r="K260" s="66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 x14ac:dyDescent="0.25">
      <c r="A261"/>
      <c r="B261"/>
      <c r="C261"/>
      <c r="D261"/>
      <c r="E261"/>
      <c r="F261"/>
      <c r="G261"/>
      <c r="H261" s="66">
        <v>0</v>
      </c>
      <c r="I261"/>
      <c r="J261"/>
      <c r="K261" s="66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 x14ac:dyDescent="0.25">
      <c r="A262"/>
      <c r="B262"/>
      <c r="C262"/>
      <c r="D262"/>
      <c r="E262"/>
      <c r="F262"/>
      <c r="G262"/>
      <c r="H262" s="66">
        <v>0</v>
      </c>
      <c r="I262"/>
      <c r="J262"/>
      <c r="K262" s="66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 x14ac:dyDescent="0.25">
      <c r="A263"/>
      <c r="B263"/>
      <c r="C263"/>
      <c r="D263"/>
      <c r="E263"/>
      <c r="F263"/>
      <c r="G263"/>
      <c r="H263" s="66">
        <v>0</v>
      </c>
      <c r="I263"/>
      <c r="J263"/>
      <c r="K263" s="66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 x14ac:dyDescent="0.25">
      <c r="A264"/>
      <c r="B264"/>
      <c r="C264"/>
      <c r="D264"/>
      <c r="E264"/>
      <c r="F264"/>
      <c r="G264"/>
      <c r="H264" s="66">
        <v>0</v>
      </c>
      <c r="I264"/>
      <c r="J264"/>
      <c r="K264" s="66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 x14ac:dyDescent="0.25">
      <c r="A265"/>
      <c r="B265"/>
      <c r="C265"/>
      <c r="D265"/>
      <c r="E265"/>
      <c r="F265"/>
      <c r="G265"/>
      <c r="H265" s="66">
        <v>0</v>
      </c>
      <c r="I265"/>
      <c r="J265"/>
      <c r="K265" s="66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 x14ac:dyDescent="0.25">
      <c r="A266"/>
      <c r="B266"/>
      <c r="C266"/>
      <c r="D266"/>
      <c r="E266"/>
      <c r="F266"/>
      <c r="G266"/>
      <c r="H266" s="66">
        <v>0</v>
      </c>
      <c r="I266"/>
      <c r="J266"/>
      <c r="K266" s="66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 x14ac:dyDescent="0.25">
      <c r="A267"/>
      <c r="B267"/>
      <c r="C267"/>
      <c r="D267"/>
      <c r="E267"/>
      <c r="F267"/>
      <c r="G267"/>
      <c r="H267" s="66">
        <v>0</v>
      </c>
      <c r="I267"/>
      <c r="J267"/>
      <c r="K267" s="66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 x14ac:dyDescent="0.25">
      <c r="A268"/>
      <c r="B268"/>
      <c r="C268"/>
      <c r="D268"/>
      <c r="E268"/>
      <c r="F268"/>
      <c r="G268"/>
      <c r="H268" s="66">
        <v>0</v>
      </c>
      <c r="I268"/>
      <c r="J268"/>
      <c r="K268" s="66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 x14ac:dyDescent="0.25">
      <c r="A269"/>
      <c r="B269"/>
      <c r="C269"/>
      <c r="D269"/>
      <c r="E269"/>
      <c r="F269"/>
      <c r="G269"/>
      <c r="H269" s="66">
        <v>0</v>
      </c>
      <c r="I269"/>
      <c r="J269"/>
      <c r="K269" s="66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5">
      <c r="A270"/>
      <c r="B270"/>
      <c r="C270"/>
      <c r="D270"/>
      <c r="E270"/>
      <c r="F270"/>
      <c r="G270"/>
      <c r="H270" s="66">
        <v>0</v>
      </c>
      <c r="I270"/>
      <c r="J270"/>
      <c r="K270" s="66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 x14ac:dyDescent="0.25">
      <c r="A271"/>
      <c r="B271"/>
      <c r="C271"/>
      <c r="D271"/>
      <c r="E271"/>
      <c r="F271"/>
      <c r="G271"/>
      <c r="H271" s="66">
        <v>0</v>
      </c>
      <c r="I271"/>
      <c r="J271"/>
      <c r="K271" s="66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 x14ac:dyDescent="0.25">
      <c r="A272"/>
      <c r="B272"/>
      <c r="C272"/>
      <c r="D272"/>
      <c r="E272"/>
      <c r="F272"/>
      <c r="G272"/>
      <c r="H272" s="66">
        <v>0</v>
      </c>
      <c r="I272"/>
      <c r="J272"/>
      <c r="K272" s="66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x14ac:dyDescent="0.25">
      <c r="A273"/>
      <c r="B273"/>
      <c r="C273"/>
      <c r="D273"/>
      <c r="E273"/>
      <c r="F273"/>
      <c r="G273"/>
      <c r="H273" s="66">
        <v>0</v>
      </c>
      <c r="I273"/>
      <c r="J273"/>
      <c r="K273" s="66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x14ac:dyDescent="0.25">
      <c r="A274"/>
      <c r="B274"/>
      <c r="C274"/>
      <c r="D274"/>
      <c r="E274"/>
      <c r="F274"/>
      <c r="G274"/>
      <c r="H274" s="66">
        <v>0</v>
      </c>
      <c r="I274"/>
      <c r="J274"/>
      <c r="K274" s="66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x14ac:dyDescent="0.25">
      <c r="A275"/>
      <c r="B275"/>
      <c r="C275"/>
      <c r="D275"/>
      <c r="E275"/>
      <c r="F275"/>
      <c r="G275"/>
      <c r="H275" s="66">
        <v>0</v>
      </c>
      <c r="I275"/>
      <c r="J275"/>
      <c r="K275" s="66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x14ac:dyDescent="0.25">
      <c r="A276"/>
      <c r="B276"/>
      <c r="C276"/>
      <c r="D276"/>
      <c r="E276"/>
      <c r="F276"/>
      <c r="G276"/>
      <c r="H276" s="66">
        <v>0</v>
      </c>
      <c r="I276"/>
      <c r="J276"/>
      <c r="K276" s="66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x14ac:dyDescent="0.25">
      <c r="A277"/>
      <c r="B277"/>
      <c r="C277"/>
      <c r="D277"/>
      <c r="E277"/>
      <c r="F277"/>
      <c r="G277"/>
      <c r="H277" s="66">
        <v>0</v>
      </c>
      <c r="I277"/>
      <c r="J277"/>
      <c r="K277" s="66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x14ac:dyDescent="0.25">
      <c r="A278"/>
      <c r="B278"/>
      <c r="C278"/>
      <c r="D278"/>
      <c r="E278"/>
      <c r="F278"/>
      <c r="G278"/>
      <c r="H278" s="66">
        <v>0</v>
      </c>
      <c r="I278"/>
      <c r="J278"/>
      <c r="K278" s="66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x14ac:dyDescent="0.25">
      <c r="A279"/>
      <c r="B279"/>
      <c r="C279"/>
      <c r="D279"/>
      <c r="E279"/>
      <c r="F279"/>
      <c r="G279"/>
      <c r="H279" s="66">
        <v>0</v>
      </c>
      <c r="I279"/>
      <c r="J279"/>
      <c r="K279" s="66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x14ac:dyDescent="0.25">
      <c r="A280"/>
      <c r="B280"/>
      <c r="C280"/>
      <c r="D280"/>
      <c r="E280"/>
      <c r="F280"/>
      <c r="G280"/>
      <c r="H280" s="66">
        <v>0</v>
      </c>
      <c r="I280"/>
      <c r="J280"/>
      <c r="K280" s="66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x14ac:dyDescent="0.25">
      <c r="A281"/>
      <c r="B281"/>
      <c r="C281"/>
      <c r="D281"/>
      <c r="E281"/>
      <c r="F281"/>
      <c r="G281"/>
      <c r="H281" s="66">
        <v>0</v>
      </c>
      <c r="I281"/>
      <c r="J281"/>
      <c r="K281" s="66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x14ac:dyDescent="0.25">
      <c r="A282"/>
      <c r="B282"/>
      <c r="C282"/>
      <c r="D282"/>
      <c r="E282"/>
      <c r="F282"/>
      <c r="G282"/>
      <c r="H282" s="66">
        <v>0</v>
      </c>
      <c r="I282"/>
      <c r="J282"/>
      <c r="K282" s="66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x14ac:dyDescent="0.25">
      <c r="A283"/>
      <c r="B283"/>
      <c r="C283"/>
      <c r="D283"/>
      <c r="E283"/>
      <c r="F283"/>
      <c r="G283"/>
      <c r="H283" s="66">
        <v>0</v>
      </c>
      <c r="I283"/>
      <c r="J283"/>
      <c r="K283" s="66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x14ac:dyDescent="0.25">
      <c r="A284"/>
      <c r="B284"/>
      <c r="C284"/>
      <c r="D284"/>
      <c r="E284"/>
      <c r="F284"/>
      <c r="G284"/>
      <c r="H284" s="66">
        <v>0</v>
      </c>
      <c r="I284"/>
      <c r="J284"/>
      <c r="K284" s="66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x14ac:dyDescent="0.25">
      <c r="A285"/>
      <c r="B285"/>
      <c r="C285"/>
      <c r="D285"/>
      <c r="E285"/>
      <c r="F285"/>
      <c r="G285"/>
      <c r="H285" s="66">
        <v>0</v>
      </c>
      <c r="I285"/>
      <c r="J285"/>
      <c r="K285" s="66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x14ac:dyDescent="0.25">
      <c r="A286"/>
      <c r="B286"/>
      <c r="C286"/>
      <c r="D286"/>
      <c r="E286"/>
      <c r="F286"/>
      <c r="G286"/>
      <c r="H286" s="66">
        <v>0</v>
      </c>
      <c r="I286"/>
      <c r="J286"/>
      <c r="K286" s="66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x14ac:dyDescent="0.25">
      <c r="A287"/>
      <c r="B287"/>
      <c r="C287"/>
      <c r="D287"/>
      <c r="E287"/>
      <c r="F287"/>
      <c r="G287"/>
      <c r="H287" s="66">
        <v>0</v>
      </c>
      <c r="I287"/>
      <c r="J287"/>
      <c r="K287" s="66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x14ac:dyDescent="0.25">
      <c r="A288"/>
      <c r="B288"/>
      <c r="C288"/>
      <c r="D288"/>
      <c r="E288"/>
      <c r="F288"/>
      <c r="G288"/>
      <c r="H288" s="66">
        <v>0</v>
      </c>
      <c r="I288"/>
      <c r="J288"/>
      <c r="K288" s="66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5">
      <c r="A289"/>
      <c r="B289"/>
      <c r="C289"/>
      <c r="D289"/>
      <c r="E289"/>
      <c r="F289"/>
      <c r="G289"/>
      <c r="H289" s="66">
        <v>0</v>
      </c>
      <c r="I289"/>
      <c r="J289"/>
      <c r="K289" s="66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x14ac:dyDescent="0.25">
      <c r="A290"/>
      <c r="B290"/>
      <c r="C290"/>
      <c r="D290"/>
      <c r="E290"/>
      <c r="F290"/>
      <c r="G290"/>
      <c r="H290" s="66">
        <v>0</v>
      </c>
      <c r="I290"/>
      <c r="J290"/>
      <c r="K290" s="66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x14ac:dyDescent="0.25">
      <c r="A291"/>
      <c r="B291"/>
      <c r="C291"/>
      <c r="D291"/>
      <c r="E291"/>
      <c r="F291"/>
      <c r="G291"/>
      <c r="H291" s="66">
        <v>0</v>
      </c>
      <c r="I291"/>
      <c r="J291"/>
      <c r="K291" s="66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x14ac:dyDescent="0.25">
      <c r="A292"/>
      <c r="B292"/>
      <c r="C292"/>
      <c r="D292"/>
      <c r="E292"/>
      <c r="F292"/>
      <c r="G292"/>
      <c r="H292" s="66">
        <v>0</v>
      </c>
      <c r="I292"/>
      <c r="J292"/>
      <c r="K292" s="66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x14ac:dyDescent="0.25">
      <c r="A293"/>
      <c r="B293"/>
      <c r="C293"/>
      <c r="D293"/>
      <c r="E293"/>
      <c r="F293"/>
      <c r="G293"/>
      <c r="H293" s="66">
        <v>0</v>
      </c>
      <c r="I293"/>
      <c r="J293"/>
      <c r="K293" s="66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x14ac:dyDescent="0.25">
      <c r="A294"/>
      <c r="B294"/>
      <c r="C294"/>
      <c r="D294"/>
      <c r="E294"/>
      <c r="F294"/>
      <c r="G294"/>
      <c r="H294" s="66">
        <v>0</v>
      </c>
      <c r="I294"/>
      <c r="J294"/>
      <c r="K294" s="66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x14ac:dyDescent="0.25">
      <c r="A295"/>
      <c r="B295"/>
      <c r="C295"/>
      <c r="D295"/>
      <c r="E295"/>
      <c r="F295"/>
      <c r="G295"/>
      <c r="H295" s="66">
        <v>0</v>
      </c>
      <c r="I295"/>
      <c r="J295"/>
      <c r="K295" s="66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x14ac:dyDescent="0.25">
      <c r="A296"/>
      <c r="B296"/>
      <c r="C296"/>
      <c r="D296"/>
      <c r="E296"/>
      <c r="F296"/>
      <c r="G296"/>
      <c r="H296" s="66">
        <v>0</v>
      </c>
      <c r="I296"/>
      <c r="J296"/>
      <c r="K296" s="66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x14ac:dyDescent="0.25">
      <c r="A297"/>
      <c r="B297"/>
      <c r="C297"/>
      <c r="D297"/>
      <c r="E297"/>
      <c r="F297"/>
      <c r="G297"/>
      <c r="H297" s="66">
        <v>0</v>
      </c>
      <c r="I297"/>
      <c r="J297"/>
      <c r="K297" s="66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x14ac:dyDescent="0.25">
      <c r="A298"/>
      <c r="B298"/>
      <c r="C298"/>
      <c r="D298"/>
      <c r="E298"/>
      <c r="F298"/>
      <c r="G298"/>
      <c r="H298" s="66">
        <v>0</v>
      </c>
      <c r="I298"/>
      <c r="J298"/>
      <c r="K298" s="66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x14ac:dyDescent="0.25">
      <c r="A299"/>
      <c r="B299"/>
      <c r="C299"/>
      <c r="D299"/>
      <c r="E299"/>
      <c r="F299"/>
      <c r="G299"/>
      <c r="H299" s="66">
        <v>0</v>
      </c>
      <c r="I299"/>
      <c r="J299"/>
      <c r="K299" s="66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x14ac:dyDescent="0.25">
      <c r="A300"/>
      <c r="B300"/>
      <c r="C300"/>
      <c r="D300"/>
      <c r="E300"/>
      <c r="F300"/>
      <c r="G300"/>
      <c r="H300" s="66">
        <v>0</v>
      </c>
      <c r="I300"/>
      <c r="J300"/>
      <c r="K300" s="66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x14ac:dyDescent="0.25">
      <c r="A301"/>
      <c r="B301"/>
      <c r="C301"/>
      <c r="D301"/>
      <c r="E301"/>
      <c r="F301"/>
      <c r="G301"/>
      <c r="H301" s="66">
        <v>0</v>
      </c>
      <c r="I301"/>
      <c r="J301"/>
      <c r="K301" s="66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x14ac:dyDescent="0.25">
      <c r="A302"/>
      <c r="B302"/>
      <c r="C302"/>
      <c r="D302"/>
      <c r="E302"/>
      <c r="F302"/>
      <c r="G302"/>
      <c r="H302" s="66">
        <v>0</v>
      </c>
      <c r="I302"/>
      <c r="J302"/>
      <c r="K302" s="66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x14ac:dyDescent="0.25">
      <c r="A303"/>
      <c r="B303"/>
      <c r="C303"/>
      <c r="D303"/>
      <c r="E303"/>
      <c r="F303"/>
      <c r="G303"/>
      <c r="H303" s="66">
        <v>0</v>
      </c>
      <c r="I303"/>
      <c r="J303"/>
      <c r="K303" s="66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x14ac:dyDescent="0.25">
      <c r="A304"/>
      <c r="B304"/>
      <c r="C304"/>
      <c r="D304"/>
      <c r="E304"/>
      <c r="F304"/>
      <c r="G304"/>
      <c r="H304" s="66">
        <v>0</v>
      </c>
      <c r="I304"/>
      <c r="J304"/>
      <c r="K304" s="66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x14ac:dyDescent="0.25">
      <c r="A305"/>
      <c r="B305"/>
      <c r="C305"/>
      <c r="D305"/>
      <c r="E305"/>
      <c r="F305"/>
      <c r="G305"/>
      <c r="H305" s="66">
        <v>0</v>
      </c>
      <c r="I305"/>
      <c r="J305"/>
      <c r="K305" s="66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x14ac:dyDescent="0.25">
      <c r="A306"/>
      <c r="B306"/>
      <c r="C306"/>
      <c r="D306"/>
      <c r="E306"/>
      <c r="F306"/>
      <c r="G306"/>
      <c r="H306" s="66">
        <v>0</v>
      </c>
      <c r="I306"/>
      <c r="J306"/>
      <c r="K306" s="66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x14ac:dyDescent="0.25">
      <c r="A307"/>
      <c r="B307"/>
      <c r="C307"/>
      <c r="D307"/>
      <c r="E307"/>
      <c r="F307"/>
      <c r="G307"/>
      <c r="H307" s="66">
        <v>0</v>
      </c>
      <c r="I307"/>
      <c r="J307"/>
      <c r="K307" s="66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x14ac:dyDescent="0.25">
      <c r="A308"/>
      <c r="B308"/>
      <c r="C308"/>
      <c r="D308"/>
      <c r="E308"/>
      <c r="F308"/>
      <c r="G308"/>
      <c r="H308" s="66">
        <v>0</v>
      </c>
      <c r="I308"/>
      <c r="J308"/>
      <c r="K308" s="66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x14ac:dyDescent="0.25">
      <c r="A309"/>
      <c r="B309"/>
      <c r="C309"/>
      <c r="D309"/>
      <c r="E309"/>
      <c r="F309"/>
      <c r="G309"/>
      <c r="H309" s="66">
        <v>0</v>
      </c>
      <c r="I309"/>
      <c r="J309"/>
      <c r="K309" s="66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x14ac:dyDescent="0.25">
      <c r="A310"/>
      <c r="B310"/>
      <c r="C310"/>
      <c r="D310"/>
      <c r="E310"/>
      <c r="F310"/>
      <c r="G310"/>
      <c r="H310" s="66">
        <v>0</v>
      </c>
      <c r="I310"/>
      <c r="J310"/>
      <c r="K310" s="66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x14ac:dyDescent="0.25">
      <c r="A311"/>
      <c r="B311"/>
      <c r="C311"/>
      <c r="D311"/>
      <c r="E311"/>
      <c r="F311"/>
      <c r="G311"/>
      <c r="H311" s="66">
        <v>0</v>
      </c>
      <c r="I311"/>
      <c r="J311"/>
      <c r="K311" s="66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x14ac:dyDescent="0.25">
      <c r="A312"/>
      <c r="B312"/>
      <c r="C312"/>
      <c r="D312"/>
      <c r="E312"/>
      <c r="F312"/>
      <c r="G312"/>
      <c r="H312" s="66">
        <v>0</v>
      </c>
      <c r="I312"/>
      <c r="J312"/>
      <c r="K312" s="66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x14ac:dyDescent="0.25">
      <c r="A313"/>
      <c r="B313"/>
      <c r="C313"/>
      <c r="D313"/>
      <c r="E313"/>
      <c r="F313"/>
      <c r="G313"/>
      <c r="H313" s="66">
        <v>0</v>
      </c>
      <c r="I313"/>
      <c r="J313"/>
      <c r="K313" s="66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x14ac:dyDescent="0.25">
      <c r="A314"/>
      <c r="B314"/>
      <c r="C314"/>
      <c r="D314"/>
      <c r="E314"/>
      <c r="F314"/>
      <c r="G314"/>
      <c r="H314" s="66">
        <v>0</v>
      </c>
      <c r="I314"/>
      <c r="J314"/>
      <c r="K314" s="66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x14ac:dyDescent="0.25">
      <c r="A315"/>
      <c r="B315"/>
      <c r="C315"/>
      <c r="D315"/>
      <c r="E315"/>
      <c r="F315"/>
      <c r="G315"/>
      <c r="H315" s="66">
        <v>0</v>
      </c>
      <c r="I315"/>
      <c r="J315"/>
      <c r="K315" s="66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x14ac:dyDescent="0.25">
      <c r="A316"/>
      <c r="B316"/>
      <c r="C316"/>
      <c r="D316"/>
      <c r="E316"/>
      <c r="F316"/>
      <c r="G316"/>
      <c r="H316" s="6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x14ac:dyDescent="0.25">
      <c r="A317"/>
      <c r="B317"/>
      <c r="C317"/>
      <c r="D317"/>
      <c r="E317"/>
      <c r="F317"/>
      <c r="G317"/>
      <c r="H317" s="66">
        <v>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x14ac:dyDescent="0.25">
      <c r="A318"/>
      <c r="B318"/>
      <c r="C318"/>
      <c r="D318"/>
      <c r="E318"/>
      <c r="F318"/>
      <c r="G318"/>
      <c r="H318" s="66">
        <v>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x14ac:dyDescent="0.25">
      <c r="A319"/>
      <c r="B319"/>
      <c r="C319"/>
      <c r="D319"/>
      <c r="E319"/>
      <c r="F319"/>
      <c r="G319"/>
      <c r="H319" s="66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x14ac:dyDescent="0.25">
      <c r="A320"/>
      <c r="B320"/>
      <c r="C320"/>
      <c r="D320"/>
      <c r="E320"/>
      <c r="F320"/>
      <c r="G320"/>
      <c r="H320" s="66">
        <v>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x14ac:dyDescent="0.25">
      <c r="A321"/>
      <c r="B321"/>
      <c r="C321"/>
      <c r="D321"/>
      <c r="E321"/>
      <c r="F321"/>
      <c r="G321"/>
      <c r="H321" s="66">
        <v>0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x14ac:dyDescent="0.25">
      <c r="A322"/>
      <c r="B322"/>
      <c r="C322"/>
      <c r="D322"/>
      <c r="E322"/>
      <c r="F322"/>
      <c r="G322"/>
      <c r="H322" s="66">
        <v>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5">
      <c r="A323"/>
      <c r="B323"/>
      <c r="C323"/>
      <c r="D323"/>
      <c r="E323"/>
      <c r="F323"/>
      <c r="G323"/>
      <c r="H323" s="66">
        <v>0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x14ac:dyDescent="0.25">
      <c r="A324"/>
      <c r="B324"/>
      <c r="C324"/>
      <c r="D324"/>
      <c r="E324"/>
      <c r="F324"/>
      <c r="G324"/>
      <c r="H324" s="66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x14ac:dyDescent="0.25">
      <c r="A325"/>
      <c r="B325"/>
      <c r="C325"/>
      <c r="D325"/>
      <c r="E325"/>
      <c r="F325"/>
      <c r="G325"/>
      <c r="H325" s="66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x14ac:dyDescent="0.25">
      <c r="A326"/>
      <c r="B326"/>
      <c r="C326"/>
      <c r="D326"/>
      <c r="E326"/>
      <c r="F326"/>
      <c r="G326"/>
      <c r="H326" s="66">
        <v>0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x14ac:dyDescent="0.25">
      <c r="A327"/>
      <c r="B327"/>
      <c r="C327"/>
      <c r="D327"/>
      <c r="E327"/>
      <c r="F327"/>
      <c r="G327"/>
      <c r="H327" s="66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x14ac:dyDescent="0.25">
      <c r="A328"/>
      <c r="B328"/>
      <c r="C328"/>
      <c r="D328"/>
      <c r="E328"/>
      <c r="F328"/>
      <c r="G328"/>
      <c r="H328" s="66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x14ac:dyDescent="0.25">
      <c r="A329"/>
      <c r="B329"/>
      <c r="C329"/>
      <c r="D329"/>
      <c r="E329"/>
      <c r="F329"/>
      <c r="G329"/>
      <c r="H329" s="66">
        <v>0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x14ac:dyDescent="0.25">
      <c r="A330"/>
      <c r="B330"/>
      <c r="C330"/>
      <c r="D330"/>
      <c r="E330"/>
      <c r="F330"/>
      <c r="G330"/>
      <c r="H330" s="66">
        <v>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x14ac:dyDescent="0.25">
      <c r="A331"/>
      <c r="B331"/>
      <c r="C331"/>
      <c r="D331"/>
      <c r="E331"/>
      <c r="F331"/>
      <c r="G331"/>
      <c r="H331" s="66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x14ac:dyDescent="0.25">
      <c r="A332"/>
      <c r="B332"/>
      <c r="C332"/>
      <c r="D332"/>
      <c r="E332"/>
      <c r="F332"/>
      <c r="G332"/>
      <c r="H332" s="66">
        <v>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x14ac:dyDescent="0.25">
      <c r="A333"/>
      <c r="B333"/>
      <c r="C333"/>
      <c r="D333"/>
      <c r="E333"/>
      <c r="F333"/>
      <c r="G333"/>
      <c r="H333" s="66">
        <v>0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x14ac:dyDescent="0.25">
      <c r="A334"/>
      <c r="B334"/>
      <c r="C334"/>
      <c r="D334"/>
      <c r="E334"/>
      <c r="F334"/>
      <c r="G334"/>
      <c r="H334" s="66">
        <v>0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x14ac:dyDescent="0.25">
      <c r="A335"/>
      <c r="B335"/>
      <c r="C335"/>
      <c r="D335"/>
      <c r="E335"/>
      <c r="F335"/>
      <c r="G335"/>
      <c r="H335" s="66">
        <v>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x14ac:dyDescent="0.25">
      <c r="A336"/>
      <c r="B336"/>
      <c r="C336"/>
      <c r="D336"/>
      <c r="E336"/>
      <c r="F336"/>
      <c r="G336"/>
      <c r="H336" s="66">
        <v>0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x14ac:dyDescent="0.25">
      <c r="A337"/>
      <c r="B337"/>
      <c r="C337"/>
      <c r="D337"/>
      <c r="E337"/>
      <c r="F337"/>
      <c r="G337"/>
      <c r="H337" s="66">
        <v>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x14ac:dyDescent="0.25">
      <c r="A338"/>
      <c r="B338"/>
      <c r="C338"/>
      <c r="D338"/>
      <c r="E338"/>
      <c r="F338"/>
      <c r="G338"/>
      <c r="H338" s="66">
        <v>0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x14ac:dyDescent="0.25">
      <c r="A339"/>
      <c r="B339"/>
      <c r="C339"/>
      <c r="D339"/>
      <c r="E339"/>
      <c r="F339"/>
      <c r="G339"/>
      <c r="H339" s="66">
        <v>0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x14ac:dyDescent="0.25">
      <c r="A340"/>
      <c r="B340"/>
      <c r="C340"/>
      <c r="D340"/>
      <c r="E340"/>
      <c r="F340"/>
      <c r="G340"/>
      <c r="H340" s="66">
        <v>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x14ac:dyDescent="0.25">
      <c r="A341"/>
      <c r="B341"/>
      <c r="C341"/>
      <c r="D341"/>
      <c r="E341"/>
      <c r="F341"/>
      <c r="G341"/>
      <c r="H341" s="66">
        <v>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x14ac:dyDescent="0.25">
      <c r="A342"/>
      <c r="B342"/>
      <c r="C342"/>
      <c r="D342"/>
      <c r="E342"/>
      <c r="F342"/>
      <c r="G342"/>
      <c r="H342" s="66">
        <v>0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x14ac:dyDescent="0.25">
      <c r="A343"/>
      <c r="B343"/>
      <c r="C343"/>
      <c r="D343"/>
      <c r="E343"/>
      <c r="F343"/>
      <c r="G343"/>
      <c r="H343" s="66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x14ac:dyDescent="0.25">
      <c r="A344"/>
      <c r="B344"/>
      <c r="C344"/>
      <c r="D344"/>
      <c r="E344"/>
      <c r="F344"/>
      <c r="G344"/>
      <c r="H344" s="66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x14ac:dyDescent="0.25">
      <c r="A345"/>
      <c r="B345"/>
      <c r="C345"/>
      <c r="D345"/>
      <c r="E345"/>
      <c r="F345"/>
      <c r="G345"/>
      <c r="H345" s="66">
        <v>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x14ac:dyDescent="0.25">
      <c r="A346"/>
      <c r="B346"/>
      <c r="C346"/>
      <c r="D346"/>
      <c r="E346"/>
      <c r="F346"/>
      <c r="G346"/>
      <c r="H346" s="66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x14ac:dyDescent="0.25">
      <c r="A347"/>
      <c r="B347"/>
      <c r="C347"/>
      <c r="D347"/>
      <c r="E347"/>
      <c r="F347"/>
      <c r="G347"/>
      <c r="H347" s="66">
        <v>0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x14ac:dyDescent="0.25">
      <c r="A348"/>
      <c r="B348"/>
      <c r="C348"/>
      <c r="D348"/>
      <c r="E348"/>
      <c r="F348"/>
      <c r="G348"/>
      <c r="H348" s="66">
        <v>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x14ac:dyDescent="0.25">
      <c r="A349"/>
      <c r="B349"/>
      <c r="C349"/>
      <c r="D349"/>
      <c r="E349"/>
      <c r="F349"/>
      <c r="G349"/>
      <c r="H349" s="66">
        <v>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x14ac:dyDescent="0.25">
      <c r="A350"/>
      <c r="B350"/>
      <c r="C350"/>
      <c r="D350"/>
      <c r="E350"/>
      <c r="F350"/>
      <c r="G350"/>
      <c r="H350" s="66">
        <v>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x14ac:dyDescent="0.25">
      <c r="A351"/>
      <c r="B351"/>
      <c r="C351"/>
      <c r="D351"/>
      <c r="E351"/>
      <c r="F351"/>
      <c r="G351"/>
      <c r="H351" s="66">
        <v>0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5">
      <c r="A352"/>
      <c r="B352"/>
      <c r="C352"/>
      <c r="D352"/>
      <c r="E352"/>
      <c r="F352"/>
      <c r="G352"/>
      <c r="H352" s="66">
        <v>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x14ac:dyDescent="0.25">
      <c r="A353"/>
      <c r="B353"/>
      <c r="C353"/>
      <c r="D353"/>
      <c r="E353"/>
      <c r="F353"/>
      <c r="G353"/>
      <c r="H353" s="66">
        <v>0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x14ac:dyDescent="0.25">
      <c r="A354"/>
      <c r="B354"/>
      <c r="C354"/>
      <c r="D354"/>
      <c r="E354"/>
      <c r="F354"/>
      <c r="G354"/>
      <c r="H354" s="66">
        <v>0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x14ac:dyDescent="0.25">
      <c r="A355"/>
      <c r="B355"/>
      <c r="C355"/>
      <c r="D355"/>
      <c r="E355"/>
      <c r="F355"/>
      <c r="G355"/>
      <c r="H355" s="66">
        <v>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x14ac:dyDescent="0.25">
      <c r="A356"/>
      <c r="B356"/>
      <c r="C356"/>
      <c r="D356"/>
      <c r="E356"/>
      <c r="F356"/>
      <c r="G356"/>
      <c r="H356" s="66">
        <v>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x14ac:dyDescent="0.25">
      <c r="A357"/>
      <c r="B357"/>
      <c r="C357"/>
      <c r="D357"/>
      <c r="E357"/>
      <c r="F357"/>
      <c r="G357"/>
      <c r="H357" s="66">
        <v>0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x14ac:dyDescent="0.25">
      <c r="A358"/>
      <c r="B358"/>
      <c r="C358"/>
      <c r="D358"/>
      <c r="E358"/>
      <c r="F358"/>
      <c r="G358"/>
      <c r="H358" s="66">
        <v>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 spans="1:5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 spans="1:5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5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5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54" x14ac:dyDescent="0.25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54" x14ac:dyDescent="0.25">
      <c r="A528" s="7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x14ac:dyDescent="0.25">
      <c r="A529" s="7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x14ac:dyDescent="0.25">
      <c r="A530" s="7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x14ac:dyDescent="0.25">
      <c r="A531" s="7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x14ac:dyDescent="0.25">
      <c r="A532" s="7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x14ac:dyDescent="0.25">
      <c r="A533" s="7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x14ac:dyDescent="0.25">
      <c r="A534" s="7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x14ac:dyDescent="0.25">
      <c r="A535" s="7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x14ac:dyDescent="0.25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0"/>
  <sheetViews>
    <sheetView workbookViewId="0">
      <selection activeCell="I21" sqref="I21"/>
    </sheetView>
  </sheetViews>
  <sheetFormatPr defaultRowHeight="13.2" x14ac:dyDescent="0.25"/>
  <cols>
    <col min="1" max="1" width="9.33203125" style="216" bestFit="1" customWidth="1"/>
    <col min="2" max="9" width="9.109375" style="216" customWidth="1"/>
    <col min="10" max="10" width="9.33203125" style="216" bestFit="1" customWidth="1"/>
    <col min="11" max="11" width="9.88671875" style="216" bestFit="1" customWidth="1"/>
    <col min="12" max="12" width="9.109375" style="216" customWidth="1"/>
    <col min="13" max="13" width="12" style="216" bestFit="1" customWidth="1"/>
    <col min="14" max="14" width="9.33203125" style="216" bestFit="1" customWidth="1"/>
    <col min="15" max="32" width="9.109375" style="216" customWidth="1"/>
  </cols>
  <sheetData>
    <row r="3" spans="1:20" x14ac:dyDescent="0.25">
      <c r="Q3" s="216" t="s">
        <v>237</v>
      </c>
      <c r="S3" s="216" t="s">
        <v>33</v>
      </c>
    </row>
    <row r="5" spans="1:20" x14ac:dyDescent="0.25">
      <c r="A5" s="216" t="s">
        <v>238</v>
      </c>
      <c r="B5" s="216" t="s">
        <v>202</v>
      </c>
      <c r="C5" s="216" t="s">
        <v>108</v>
      </c>
      <c r="D5" s="216" t="s">
        <v>21</v>
      </c>
      <c r="E5" s="216" t="s">
        <v>239</v>
      </c>
      <c r="F5" s="216" t="s">
        <v>22</v>
      </c>
      <c r="G5" s="216" t="s">
        <v>189</v>
      </c>
      <c r="H5" s="216" t="s">
        <v>173</v>
      </c>
      <c r="I5" s="216" t="s">
        <v>240</v>
      </c>
      <c r="J5" s="216" t="s">
        <v>37</v>
      </c>
      <c r="K5" s="216" t="s">
        <v>28</v>
      </c>
      <c r="M5" s="216" t="s">
        <v>37</v>
      </c>
    </row>
    <row r="6" spans="1:20" x14ac:dyDescent="0.25">
      <c r="A6" s="307">
        <v>1.07</v>
      </c>
      <c r="B6" s="307">
        <v>3.68</v>
      </c>
      <c r="C6" s="216">
        <v>4.75</v>
      </c>
      <c r="D6" s="216">
        <v>3.6999999999999998E-2</v>
      </c>
      <c r="E6" s="216">
        <v>3.6999999999999998E-2</v>
      </c>
      <c r="F6" s="216">
        <v>0.8</v>
      </c>
      <c r="G6" s="282">
        <f ca="1">H6-TODAY()</f>
        <v>98</v>
      </c>
      <c r="H6" s="305">
        <v>37343</v>
      </c>
      <c r="I6" s="216">
        <v>1</v>
      </c>
      <c r="J6" s="304">
        <f ca="1">_xll.DIGITAL($A6,$B6,$C6,$D6,$E6,$F6,$G6,$I6,0)</f>
        <v>0.21741662799048947</v>
      </c>
      <c r="K6" s="304">
        <f ca="1">_xll.DIGITAL($A6,$B6,$C6,$D6,$E6,$F6,$G6,$I6,1)</f>
        <v>0.19752647917735458</v>
      </c>
      <c r="M6" s="306">
        <f ca="1">J6*-1</f>
        <v>-0.21741662799048947</v>
      </c>
      <c r="N6" s="307">
        <f ca="1">_xll.DIGITAL($A6,$B6+0.01,$C6,$D6,$E6,$F6,$G6,$I6,0)</f>
        <v>0.21939442825244257</v>
      </c>
      <c r="O6" s="304">
        <f ca="1">N6-J6</f>
        <v>1.9778002619530999E-3</v>
      </c>
      <c r="Q6" s="307">
        <f ca="1">O6/100</f>
        <v>1.9778002619530999E-5</v>
      </c>
      <c r="S6" s="304">
        <f ca="1">T6-J6</f>
        <v>1.5133680552272821E-3</v>
      </c>
      <c r="T6" s="304">
        <f ca="1">_xll.DIGITAL($A6,$B6,$C6,$D6,$E6,$F6+0.01,$G6,$I6,0)</f>
        <v>0.21892999604571675</v>
      </c>
    </row>
    <row r="7" spans="1:20" x14ac:dyDescent="0.25">
      <c r="A7" s="304"/>
      <c r="G7" s="282"/>
      <c r="H7" s="305"/>
      <c r="J7" s="304"/>
      <c r="K7" s="304"/>
      <c r="M7" s="304"/>
      <c r="N7" s="304"/>
      <c r="O7" s="304"/>
      <c r="Q7" s="307"/>
      <c r="S7" s="304"/>
      <c r="T7" s="304"/>
    </row>
    <row r="8" spans="1:20" x14ac:dyDescent="0.25">
      <c r="A8" s="304"/>
      <c r="G8" s="282"/>
      <c r="H8" s="305"/>
      <c r="J8" s="304"/>
      <c r="K8" s="304"/>
      <c r="M8" s="304"/>
      <c r="N8" s="304"/>
      <c r="O8" s="304"/>
      <c r="Q8" s="307"/>
      <c r="S8" s="304"/>
      <c r="T8" s="304"/>
    </row>
    <row r="9" spans="1:20" x14ac:dyDescent="0.25">
      <c r="A9" s="304"/>
      <c r="G9" s="282"/>
      <c r="H9" s="305"/>
      <c r="J9" s="304"/>
      <c r="K9" s="304"/>
      <c r="M9" s="304"/>
      <c r="N9" s="304"/>
      <c r="O9" s="304"/>
      <c r="Q9" s="307"/>
      <c r="S9" s="304"/>
      <c r="T9" s="304"/>
    </row>
    <row r="10" spans="1:20" x14ac:dyDescent="0.25">
      <c r="A10" s="304"/>
      <c r="G10" s="282"/>
      <c r="H10" s="305"/>
      <c r="J10" s="304"/>
      <c r="K10" s="304"/>
      <c r="M10" s="304"/>
      <c r="N10" s="304"/>
      <c r="O10" s="304"/>
      <c r="Q10" s="307"/>
      <c r="S10" s="304"/>
      <c r="T10" s="304"/>
    </row>
    <row r="11" spans="1:20" x14ac:dyDescent="0.25">
      <c r="A11" s="304"/>
      <c r="G11" s="282"/>
      <c r="H11" s="305"/>
      <c r="J11" s="304"/>
      <c r="K11" s="304"/>
      <c r="M11" s="304"/>
      <c r="N11" s="304"/>
      <c r="O11" s="304"/>
      <c r="Q11" s="307"/>
      <c r="S11" s="304"/>
      <c r="T11" s="304"/>
    </row>
    <row r="12" spans="1:20" x14ac:dyDescent="0.25">
      <c r="A12" s="304"/>
      <c r="G12" s="282"/>
      <c r="H12" s="305"/>
      <c r="J12" s="304"/>
      <c r="K12" s="304"/>
      <c r="M12" s="304"/>
      <c r="N12" s="304"/>
      <c r="O12" s="304"/>
      <c r="Q12" s="307"/>
      <c r="S12" s="304"/>
      <c r="T12" s="304"/>
    </row>
    <row r="13" spans="1:20" x14ac:dyDescent="0.25">
      <c r="A13" s="304"/>
      <c r="E13" s="216">
        <v>0</v>
      </c>
    </row>
    <row r="14" spans="1:20" x14ac:dyDescent="0.25">
      <c r="A14" s="304"/>
    </row>
    <row r="15" spans="1:20" x14ac:dyDescent="0.25">
      <c r="A15" s="304"/>
      <c r="K15" s="304"/>
      <c r="M15" s="304"/>
      <c r="O15" s="304"/>
      <c r="Q15" s="307"/>
      <c r="S15" s="304"/>
    </row>
    <row r="16" spans="1:20" x14ac:dyDescent="0.25">
      <c r="A16" s="304"/>
    </row>
    <row r="17" spans="1:19" x14ac:dyDescent="0.25">
      <c r="A17" s="304"/>
      <c r="K17" s="304"/>
      <c r="M17" s="304"/>
      <c r="O17" s="304"/>
      <c r="Q17" s="307"/>
      <c r="S17" s="304"/>
    </row>
    <row r="18" spans="1:19" x14ac:dyDescent="0.25">
      <c r="A18" s="304"/>
    </row>
    <row r="19" spans="1:19" x14ac:dyDescent="0.25">
      <c r="A19" s="304"/>
    </row>
    <row r="20" spans="1:19" x14ac:dyDescent="0.25">
      <c r="A20" s="304"/>
    </row>
    <row r="21" spans="1:19" x14ac:dyDescent="0.25">
      <c r="A21" s="304"/>
    </row>
    <row r="22" spans="1:19" x14ac:dyDescent="0.25">
      <c r="A22" s="304">
        <v>1.07</v>
      </c>
    </row>
    <row r="23" spans="1:19" x14ac:dyDescent="0.25">
      <c r="A23" s="304"/>
    </row>
    <row r="24" spans="1:19" x14ac:dyDescent="0.25">
      <c r="A24" s="304"/>
    </row>
    <row r="25" spans="1:19" x14ac:dyDescent="0.25">
      <c r="A25" s="304"/>
    </row>
    <row r="26" spans="1:19" x14ac:dyDescent="0.25">
      <c r="A26" s="304"/>
    </row>
    <row r="27" spans="1:19" x14ac:dyDescent="0.25">
      <c r="A27" s="304"/>
    </row>
    <row r="28" spans="1:19" x14ac:dyDescent="0.25">
      <c r="A28" s="304"/>
    </row>
    <row r="29" spans="1:19" x14ac:dyDescent="0.25">
      <c r="A29" s="304"/>
    </row>
    <row r="30" spans="1:19" x14ac:dyDescent="0.25">
      <c r="A30" s="304"/>
    </row>
    <row r="31" spans="1:19" x14ac:dyDescent="0.25">
      <c r="A31" s="304"/>
    </row>
    <row r="32" spans="1:19" x14ac:dyDescent="0.25">
      <c r="A32" s="304"/>
    </row>
    <row r="33" spans="1:1" x14ac:dyDescent="0.25">
      <c r="A33" s="304"/>
    </row>
    <row r="34" spans="1:1" x14ac:dyDescent="0.25">
      <c r="A34" s="304"/>
    </row>
    <row r="35" spans="1:1" x14ac:dyDescent="0.25">
      <c r="A35" s="304"/>
    </row>
    <row r="36" spans="1:1" x14ac:dyDescent="0.25">
      <c r="A36" s="304"/>
    </row>
    <row r="37" spans="1:1" x14ac:dyDescent="0.25">
      <c r="A37" s="304"/>
    </row>
    <row r="38" spans="1:1" x14ac:dyDescent="0.25">
      <c r="A38" s="304"/>
    </row>
    <row r="39" spans="1:1" x14ac:dyDescent="0.25">
      <c r="A39" s="304"/>
    </row>
    <row r="40" spans="1:1" x14ac:dyDescent="0.25">
      <c r="A40" s="304"/>
    </row>
    <row r="41" spans="1:1" x14ac:dyDescent="0.25">
      <c r="A41" s="304"/>
    </row>
    <row r="42" spans="1:1" x14ac:dyDescent="0.25">
      <c r="A42" s="304"/>
    </row>
    <row r="43" spans="1:1" x14ac:dyDescent="0.25">
      <c r="A43" s="304"/>
    </row>
    <row r="44" spans="1:1" x14ac:dyDescent="0.25">
      <c r="A44" s="304"/>
    </row>
    <row r="45" spans="1:1" x14ac:dyDescent="0.25">
      <c r="A45" s="304"/>
    </row>
    <row r="46" spans="1:1" x14ac:dyDescent="0.25">
      <c r="A46" s="304"/>
    </row>
    <row r="47" spans="1:1" x14ac:dyDescent="0.25">
      <c r="A47" s="304"/>
    </row>
    <row r="48" spans="1:1" x14ac:dyDescent="0.25">
      <c r="A48" s="304"/>
    </row>
    <row r="49" spans="1:1" x14ac:dyDescent="0.25">
      <c r="A49" s="304"/>
    </row>
    <row r="50" spans="1:1" x14ac:dyDescent="0.25">
      <c r="A50" s="304"/>
    </row>
    <row r="51" spans="1:1" x14ac:dyDescent="0.25">
      <c r="A51" s="304"/>
    </row>
    <row r="52" spans="1:1" x14ac:dyDescent="0.25">
      <c r="A52" s="304"/>
    </row>
    <row r="53" spans="1:1" x14ac:dyDescent="0.25">
      <c r="A53" s="304"/>
    </row>
    <row r="54" spans="1:1" x14ac:dyDescent="0.25">
      <c r="A54" s="304"/>
    </row>
    <row r="55" spans="1:1" x14ac:dyDescent="0.25">
      <c r="A55" s="304"/>
    </row>
    <row r="56" spans="1:1" x14ac:dyDescent="0.25">
      <c r="A56" s="304"/>
    </row>
    <row r="57" spans="1:1" x14ac:dyDescent="0.25">
      <c r="A57" s="304"/>
    </row>
    <row r="58" spans="1:1" x14ac:dyDescent="0.25">
      <c r="A58" s="304"/>
    </row>
    <row r="59" spans="1:1" x14ac:dyDescent="0.25">
      <c r="A59" s="304"/>
    </row>
    <row r="60" spans="1:1" x14ac:dyDescent="0.25">
      <c r="A60" s="304"/>
    </row>
    <row r="61" spans="1:1" x14ac:dyDescent="0.25">
      <c r="A61" s="304"/>
    </row>
    <row r="62" spans="1:1" x14ac:dyDescent="0.25">
      <c r="A62" s="304"/>
    </row>
    <row r="63" spans="1:1" x14ac:dyDescent="0.25">
      <c r="A63" s="304"/>
    </row>
    <row r="64" spans="1:1" x14ac:dyDescent="0.25">
      <c r="A64" s="304"/>
    </row>
    <row r="65" spans="1:1" x14ac:dyDescent="0.25">
      <c r="A65" s="304"/>
    </row>
    <row r="66" spans="1:1" x14ac:dyDescent="0.25">
      <c r="A66" s="304"/>
    </row>
    <row r="67" spans="1:1" x14ac:dyDescent="0.25">
      <c r="A67" s="304"/>
    </row>
    <row r="68" spans="1:1" x14ac:dyDescent="0.25">
      <c r="A68" s="304"/>
    </row>
    <row r="69" spans="1:1" x14ac:dyDescent="0.25">
      <c r="A69" s="304"/>
    </row>
    <row r="70" spans="1:1" x14ac:dyDescent="0.25">
      <c r="A70" s="304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3.2" x14ac:dyDescent="0.25"/>
  <sheetData>
    <row r="1" spans="1:16" x14ac:dyDescent="0.25">
      <c r="A1" s="146"/>
      <c r="B1" s="146"/>
      <c r="C1" s="146"/>
      <c r="D1" s="146"/>
    </row>
    <row r="2" spans="1:16" ht="15.6" x14ac:dyDescent="0.3">
      <c r="A2" s="281"/>
      <c r="B2" s="281"/>
      <c r="C2" s="281"/>
      <c r="D2" s="281"/>
    </row>
    <row r="3" spans="1:16" ht="16.2" thickBot="1" x14ac:dyDescent="0.35">
      <c r="A3" s="281"/>
      <c r="B3" s="281"/>
      <c r="C3" s="281"/>
      <c r="D3" s="281"/>
      <c r="G3" t="e">
        <f ca="1">STRADDLES!AC31</f>
        <v>#REF!</v>
      </c>
      <c r="I3" t="s">
        <v>229</v>
      </c>
      <c r="K3" t="s">
        <v>223</v>
      </c>
      <c r="L3" t="s">
        <v>225</v>
      </c>
      <c r="M3" t="s">
        <v>227</v>
      </c>
      <c r="N3" s="101"/>
      <c r="O3" s="101"/>
      <c r="P3" s="101"/>
    </row>
    <row r="4" spans="1:16" ht="13.8" thickTop="1" x14ac:dyDescent="0.25">
      <c r="A4" s="197"/>
      <c r="B4" s="197"/>
      <c r="C4" s="197"/>
      <c r="D4" s="197"/>
      <c r="H4" t="s">
        <v>222</v>
      </c>
      <c r="I4" t="s">
        <v>230</v>
      </c>
      <c r="K4" t="s">
        <v>224</v>
      </c>
      <c r="L4" t="s">
        <v>226</v>
      </c>
      <c r="M4" t="s">
        <v>228</v>
      </c>
      <c r="N4" s="101"/>
      <c r="O4" s="101"/>
      <c r="P4" s="101"/>
    </row>
    <row r="5" spans="1:16" x14ac:dyDescent="0.25">
      <c r="A5" s="194"/>
      <c r="B5" s="194"/>
      <c r="C5" s="194"/>
      <c r="D5" s="194"/>
      <c r="E5" s="289"/>
      <c r="F5" t="s">
        <v>220</v>
      </c>
      <c r="G5">
        <v>-0.84</v>
      </c>
      <c r="H5" s="297" t="e">
        <f ca="1">G5+G$3</f>
        <v>#REF!</v>
      </c>
      <c r="I5">
        <f>((K5*(1-M5))+(L5*M5))</f>
        <v>2.266</v>
      </c>
      <c r="J5" s="297" t="e">
        <f ca="1">H5-I5</f>
        <v>#REF!</v>
      </c>
      <c r="K5">
        <v>2.27</v>
      </c>
      <c r="L5">
        <v>2.266</v>
      </c>
      <c r="M5">
        <v>1</v>
      </c>
      <c r="N5" s="101"/>
      <c r="O5" s="101"/>
      <c r="P5" s="101"/>
    </row>
    <row r="6" spans="1:16" x14ac:dyDescent="0.25">
      <c r="A6" s="194"/>
      <c r="B6" s="194"/>
      <c r="C6" s="194"/>
      <c r="D6" s="194"/>
      <c r="E6" s="289"/>
      <c r="F6" t="s">
        <v>221</v>
      </c>
      <c r="G6">
        <v>-0.65500000000000003</v>
      </c>
      <c r="H6" s="297" t="e">
        <f ca="1">G6+G$3</f>
        <v>#REF!</v>
      </c>
      <c r="I6">
        <f>((K6*(1-M6))+(L6*M6))</f>
        <v>2.419</v>
      </c>
      <c r="J6" s="297" t="e">
        <f ca="1">H6-I6</f>
        <v>#REF!</v>
      </c>
      <c r="K6">
        <v>2.5099999999999998</v>
      </c>
      <c r="L6">
        <v>2.419</v>
      </c>
      <c r="M6">
        <v>1</v>
      </c>
      <c r="N6" s="101"/>
      <c r="O6" s="101"/>
      <c r="P6" s="101"/>
    </row>
    <row r="7" spans="1:16" x14ac:dyDescent="0.25">
      <c r="A7" s="123"/>
      <c r="B7" s="123"/>
      <c r="C7" s="123"/>
      <c r="D7" s="123"/>
      <c r="E7" s="195"/>
      <c r="F7" t="s">
        <v>192</v>
      </c>
      <c r="G7">
        <v>0.55000000000000004</v>
      </c>
      <c r="H7" s="297" t="e">
        <f ca="1">G7+G$3</f>
        <v>#REF!</v>
      </c>
      <c r="I7">
        <f>((K7*(1-M7))+(L7*M7))</f>
        <v>3.7</v>
      </c>
      <c r="J7" s="297" t="e">
        <f ca="1">H7-I7</f>
        <v>#REF!</v>
      </c>
      <c r="K7">
        <v>3.73</v>
      </c>
      <c r="L7">
        <v>3.7</v>
      </c>
      <c r="M7">
        <v>1</v>
      </c>
      <c r="N7" s="101"/>
      <c r="O7" s="101"/>
      <c r="P7" s="101"/>
    </row>
    <row r="8" spans="1:16" x14ac:dyDescent="0.25">
      <c r="A8" s="123"/>
      <c r="B8" s="123"/>
      <c r="C8" s="123"/>
      <c r="D8" s="123"/>
      <c r="E8" s="290"/>
      <c r="F8" t="s">
        <v>231</v>
      </c>
      <c r="G8">
        <v>-0.03</v>
      </c>
      <c r="H8" s="297" t="e">
        <f ca="1">G8+G$3</f>
        <v>#REF!</v>
      </c>
      <c r="I8">
        <f>((K8*(1-M8))+(L8*M8))</f>
        <v>3.097</v>
      </c>
      <c r="J8" s="297" t="e">
        <f ca="1">H8-I8</f>
        <v>#REF!</v>
      </c>
      <c r="K8">
        <v>3.09</v>
      </c>
      <c r="L8">
        <v>3.097</v>
      </c>
      <c r="M8">
        <v>1</v>
      </c>
      <c r="N8" s="101"/>
      <c r="O8" s="101"/>
      <c r="P8" s="101"/>
    </row>
    <row r="9" spans="1:16" x14ac:dyDescent="0.25">
      <c r="A9" s="123"/>
      <c r="B9" s="123"/>
      <c r="C9" s="123"/>
      <c r="D9" s="123"/>
      <c r="E9" s="290"/>
      <c r="N9" s="101"/>
      <c r="O9" s="101"/>
      <c r="P9" s="101"/>
    </row>
    <row r="10" spans="1:16" x14ac:dyDescent="0.25">
      <c r="A10" s="55"/>
      <c r="B10" s="55"/>
      <c r="C10" s="55"/>
      <c r="D10" s="55"/>
      <c r="E10" s="290"/>
      <c r="N10" s="101"/>
      <c r="O10" s="101"/>
      <c r="P10" s="101"/>
    </row>
    <row r="11" spans="1:16" x14ac:dyDescent="0.25">
      <c r="A11" s="55"/>
      <c r="B11" s="55"/>
      <c r="C11" s="55"/>
      <c r="D11" s="55"/>
      <c r="E11" s="290"/>
      <c r="N11" s="101"/>
      <c r="O11" s="101"/>
      <c r="P11" s="101"/>
    </row>
    <row r="12" spans="1:16" ht="13.8" thickBot="1" x14ac:dyDescent="0.3">
      <c r="A12" s="55"/>
      <c r="B12" s="55"/>
      <c r="C12" s="55"/>
      <c r="D12" s="55"/>
      <c r="E12" s="290"/>
      <c r="N12" s="101"/>
      <c r="O12" s="101"/>
      <c r="P12" s="101"/>
    </row>
    <row r="13" spans="1:16" ht="13.8" thickTop="1" x14ac:dyDescent="0.25">
      <c r="A13" s="197"/>
      <c r="B13" s="214"/>
      <c r="C13" s="214"/>
      <c r="D13" s="223"/>
      <c r="E13" s="290"/>
      <c r="N13" s="101"/>
      <c r="O13" s="101"/>
      <c r="P13" s="101"/>
    </row>
    <row r="14" spans="1:16" x14ac:dyDescent="0.25">
      <c r="A14" s="195"/>
      <c r="B14" s="195"/>
      <c r="C14" s="195"/>
      <c r="D14" s="195"/>
      <c r="E14" s="290"/>
      <c r="N14" s="101"/>
      <c r="O14" s="101"/>
      <c r="P14" s="101"/>
    </row>
    <row r="15" spans="1:16" x14ac:dyDescent="0.25">
      <c r="A15" s="142"/>
      <c r="B15" s="142"/>
      <c r="C15" s="142"/>
      <c r="D15" s="142"/>
      <c r="E15" s="290"/>
    </row>
    <row r="16" spans="1:16" x14ac:dyDescent="0.25">
      <c r="A16" s="142"/>
      <c r="B16" s="142"/>
      <c r="C16" s="142"/>
      <c r="D16" s="142"/>
    </row>
    <row r="20" spans="8:8" x14ac:dyDescent="0.25">
      <c r="H20" s="288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G32" sqref="G32"/>
    </sheetView>
  </sheetViews>
  <sheetFormatPr defaultRowHeight="13.2" x14ac:dyDescent="0.25"/>
  <cols>
    <col min="1" max="1" width="12.6640625" style="75" customWidth="1"/>
    <col min="2" max="2" width="9.5546875" style="75" customWidth="1"/>
    <col min="3" max="4" width="9.109375" style="75" customWidth="1"/>
    <col min="5" max="5" width="10.109375" style="75" customWidth="1"/>
    <col min="6" max="10" width="9.109375" style="75" customWidth="1"/>
    <col min="11" max="11" width="10.44140625" style="75" customWidth="1"/>
    <col min="12" max="13" width="9.109375" style="75" customWidth="1"/>
    <col min="14" max="14" width="10.109375" style="75" customWidth="1"/>
    <col min="15" max="30" width="10" style="75" customWidth="1"/>
    <col min="31" max="40" width="9.109375" style="75" customWidth="1"/>
    <col min="41" max="41" width="9.109375" style="318" customWidth="1"/>
    <col min="42" max="49" width="9.109375" style="75" customWidth="1"/>
    <col min="51" max="51" width="9.109375" style="75" customWidth="1"/>
    <col min="52" max="52" width="9.109375" style="318" customWidth="1"/>
    <col min="53" max="60" width="9.109375" style="75" customWidth="1"/>
    <col min="62" max="62" width="9.109375" style="75" customWidth="1"/>
    <col min="63" max="63" width="9.109375" style="318" customWidth="1"/>
    <col min="64" max="71" width="9.109375" style="75" customWidth="1"/>
    <col min="73" max="73" width="9.109375" style="75" customWidth="1"/>
    <col min="74" max="74" width="9.109375" style="318" customWidth="1"/>
    <col min="75" max="82" width="9.109375" style="75" customWidth="1"/>
  </cols>
  <sheetData>
    <row r="1" spans="1:74" x14ac:dyDescent="0.25">
      <c r="A1" s="74"/>
      <c r="B1" s="144"/>
      <c r="C1" s="77"/>
      <c r="D1" s="55" t="s">
        <v>127</v>
      </c>
      <c r="E1" s="55">
        <f ca="1">summerstrip</f>
        <v>0</v>
      </c>
      <c r="F1" s="55"/>
      <c r="G1" s="164" t="s">
        <v>33</v>
      </c>
      <c r="I1"/>
      <c r="J1"/>
      <c r="K1" t="s">
        <v>161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5">
      <c r="A2" s="74" t="s">
        <v>17</v>
      </c>
      <c r="B2" s="145">
        <f ca="1">TODAY()</f>
        <v>37245</v>
      </c>
      <c r="C2" s="77"/>
      <c r="D2" s="55" t="s">
        <v>128</v>
      </c>
      <c r="E2" s="55">
        <f ca="1">winterstrip</f>
        <v>0</v>
      </c>
      <c r="F2" s="55"/>
      <c r="G2" s="55"/>
      <c r="I2"/>
      <c r="J2"/>
      <c r="L2" t="s">
        <v>155</v>
      </c>
      <c r="M2" t="s">
        <v>156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79"/>
      <c r="AL2" s="79"/>
      <c r="AM2" s="80"/>
      <c r="AN2" s="79"/>
      <c r="AO2" s="319"/>
      <c r="AY2" s="79"/>
      <c r="AZ2" s="319"/>
      <c r="BJ2" s="79"/>
      <c r="BK2" s="319"/>
      <c r="BU2" s="79"/>
      <c r="BV2" s="319"/>
    </row>
    <row r="3" spans="1:74" x14ac:dyDescent="0.25">
      <c r="A3" s="74"/>
      <c r="B3" s="144"/>
      <c r="D3" s="55"/>
      <c r="E3" s="55"/>
      <c r="F3" s="146" t="s">
        <v>88</v>
      </c>
      <c r="G3" s="55"/>
      <c r="I3"/>
      <c r="J3"/>
      <c r="K3" s="75">
        <v>1</v>
      </c>
      <c r="L3" s="192">
        <f ca="1">B21</f>
        <v>1.2043132184332892</v>
      </c>
      <c r="M3" s="192">
        <f ca="1">B22</f>
        <v>-0.61821237253016392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79"/>
      <c r="AL3" s="79"/>
      <c r="AM3" s="80"/>
      <c r="AN3" s="79"/>
      <c r="AO3" s="319"/>
      <c r="AY3" s="79"/>
      <c r="AZ3" s="319"/>
      <c r="BJ3" s="79"/>
      <c r="BK3" s="319"/>
      <c r="BU3" s="79"/>
      <c r="BV3" s="319"/>
    </row>
    <row r="4" spans="1:74" x14ac:dyDescent="0.25">
      <c r="A4" s="55" t="s">
        <v>107</v>
      </c>
      <c r="B4" s="146" t="str">
        <f ca="1">STRADDLES!$B3</f>
        <v>IF-HPL/SHPCHAN</v>
      </c>
      <c r="C4" s="125"/>
      <c r="D4" s="146" t="str">
        <f ca="1">STRADDLES!$C3</f>
        <v>IF-HPL/SHPCHAN</v>
      </c>
      <c r="E4" s="55"/>
      <c r="F4" s="146" t="str">
        <f ca="1">STRADDLES!$D3</f>
        <v>IF-HPL/SHPCHAN</v>
      </c>
      <c r="G4" s="125"/>
      <c r="H4" s="146" t="str">
        <f ca="1">STRADDLES!$E3</f>
        <v>IF-HPL/SHPCHAN</v>
      </c>
      <c r="I4" s="131"/>
      <c r="J4" s="134"/>
      <c r="K4" s="75">
        <v>-1</v>
      </c>
      <c r="L4" s="192">
        <f ca="1">D21</f>
        <v>0.25124174078716327</v>
      </c>
      <c r="M4" s="192">
        <f ca="1">D22</f>
        <v>-0.24333608659956943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1"/>
      <c r="AF4" s="131"/>
      <c r="AG4" s="131"/>
      <c r="AK4" s="79"/>
      <c r="AL4" s="79"/>
      <c r="AM4" s="80"/>
      <c r="AN4" s="79"/>
      <c r="AO4" s="319"/>
      <c r="AY4" s="79"/>
      <c r="AZ4" s="319"/>
      <c r="BJ4" s="79"/>
      <c r="BK4" s="319"/>
      <c r="BU4" s="79"/>
      <c r="BV4" s="319"/>
    </row>
    <row r="5" spans="1:74" x14ac:dyDescent="0.25">
      <c r="A5" s="55"/>
      <c r="B5" s="55" t="s">
        <v>47</v>
      </c>
      <c r="D5" s="55" t="s">
        <v>48</v>
      </c>
      <c r="F5" s="55" t="s">
        <v>130</v>
      </c>
      <c r="H5" s="55" t="s">
        <v>129</v>
      </c>
      <c r="L5" s="192">
        <f ca="1">F21</f>
        <v>0.25124174078716327</v>
      </c>
      <c r="M5" s="192">
        <f ca="1">F22</f>
        <v>-0.24333608659956943</v>
      </c>
      <c r="AK5" s="79"/>
      <c r="AL5" s="79"/>
      <c r="AM5" s="80"/>
      <c r="AN5" s="79"/>
      <c r="AO5" s="319"/>
      <c r="AY5" s="79"/>
      <c r="AZ5" s="319"/>
      <c r="BJ5" s="79"/>
      <c r="BK5" s="319"/>
      <c r="BU5" s="79"/>
      <c r="BV5" s="319"/>
    </row>
    <row r="6" spans="1:74" x14ac:dyDescent="0.25">
      <c r="A6" s="55" t="s">
        <v>34</v>
      </c>
      <c r="B6" s="190">
        <f ca="1">STRADDLES!$B4</f>
        <v>37257</v>
      </c>
      <c r="C6" s="191"/>
      <c r="D6" s="190">
        <f ca="1">STRADDLES!$C4</f>
        <v>37257</v>
      </c>
      <c r="E6" s="191"/>
      <c r="F6" s="190">
        <f ca="1">STRADDLES!$D4</f>
        <v>37257</v>
      </c>
      <c r="G6" s="191"/>
      <c r="H6" s="190">
        <f ca="1">STRADDLES!$E4</f>
        <v>37257</v>
      </c>
      <c r="L6" s="192">
        <f ca="1">H21</f>
        <v>0.24722296759352705</v>
      </c>
      <c r="M6" s="192">
        <f ca="1">H22</f>
        <v>-0.24026080789457838</v>
      </c>
      <c r="AK6" s="79"/>
      <c r="AL6" s="79"/>
      <c r="AM6" s="80"/>
      <c r="AN6" s="79"/>
      <c r="AO6" s="319"/>
      <c r="AY6" s="79"/>
      <c r="AZ6" s="319"/>
      <c r="BJ6" s="79"/>
      <c r="BK6" s="319"/>
      <c r="BU6" s="79"/>
      <c r="BV6" s="319"/>
    </row>
    <row r="7" spans="1:74" x14ac:dyDescent="0.25">
      <c r="A7" s="74" t="s">
        <v>49</v>
      </c>
      <c r="B7" s="190">
        <f ca="1">STRADDLES!$B5</f>
        <v>37956</v>
      </c>
      <c r="C7" s="191"/>
      <c r="D7" s="190">
        <f ca="1">STRADDLES!$C5</f>
        <v>37956</v>
      </c>
      <c r="E7" s="191"/>
      <c r="F7" s="190">
        <f ca="1">STRADDLES!$D5</f>
        <v>37956</v>
      </c>
      <c r="G7" s="191"/>
      <c r="H7" s="190">
        <f ca="1">STRADDLES!$E5</f>
        <v>37956</v>
      </c>
      <c r="J7" s="158"/>
      <c r="L7" s="161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F7" s="146" t="s">
        <v>88</v>
      </c>
      <c r="AG7" s="146"/>
      <c r="AK7" s="79"/>
      <c r="AL7" s="79"/>
      <c r="AM7" s="80"/>
      <c r="AN7" s="79"/>
      <c r="AO7" s="319"/>
      <c r="AY7" s="79"/>
      <c r="AZ7" s="319"/>
      <c r="BJ7" s="79"/>
      <c r="BK7" s="319"/>
      <c r="BU7" s="79"/>
      <c r="BV7" s="319"/>
    </row>
    <row r="8" spans="1:74" x14ac:dyDescent="0.25">
      <c r="I8" s="172"/>
      <c r="K8" s="146"/>
      <c r="L8" s="75">
        <f ca="1">(L3*$K3)+(L4*$K4)+(L5*$K5)+(L6*$K6)</f>
        <v>0.95307147764612599</v>
      </c>
      <c r="M8" s="75">
        <f ca="1">(M3*$K3)+(M4*$K4)+(M5*$K5)+(M6*$K6)</f>
        <v>-0.37487628593059452</v>
      </c>
      <c r="AF8" s="146"/>
      <c r="AG8" s="146"/>
      <c r="AK8" s="79"/>
      <c r="AL8" s="79"/>
      <c r="AM8" s="80"/>
      <c r="AN8" s="79"/>
      <c r="AO8" s="319"/>
      <c r="AY8" s="79"/>
      <c r="AZ8" s="319"/>
      <c r="BJ8" s="79"/>
      <c r="BK8" s="319"/>
      <c r="BU8" s="79"/>
      <c r="BV8" s="319"/>
    </row>
    <row r="9" spans="1:74" x14ac:dyDescent="0.25">
      <c r="A9" s="73" t="s">
        <v>110</v>
      </c>
      <c r="B9" s="171">
        <f ca="1">AP24</f>
        <v>3.0904794520547956</v>
      </c>
      <c r="C9" s="172"/>
      <c r="D9" s="171">
        <f ca="1">BA24</f>
        <v>3.0904794520547956</v>
      </c>
      <c r="E9" s="172"/>
      <c r="F9" s="171">
        <f ca="1">BL24</f>
        <v>3.0904794520547956</v>
      </c>
      <c r="G9" s="172"/>
      <c r="H9" s="171">
        <f ca="1">BW24</f>
        <v>3.0904794520547956</v>
      </c>
      <c r="I9" s="172"/>
      <c r="AF9" s="146" t="s">
        <v>71</v>
      </c>
      <c r="AG9" s="146"/>
      <c r="AK9" s="79"/>
      <c r="AL9" s="79"/>
      <c r="AM9" s="80"/>
      <c r="AN9" s="79"/>
      <c r="AO9" s="319"/>
      <c r="AY9" s="79"/>
      <c r="AZ9" s="319"/>
      <c r="BJ9" s="79"/>
      <c r="BK9" s="319"/>
      <c r="BU9" s="79"/>
      <c r="BV9" s="319"/>
    </row>
    <row r="10" spans="1:74" x14ac:dyDescent="0.25">
      <c r="A10" s="73" t="s">
        <v>39</v>
      </c>
      <c r="B10" s="171">
        <f ca="1">AQ24</f>
        <v>3.0951130136986298</v>
      </c>
      <c r="C10" s="172"/>
      <c r="D10" s="171">
        <f ca="1">BB24</f>
        <v>3.0951130136986298</v>
      </c>
      <c r="E10" s="172"/>
      <c r="F10" s="171">
        <f ca="1">BM24</f>
        <v>3.0951130136986298</v>
      </c>
      <c r="G10" s="172"/>
      <c r="H10" s="171">
        <f ca="1">BX24</f>
        <v>3.0951130136986298</v>
      </c>
      <c r="I10" s="172"/>
      <c r="K10" s="146"/>
      <c r="M10" s="146"/>
      <c r="N10" s="179"/>
      <c r="O10" s="146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G10" s="146"/>
      <c r="AK10" s="79"/>
      <c r="AL10" s="79"/>
      <c r="AM10" s="80"/>
      <c r="AN10" s="79"/>
      <c r="AO10" s="319"/>
      <c r="AY10" s="79"/>
      <c r="AZ10" s="319"/>
      <c r="BJ10" s="79"/>
      <c r="BK10" s="319"/>
      <c r="BU10" s="79"/>
      <c r="BV10" s="319"/>
    </row>
    <row r="11" spans="1:74" x14ac:dyDescent="0.25">
      <c r="A11" s="73" t="s">
        <v>35</v>
      </c>
      <c r="B11" s="171">
        <f ca="1">B10-B9</f>
        <v>4.6335616438342164E-3</v>
      </c>
      <c r="C11" s="171"/>
      <c r="D11" s="171">
        <f ca="1">D10-D9</f>
        <v>4.6335616438342164E-3</v>
      </c>
      <c r="E11" s="171"/>
      <c r="F11" s="171">
        <f ca="1">F10-F9</f>
        <v>4.6335616438342164E-3</v>
      </c>
      <c r="G11" s="171"/>
      <c r="H11" s="171">
        <f ca="1">H10-H9</f>
        <v>4.6335616438342164E-3</v>
      </c>
      <c r="I11" s="172"/>
      <c r="AF11" s="146"/>
      <c r="AG11" s="146"/>
      <c r="AK11" s="79"/>
      <c r="AL11" s="79"/>
      <c r="AM11" s="80"/>
      <c r="AN11" s="79"/>
      <c r="AO11" s="319"/>
      <c r="AY11" s="79"/>
      <c r="AZ11" s="319"/>
      <c r="BJ11" s="79"/>
      <c r="BK11" s="319"/>
      <c r="BU11" s="79"/>
      <c r="BV11" s="319"/>
    </row>
    <row r="12" spans="1:74" x14ac:dyDescent="0.25">
      <c r="A12" s="73"/>
      <c r="B12" s="171"/>
      <c r="C12" s="172"/>
      <c r="D12" s="171"/>
      <c r="E12" s="172"/>
      <c r="F12" s="171"/>
      <c r="G12" s="172"/>
      <c r="H12" s="171"/>
      <c r="I12" s="172"/>
      <c r="K12" s="146"/>
      <c r="L12" s="146" t="s">
        <v>88</v>
      </c>
      <c r="M12" s="146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F12" s="146"/>
      <c r="AG12" s="146"/>
      <c r="AK12" s="79"/>
      <c r="AL12" s="79"/>
      <c r="AM12" s="80"/>
      <c r="AN12" s="79"/>
      <c r="AO12" s="319"/>
      <c r="AY12" s="79"/>
      <c r="AZ12" s="319"/>
      <c r="BJ12" s="79"/>
      <c r="BK12" s="319"/>
      <c r="BU12" s="79"/>
      <c r="BV12" s="319"/>
    </row>
    <row r="13" spans="1:74" x14ac:dyDescent="0.25">
      <c r="A13" s="73" t="s">
        <v>142</v>
      </c>
      <c r="B13" s="182">
        <f ca="1">STRADDLES!$B8</f>
        <v>0</v>
      </c>
      <c r="C13" s="183"/>
      <c r="D13" s="182">
        <f ca="1">STRADDLES!$C8</f>
        <v>0</v>
      </c>
      <c r="E13" s="183"/>
      <c r="F13" s="182">
        <f ca="1">STRADDLES!$D8</f>
        <v>0</v>
      </c>
      <c r="G13" s="183"/>
      <c r="H13" s="182">
        <f ca="1">STRADDLES!$E8</f>
        <v>0</v>
      </c>
      <c r="I13" s="172"/>
      <c r="K13" s="146"/>
      <c r="L13" s="146" t="s">
        <v>75</v>
      </c>
      <c r="M13" s="146"/>
      <c r="N13" s="179"/>
      <c r="O13" s="146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G13" s="146"/>
      <c r="AK13" s="79"/>
      <c r="AL13" s="79"/>
      <c r="AM13" s="80"/>
      <c r="AN13" s="79"/>
      <c r="AO13" s="319"/>
      <c r="AY13" s="79"/>
      <c r="AZ13" s="319"/>
      <c r="BJ13" s="79"/>
      <c r="BK13" s="319"/>
      <c r="BU13" s="79"/>
      <c r="BV13" s="319"/>
    </row>
    <row r="14" spans="1:74" x14ac:dyDescent="0.25">
      <c r="A14" s="73" t="s">
        <v>109</v>
      </c>
      <c r="B14" s="182">
        <v>0</v>
      </c>
      <c r="C14" s="183"/>
      <c r="D14" s="182">
        <v>0</v>
      </c>
      <c r="E14" s="183"/>
      <c r="F14" s="182">
        <v>0</v>
      </c>
      <c r="G14" s="183"/>
      <c r="H14" s="182">
        <v>0</v>
      </c>
      <c r="I14" s="173"/>
      <c r="J14" s="79"/>
      <c r="K14" s="146"/>
      <c r="L14" s="146" t="s">
        <v>88</v>
      </c>
      <c r="M14" s="146"/>
      <c r="N14" s="79"/>
      <c r="O14" s="146"/>
      <c r="AG14" s="146"/>
      <c r="AJ14" s="131"/>
      <c r="AK14" s="79"/>
      <c r="AL14" s="79"/>
      <c r="AM14" s="80"/>
      <c r="AN14" s="79"/>
      <c r="AO14" s="319"/>
      <c r="AY14" s="79"/>
      <c r="AZ14" s="319"/>
      <c r="BJ14" s="79"/>
      <c r="BK14" s="319"/>
      <c r="BU14" s="79"/>
      <c r="BV14" s="319"/>
    </row>
    <row r="15" spans="1:74" x14ac:dyDescent="0.25">
      <c r="A15" s="60" t="s">
        <v>53</v>
      </c>
      <c r="B15" s="184">
        <f ca="1">STRADDLES!$B9</f>
        <v>0</v>
      </c>
      <c r="C15" s="184"/>
      <c r="D15" s="184">
        <f ca="1">STRADDLES!$C9</f>
        <v>0</v>
      </c>
      <c r="E15" s="184"/>
      <c r="F15" s="184">
        <f ca="1">STRADDLES!$D9</f>
        <v>0</v>
      </c>
      <c r="G15" s="184"/>
      <c r="H15" s="184">
        <f ca="1">STRADDLES!$E9</f>
        <v>0</v>
      </c>
      <c r="I15" s="174"/>
      <c r="J15" s="79"/>
      <c r="K15" s="79"/>
      <c r="L15" s="146" t="s">
        <v>71</v>
      </c>
      <c r="M15" s="146"/>
      <c r="N15" s="79"/>
      <c r="O15" s="146"/>
      <c r="AG15" s="146"/>
      <c r="AJ15" s="131"/>
      <c r="AK15" s="79"/>
      <c r="AL15" s="79"/>
      <c r="AM15" s="80"/>
      <c r="AN15" s="79"/>
      <c r="AO15" s="319"/>
      <c r="AY15" s="79"/>
      <c r="AZ15" s="319"/>
      <c r="BJ15" s="79"/>
      <c r="BK15" s="319"/>
      <c r="BU15" s="79"/>
      <c r="BV15" s="319"/>
    </row>
    <row r="16" spans="1:74" x14ac:dyDescent="0.25">
      <c r="A16" s="54" t="s">
        <v>132</v>
      </c>
      <c r="B16" s="185">
        <f ca="1">STRADDLES!$B10</f>
        <v>1</v>
      </c>
      <c r="C16" s="186"/>
      <c r="D16" s="185">
        <f ca="1">STRADDLES!$C10</f>
        <v>1</v>
      </c>
      <c r="E16" s="187"/>
      <c r="F16" s="185">
        <f ca="1">STRADDLES!$D10</f>
        <v>1</v>
      </c>
      <c r="G16" s="187"/>
      <c r="H16" s="185">
        <f ca="1">STRADDLES!$E10</f>
        <v>1</v>
      </c>
      <c r="I16" s="172"/>
      <c r="L16" s="146" t="s">
        <v>91</v>
      </c>
      <c r="AF16" s="146"/>
      <c r="AG16" s="146"/>
      <c r="AK16" s="79"/>
      <c r="AL16" s="79"/>
      <c r="AM16" s="80"/>
      <c r="AN16" s="79"/>
      <c r="AO16" s="319"/>
      <c r="AY16" s="79"/>
      <c r="AZ16" s="319"/>
      <c r="BJ16" s="79"/>
      <c r="BK16" s="319"/>
      <c r="BU16" s="79"/>
      <c r="BV16" s="319"/>
    </row>
    <row r="17" spans="1:82" x14ac:dyDescent="0.25">
      <c r="A17" s="73"/>
      <c r="B17" s="182"/>
      <c r="C17" s="183"/>
      <c r="D17" s="182"/>
      <c r="E17" s="183"/>
      <c r="F17" s="182"/>
      <c r="G17" s="183"/>
      <c r="H17" s="182"/>
      <c r="I17" s="173"/>
      <c r="L17" s="146" t="s">
        <v>63</v>
      </c>
      <c r="M17" s="146"/>
      <c r="N17" s="179"/>
      <c r="O17" s="146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G17" s="146"/>
      <c r="AK17" s="79"/>
      <c r="AL17" s="79"/>
      <c r="AM17" s="80"/>
      <c r="AN17" s="79"/>
      <c r="AO17" s="319"/>
      <c r="AY17" s="79"/>
      <c r="AZ17" s="319"/>
      <c r="BJ17" s="79"/>
      <c r="BK17" s="319"/>
      <c r="BU17" s="79"/>
      <c r="BV17" s="319"/>
    </row>
    <row r="18" spans="1:82" x14ac:dyDescent="0.25">
      <c r="A18" s="60" t="s">
        <v>108</v>
      </c>
      <c r="B18" s="188">
        <f ca="1">STRADDLES!$B12</f>
        <v>4</v>
      </c>
      <c r="C18" s="187"/>
      <c r="D18" s="188">
        <f ca="1">STRADDLES!$C12</f>
        <v>2.5</v>
      </c>
      <c r="E18" s="187"/>
      <c r="F18" s="188">
        <f ca="1">STRADDLES!$D12</f>
        <v>2.5</v>
      </c>
      <c r="G18" s="187"/>
      <c r="H18" s="188">
        <f ca="1">STRADDLES!$E12</f>
        <v>2.4900000000000002</v>
      </c>
      <c r="I18" s="173"/>
      <c r="J18" s="79"/>
      <c r="K18" s="146"/>
      <c r="L18" s="146" t="s">
        <v>93</v>
      </c>
      <c r="M18" s="146"/>
      <c r="N18" s="79"/>
      <c r="O18" s="146"/>
      <c r="AG18" s="146"/>
      <c r="AK18" s="79"/>
      <c r="AL18" s="79"/>
      <c r="AM18" s="80"/>
      <c r="AN18" s="79"/>
      <c r="AO18" s="319"/>
      <c r="AY18" s="79"/>
      <c r="AZ18" s="319"/>
      <c r="BJ18" s="79"/>
      <c r="BK18" s="319"/>
      <c r="BU18" s="79"/>
      <c r="BV18" s="319"/>
    </row>
    <row r="19" spans="1:82" x14ac:dyDescent="0.25">
      <c r="A19" s="60" t="s">
        <v>113</v>
      </c>
      <c r="B19" s="189">
        <f ca="1">STRADDLES!$B11</f>
        <v>2</v>
      </c>
      <c r="C19" s="187"/>
      <c r="D19" s="189">
        <f ca="1">STRADDLES!$C11</f>
        <v>2</v>
      </c>
      <c r="E19" s="187"/>
      <c r="F19" s="189">
        <f ca="1">STRADDLES!$D11</f>
        <v>2</v>
      </c>
      <c r="G19" s="187"/>
      <c r="H19" s="189">
        <f ca="1">STRADDLES!$E11</f>
        <v>2</v>
      </c>
      <c r="L19" s="146" t="s">
        <v>69</v>
      </c>
    </row>
    <row r="20" spans="1:82" x14ac:dyDescent="0.25">
      <c r="A20" s="125" t="s">
        <v>163</v>
      </c>
      <c r="L20" s="146" t="s">
        <v>95</v>
      </c>
      <c r="AF20" s="75">
        <f>500000/(300*10000)</f>
        <v>0.16666666666666666</v>
      </c>
    </row>
    <row r="21" spans="1:82" x14ac:dyDescent="0.25">
      <c r="A21" s="60" t="s">
        <v>37</v>
      </c>
      <c r="B21" s="170">
        <f ca="1">AU24</f>
        <v>1.2043132184332892</v>
      </c>
      <c r="C21" s="173"/>
      <c r="D21" s="170">
        <f ca="1">BF24</f>
        <v>0.25124174078716327</v>
      </c>
      <c r="E21" s="173"/>
      <c r="F21" s="170">
        <f ca="1">BQ24</f>
        <v>0.25124174078716327</v>
      </c>
      <c r="G21" s="173"/>
      <c r="H21" s="170">
        <f ca="1">CB24</f>
        <v>0.24722296759352705</v>
      </c>
      <c r="L21" s="146" t="s">
        <v>67</v>
      </c>
      <c r="AI21" s="75">
        <f>500000/181</f>
        <v>2762.4309392265195</v>
      </c>
    </row>
    <row r="22" spans="1:82" x14ac:dyDescent="0.25">
      <c r="A22" s="60" t="s">
        <v>28</v>
      </c>
      <c r="B22" s="170">
        <f ca="1">AV24</f>
        <v>-0.61821237253016392</v>
      </c>
      <c r="C22" s="173"/>
      <c r="D22" s="170">
        <f ca="1">BG24</f>
        <v>-0.24333608659956943</v>
      </c>
      <c r="E22" s="173"/>
      <c r="F22" s="170">
        <f ca="1">BR24</f>
        <v>-0.24333608659956943</v>
      </c>
      <c r="G22" s="173"/>
      <c r="H22" s="170">
        <f ca="1">CC24</f>
        <v>-0.24026080789457838</v>
      </c>
      <c r="L22" s="146" t="s">
        <v>87</v>
      </c>
    </row>
    <row r="23" spans="1:82" x14ac:dyDescent="0.25">
      <c r="A23" s="60" t="str">
        <f>G1</f>
        <v>VEGA</v>
      </c>
      <c r="B23" s="170">
        <f ca="1">AW24</f>
        <v>1.0806367091866506E-2</v>
      </c>
      <c r="C23" s="173"/>
      <c r="D23" s="170">
        <f ca="1">BH24</f>
        <v>8.7078032922450234E-3</v>
      </c>
      <c r="E23" s="173"/>
      <c r="F23" s="170">
        <f ca="1">BS24</f>
        <v>8.7078032922450043E-3</v>
      </c>
      <c r="G23" s="173"/>
      <c r="H23" s="170">
        <f ca="1">CD24</f>
        <v>8.655572220809116E-3</v>
      </c>
      <c r="L23" s="146" t="s">
        <v>61</v>
      </c>
      <c r="AH23" s="77" t="e">
        <f ca="1">VLOOKUP($A23,STRADDLE,14,FALSE)</f>
        <v>#N/A</v>
      </c>
    </row>
    <row r="24" spans="1:82" x14ac:dyDescent="0.25">
      <c r="A24" s="79"/>
      <c r="B24" s="175"/>
      <c r="C24" s="79"/>
      <c r="D24" s="175"/>
      <c r="E24" s="79"/>
      <c r="F24" s="175"/>
      <c r="G24" s="79"/>
      <c r="H24" s="79"/>
      <c r="I24" s="79"/>
      <c r="J24" s="79"/>
      <c r="K24" s="146"/>
      <c r="L24" s="146" t="s">
        <v>82</v>
      </c>
      <c r="M24" s="79"/>
      <c r="N24" s="79"/>
      <c r="O24" s="146"/>
      <c r="AG24" s="146"/>
      <c r="AK24" s="79"/>
      <c r="AL24" s="79"/>
      <c r="AM24" s="80"/>
      <c r="AN24" s="79"/>
      <c r="AP24" s="75">
        <f ca="1">AP26/AN28</f>
        <v>3.0904794520547956</v>
      </c>
      <c r="AQ24" s="75">
        <f ca="1">AQ26/AN28</f>
        <v>3.0951130136986298</v>
      </c>
      <c r="AU24" s="126">
        <f ca="1">AU26/AN28</f>
        <v>1.2043132184332892</v>
      </c>
      <c r="AV24" s="126">
        <f ca="1">AV26/AN28</f>
        <v>-0.61821237253016392</v>
      </c>
      <c r="AW24" s="126">
        <f ca="1">AW26/AN28</f>
        <v>1.0806367091866506E-2</v>
      </c>
      <c r="AY24" s="79"/>
      <c r="BA24" s="75">
        <f ca="1">BA26/AY28</f>
        <v>3.0904794520547956</v>
      </c>
      <c r="BB24" s="75">
        <f ca="1">BB26/AY28</f>
        <v>3.0951130136986298</v>
      </c>
      <c r="BF24" s="126">
        <f ca="1">BF26/AY28</f>
        <v>0.25124174078716327</v>
      </c>
      <c r="BG24" s="126">
        <f ca="1">BG26/AY28</f>
        <v>-0.24333608659956943</v>
      </c>
      <c r="BH24" s="126">
        <f ca="1">BH26/AY28</f>
        <v>8.7078032922450234E-3</v>
      </c>
      <c r="BJ24" s="79"/>
      <c r="BL24" s="75">
        <f ca="1">BL26/BJ28</f>
        <v>3.0904794520547956</v>
      </c>
      <c r="BM24" s="75">
        <f ca="1">BM26/BJ28</f>
        <v>3.0951130136986298</v>
      </c>
      <c r="BQ24" s="126">
        <f ca="1">BQ26/BJ28</f>
        <v>0.25124174078716327</v>
      </c>
      <c r="BR24" s="126">
        <f ca="1">BR26/BJ28</f>
        <v>-0.24333608659956943</v>
      </c>
      <c r="BS24" s="126">
        <f ca="1">BS26/BJ28</f>
        <v>8.7078032922450043E-3</v>
      </c>
      <c r="BU24" s="79"/>
      <c r="BW24" s="75">
        <f ca="1">BW26/BU28</f>
        <v>3.0904794520547956</v>
      </c>
      <c r="BX24" s="75">
        <f ca="1">BX26/BU28</f>
        <v>3.0951130136986298</v>
      </c>
      <c r="CB24" s="126">
        <f ca="1">CB26/BU28</f>
        <v>0.24722296759352705</v>
      </c>
      <c r="CC24" s="126">
        <f ca="1">CC26/BU28</f>
        <v>-0.24026080789457838</v>
      </c>
      <c r="CD24" s="126">
        <f ca="1">CD26/BU28</f>
        <v>8.655572220809116E-3</v>
      </c>
    </row>
    <row r="25" spans="1:82" x14ac:dyDescent="0.25">
      <c r="A25" s="79"/>
      <c r="B25" s="175">
        <f ca="1">B21-D21</f>
        <v>0.95307147764612599</v>
      </c>
      <c r="C25" s="79"/>
      <c r="D25" s="79"/>
      <c r="E25" s="79"/>
      <c r="F25" s="175">
        <f ca="1">F21-H21</f>
        <v>4.0187731936362214E-3</v>
      </c>
      <c r="G25" s="79"/>
      <c r="H25" s="79"/>
      <c r="I25" s="79"/>
      <c r="J25" s="79"/>
      <c r="K25" s="146"/>
      <c r="L25" s="79"/>
      <c r="M25" s="79"/>
      <c r="N25" s="79"/>
      <c r="O25" s="146"/>
      <c r="AG25" s="146"/>
      <c r="AH25" s="83"/>
      <c r="AK25" s="79"/>
      <c r="AL25" s="79"/>
      <c r="AM25" s="80"/>
      <c r="AN25" s="79"/>
      <c r="AO25" s="320">
        <f ca="1">B6</f>
        <v>37257</v>
      </c>
      <c r="AW25"/>
      <c r="AY25" s="79"/>
      <c r="AZ25" s="320">
        <f ca="1">D6</f>
        <v>37257</v>
      </c>
      <c r="BH25"/>
      <c r="BJ25" s="79"/>
      <c r="BK25" s="320">
        <f ca="1">F6</f>
        <v>37257</v>
      </c>
      <c r="BS25"/>
      <c r="BU25" s="79"/>
      <c r="BV25" s="320">
        <f ca="1">H6</f>
        <v>37257</v>
      </c>
      <c r="CD25"/>
    </row>
    <row r="26" spans="1:82" x14ac:dyDescent="0.25">
      <c r="A26" s="79"/>
      <c r="B26" s="180"/>
      <c r="C26" s="79"/>
      <c r="D26" s="180"/>
      <c r="E26" s="79"/>
      <c r="F26" s="79"/>
      <c r="G26" s="79"/>
      <c r="H26" s="79"/>
      <c r="I26" s="79"/>
      <c r="J26" s="127"/>
      <c r="K26" s="127"/>
      <c r="L26" s="127"/>
      <c r="M26" s="127"/>
      <c r="N26" s="127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81"/>
      <c r="AF26" s="82"/>
      <c r="AG26" s="82"/>
      <c r="AH26" s="82"/>
      <c r="AI26" s="85"/>
      <c r="AJ26" s="86"/>
      <c r="AK26" s="79"/>
      <c r="AL26" s="79"/>
      <c r="AM26" s="80"/>
      <c r="AN26" s="79" t="s">
        <v>131</v>
      </c>
      <c r="AO26" s="320">
        <f ca="1">B7</f>
        <v>37956</v>
      </c>
      <c r="AP26" s="102">
        <f ca="1">SUM(AP31:AP149)</f>
        <v>2256.0500000000006</v>
      </c>
      <c r="AQ26" s="102">
        <f ca="1">SUM(AQ31:AQ149)</f>
        <v>2259.4324999999999</v>
      </c>
      <c r="AR26" s="102"/>
      <c r="AS26" s="102"/>
      <c r="AT26" s="102"/>
      <c r="AU26" s="102">
        <f ca="1">SUM(AU31:AU149)</f>
        <v>879.14864945630109</v>
      </c>
      <c r="AV26" s="102">
        <f ca="1">SUM(AV31:AV149)</f>
        <v>-451.29503194701965</v>
      </c>
      <c r="AW26" s="102">
        <f ca="1">SUM(AW31:AW149)</f>
        <v>7.8886479770625497</v>
      </c>
      <c r="AY26" s="79" t="s">
        <v>145</v>
      </c>
      <c r="AZ26" s="320">
        <f ca="1">D7</f>
        <v>37956</v>
      </c>
      <c r="BA26" s="102">
        <f ca="1">SUM(BA31:BA149)</f>
        <v>2256.0500000000006</v>
      </c>
      <c r="BB26" s="102">
        <f ca="1">SUM(BB31:BB149)</f>
        <v>2259.4324999999999</v>
      </c>
      <c r="BC26" s="102"/>
      <c r="BD26" s="102"/>
      <c r="BE26" s="102"/>
      <c r="BF26" s="102">
        <f ca="1">SUM(BF31:BF149)</f>
        <v>183.40647077462918</v>
      </c>
      <c r="BG26" s="102">
        <f ca="1">SUM(BG31:BG149)</f>
        <v>-177.63534321768569</v>
      </c>
      <c r="BH26" s="102">
        <f ca="1">SUM(BH31:BH149)</f>
        <v>6.3566964033388675</v>
      </c>
      <c r="BJ26" s="79" t="s">
        <v>146</v>
      </c>
      <c r="BK26" s="320">
        <f ca="1">F7</f>
        <v>37956</v>
      </c>
      <c r="BL26" s="102">
        <f ca="1">SUM(BL31:BL149)</f>
        <v>2256.0500000000006</v>
      </c>
      <c r="BM26" s="102">
        <f ca="1">SUM(BM31:BM149)</f>
        <v>2259.4324999999999</v>
      </c>
      <c r="BN26" s="102"/>
      <c r="BO26" s="102"/>
      <c r="BP26" s="102"/>
      <c r="BQ26" s="102">
        <f ca="1">SUM(BQ31:BQ149)</f>
        <v>183.40647077462918</v>
      </c>
      <c r="BR26" s="102">
        <f ca="1">SUM(BR31:BR149)</f>
        <v>-177.63534321768569</v>
      </c>
      <c r="BS26" s="102">
        <f ca="1">SUM(BS31:BS149)</f>
        <v>6.3566964033388533</v>
      </c>
      <c r="BU26" s="79" t="s">
        <v>147</v>
      </c>
      <c r="BV26" s="320">
        <f ca="1">H7</f>
        <v>37956</v>
      </c>
      <c r="BW26" s="102">
        <f ca="1">SUM(BW31:BW149)</f>
        <v>2256.0500000000006</v>
      </c>
      <c r="BX26" s="102">
        <f ca="1">SUM(BX31:BX149)</f>
        <v>2259.4324999999999</v>
      </c>
      <c r="BY26" s="102"/>
      <c r="BZ26" s="102"/>
      <c r="CA26" s="102"/>
      <c r="CB26" s="102">
        <f ca="1">SUM(CB31:CB149)</f>
        <v>180.47276634327474</v>
      </c>
      <c r="CC26" s="102">
        <f ca="1">SUM(CC31:CC149)</f>
        <v>-175.39038976304221</v>
      </c>
      <c r="CD26" s="102">
        <f ca="1">SUM(CD31:CD149)</f>
        <v>6.3185677211906546</v>
      </c>
    </row>
    <row r="27" spans="1:82" x14ac:dyDescent="0.25">
      <c r="A27" s="79"/>
      <c r="B27" s="179"/>
      <c r="C27" s="79"/>
      <c r="D27" s="55" t="s">
        <v>47</v>
      </c>
      <c r="E27" s="79"/>
      <c r="F27" s="179"/>
      <c r="G27" s="79"/>
      <c r="H27" s="179"/>
      <c r="I27" s="79"/>
      <c r="J27" s="100"/>
      <c r="K27" s="55" t="s">
        <v>48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F27" s="100"/>
      <c r="AG27" s="100"/>
      <c r="AH27" s="77" t="e">
        <f ca="1">VLOOKUP($A27,STRADDLE,14,FALSE)</f>
        <v>#N/A</v>
      </c>
      <c r="AK27" s="79"/>
      <c r="AL27" s="79"/>
      <c r="AM27" s="80"/>
      <c r="AN27" s="79"/>
      <c r="AR27" s="75" t="s">
        <v>113</v>
      </c>
      <c r="AS27" s="75">
        <f ca="1">IF(B19=4,3,B19)</f>
        <v>2</v>
      </c>
      <c r="AW27"/>
      <c r="AY27" s="79"/>
      <c r="BC27" s="75" t="s">
        <v>113</v>
      </c>
      <c r="BD27" s="75">
        <f ca="1">IF(D19=4,3,D19)</f>
        <v>2</v>
      </c>
      <c r="BH27"/>
      <c r="BJ27" s="79"/>
      <c r="BN27" s="75" t="s">
        <v>113</v>
      </c>
      <c r="BO27" s="75">
        <f ca="1">IF(F19=4,3,F19)</f>
        <v>2</v>
      </c>
      <c r="BS27"/>
      <c r="BU27" s="79"/>
      <c r="BY27" s="75" t="s">
        <v>113</v>
      </c>
      <c r="BZ27" s="75">
        <f ca="1">IF(H19=4,3,H19)</f>
        <v>2</v>
      </c>
      <c r="CD27"/>
    </row>
    <row r="28" spans="1:82" x14ac:dyDescent="0.25">
      <c r="A28" s="79"/>
      <c r="B28" s="133"/>
      <c r="C28" s="133"/>
      <c r="D28" s="146" t="str">
        <f ca="1">B4</f>
        <v>IF-HPL/SHPCHAN</v>
      </c>
      <c r="E28" s="75" t="s">
        <v>54</v>
      </c>
      <c r="K28" s="146" t="str">
        <f ca="1">D4</f>
        <v>IF-HPL/SHPCHAN</v>
      </c>
      <c r="Q28" s="89"/>
      <c r="R28" s="146" t="str">
        <f ca="1">F4</f>
        <v>IF-HPL/SHPCHAN</v>
      </c>
      <c r="Y28" s="146" t="str">
        <f ca="1">H4</f>
        <v>IF-HPL/SHPCHAN</v>
      </c>
      <c r="AF28" s="308">
        <v>37173</v>
      </c>
      <c r="AG28" s="127"/>
      <c r="AH28" s="77" t="e">
        <f ca="1">VLOOKUP($A28,STRADDLE,14,FALSE)</f>
        <v>#N/A</v>
      </c>
      <c r="AM28" s="80"/>
      <c r="AN28" s="130">
        <f ca="1">SUM(AN31:AN149)</f>
        <v>730</v>
      </c>
      <c r="AR28" s="75" t="s">
        <v>137</v>
      </c>
      <c r="AS28" s="75">
        <f>IF($G$1="GAMMA",3,IF($G$1="THETA",4,5))</f>
        <v>5</v>
      </c>
      <c r="AW28"/>
      <c r="AY28" s="130">
        <f ca="1">SUM(AY31:AY149)</f>
        <v>730</v>
      </c>
      <c r="BC28" s="75" t="s">
        <v>137</v>
      </c>
      <c r="BD28" s="75">
        <f>IF($G$1="GAMMA",3,IF($G$1="THETA",4,5))</f>
        <v>5</v>
      </c>
      <c r="BH28"/>
      <c r="BJ28" s="130">
        <f ca="1">SUM(BJ31:BJ149)</f>
        <v>730</v>
      </c>
      <c r="BN28" s="75" t="s">
        <v>137</v>
      </c>
      <c r="BO28" s="75">
        <f>IF($G$1="GAMMA",3,IF($G$1="THETA",4,5))</f>
        <v>5</v>
      </c>
      <c r="BS28"/>
      <c r="BU28" s="130">
        <f ca="1">SUM(BU31:BU149)</f>
        <v>730</v>
      </c>
      <c r="BY28" s="75" t="s">
        <v>137</v>
      </c>
      <c r="BZ28" s="75">
        <f>IF($G$1="GAMMA",3,IF($G$1="THETA",4,5))</f>
        <v>5</v>
      </c>
      <c r="CD28"/>
    </row>
    <row r="29" spans="1:82" ht="13.8" thickBot="1" x14ac:dyDescent="0.3">
      <c r="B29" s="163"/>
      <c r="C29" s="163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/>
      <c r="AF29" s="75" t="s">
        <v>43</v>
      </c>
      <c r="AI29" s="159" t="e">
        <f t="shared" ref="AI29:AI94" si="0">A30-A29</f>
        <v>#VALUE!</v>
      </c>
      <c r="AJ29" s="79"/>
      <c r="AL29" s="79"/>
      <c r="AO29" s="318" t="s">
        <v>40</v>
      </c>
      <c r="AP29" s="91" t="s">
        <v>36</v>
      </c>
      <c r="AQ29" s="91" t="s">
        <v>138</v>
      </c>
      <c r="AR29" s="91" t="s">
        <v>37</v>
      </c>
      <c r="AS29" s="91" t="s">
        <v>28</v>
      </c>
      <c r="AT29" s="91" t="str">
        <f>$G1</f>
        <v>VEGA</v>
      </c>
      <c r="AU29" s="77" t="s">
        <v>37</v>
      </c>
      <c r="AV29" s="77" t="s">
        <v>28</v>
      </c>
      <c r="AW29" s="77" t="str">
        <f>AT29</f>
        <v>VEGA</v>
      </c>
      <c r="AZ29" s="318" t="s">
        <v>40</v>
      </c>
      <c r="BA29" s="91" t="s">
        <v>36</v>
      </c>
      <c r="BB29" s="91" t="s">
        <v>138</v>
      </c>
      <c r="BC29" s="91" t="s">
        <v>37</v>
      </c>
      <c r="BD29" s="91" t="s">
        <v>28</v>
      </c>
      <c r="BE29" s="91" t="str">
        <f>$G1</f>
        <v>VEGA</v>
      </c>
      <c r="BF29" s="77" t="s">
        <v>37</v>
      </c>
      <c r="BG29" s="77" t="s">
        <v>28</v>
      </c>
      <c r="BH29" s="77" t="str">
        <f>BE29</f>
        <v>VEGA</v>
      </c>
      <c r="BK29" s="318" t="s">
        <v>40</v>
      </c>
      <c r="BL29" s="91" t="s">
        <v>36</v>
      </c>
      <c r="BM29" s="91" t="s">
        <v>138</v>
      </c>
      <c r="BN29" s="91" t="s">
        <v>37</v>
      </c>
      <c r="BO29" s="91" t="s">
        <v>28</v>
      </c>
      <c r="BP29" s="91" t="str">
        <f>$G1</f>
        <v>VEGA</v>
      </c>
      <c r="BQ29" s="77" t="s">
        <v>37</v>
      </c>
      <c r="BR29" s="77" t="s">
        <v>28</v>
      </c>
      <c r="BS29" s="77" t="str">
        <f>BP29</f>
        <v>VEGA</v>
      </c>
      <c r="BV29" s="318" t="s">
        <v>40</v>
      </c>
      <c r="BW29" s="91" t="s">
        <v>36</v>
      </c>
      <c r="BX29" s="91" t="s">
        <v>138</v>
      </c>
      <c r="BY29" s="91" t="s">
        <v>37</v>
      </c>
      <c r="BZ29" s="91" t="s">
        <v>28</v>
      </c>
      <c r="CA29" s="91" t="str">
        <f>$G1</f>
        <v>VEGA</v>
      </c>
      <c r="CB29" s="77" t="s">
        <v>37</v>
      </c>
      <c r="CC29" s="77" t="s">
        <v>28</v>
      </c>
      <c r="CD29" s="77" t="str">
        <f>CA29</f>
        <v>VEGA</v>
      </c>
    </row>
    <row r="30" spans="1:82" ht="14.4" thickTop="1" thickBot="1" x14ac:dyDescent="0.3">
      <c r="A30" s="95" t="s">
        <v>24</v>
      </c>
      <c r="B30" s="95" t="s">
        <v>54</v>
      </c>
      <c r="C30" s="95" t="s">
        <v>27</v>
      </c>
      <c r="D30" s="95" t="s">
        <v>35</v>
      </c>
      <c r="E30" s="95" t="s">
        <v>53</v>
      </c>
      <c r="F30" s="95" t="s">
        <v>25</v>
      </c>
      <c r="G30" s="95" t="s">
        <v>50</v>
      </c>
      <c r="H30" s="95" t="s">
        <v>111</v>
      </c>
      <c r="I30" s="95" t="s">
        <v>45</v>
      </c>
      <c r="K30" s="95" t="s">
        <v>35</v>
      </c>
      <c r="L30" s="95" t="s">
        <v>53</v>
      </c>
      <c r="M30" s="95" t="s">
        <v>25</v>
      </c>
      <c r="N30" s="95" t="s">
        <v>51</v>
      </c>
      <c r="O30" s="95" t="s">
        <v>112</v>
      </c>
      <c r="P30" s="95" t="s">
        <v>46</v>
      </c>
      <c r="R30" s="95" t="s">
        <v>35</v>
      </c>
      <c r="S30" s="95" t="s">
        <v>53</v>
      </c>
      <c r="T30" s="95" t="s">
        <v>25</v>
      </c>
      <c r="U30" s="95" t="s">
        <v>135</v>
      </c>
      <c r="V30" s="95" t="s">
        <v>139</v>
      </c>
      <c r="W30" s="95" t="s">
        <v>133</v>
      </c>
      <c r="X30" s="169"/>
      <c r="Y30" s="95" t="s">
        <v>35</v>
      </c>
      <c r="Z30" s="95" t="s">
        <v>53</v>
      </c>
      <c r="AA30" s="95" t="s">
        <v>25</v>
      </c>
      <c r="AB30" s="95" t="s">
        <v>136</v>
      </c>
      <c r="AC30" s="95" t="s">
        <v>140</v>
      </c>
      <c r="AD30" s="95" t="s">
        <v>134</v>
      </c>
      <c r="AF30" s="75" t="s">
        <v>159</v>
      </c>
      <c r="AG30" s="95" t="s">
        <v>160</v>
      </c>
      <c r="AH30" s="95" t="s">
        <v>26</v>
      </c>
      <c r="AI30" s="79"/>
      <c r="AL30" s="169"/>
      <c r="AN30" s="75" t="s">
        <v>44</v>
      </c>
      <c r="AQ30" s="80"/>
      <c r="AR30" s="79"/>
      <c r="AS30" s="79"/>
      <c r="AT30" s="79"/>
      <c r="AW30" t="s">
        <v>144</v>
      </c>
      <c r="AY30" s="75" t="s">
        <v>44</v>
      </c>
      <c r="BB30" s="80"/>
      <c r="BC30" s="79"/>
      <c r="BD30" s="79"/>
      <c r="BE30" s="79"/>
      <c r="BH30" t="s">
        <v>144</v>
      </c>
      <c r="BJ30" s="75" t="s">
        <v>44</v>
      </c>
      <c r="BM30" s="80"/>
      <c r="BN30" s="79"/>
      <c r="BO30" s="79"/>
      <c r="BP30" s="79"/>
      <c r="BS30" t="s">
        <v>144</v>
      </c>
      <c r="BU30" s="75" t="s">
        <v>44</v>
      </c>
      <c r="BX30" s="80"/>
      <c r="BY30" s="79"/>
      <c r="BZ30" s="79"/>
      <c r="CA30" s="79"/>
      <c r="CD30" t="s">
        <v>144</v>
      </c>
    </row>
    <row r="31" spans="1:82" ht="13.8" thickTop="1" x14ac:dyDescent="0.25">
      <c r="A31" s="96">
        <v>37257</v>
      </c>
      <c r="B31" s="97">
        <f ca="1">VLOOKUP(A31,STRADDLE,5,FALSE)</f>
        <v>2.7010000000000001</v>
      </c>
      <c r="C31" s="77">
        <f ca="1">VLOOKUP(A31,STRADDLE,8,FALSE)</f>
        <v>0.98</v>
      </c>
      <c r="D31" s="97">
        <f t="shared" ref="D31:D94" ca="1" si="1">IF(D$28="nymex",0,VLOOKUP($A31,curvesettle,HLOOKUP(D$28,curvesettle,2,FALSE)))</f>
        <v>-3.2500000000000001E-2</v>
      </c>
      <c r="E31" s="100">
        <f t="shared" ref="E31:E94" ca="1" si="2">IF(ISNUMBER(VLOOKUP($A31,VOLCURVES,HLOOKUP(D$28,VOLCURVES,2,FALSE),FALSE)),VLOOKUP($A31,VOLCURVES,HLOOKUP(D$28,VOLCURVES,2,FALSE),FALSE),1)</f>
        <v>1</v>
      </c>
      <c r="F31" s="99">
        <f t="shared" ref="F31:F95" ca="1" si="3">IF(D$28="NYMEX",$AG31,$AF31)</f>
        <v>7</v>
      </c>
      <c r="G31" s="77">
        <f t="shared" ref="G31:G94" ca="1" si="4">(($C31+H31)*$E31)+B$15</f>
        <v>1.0399175000000001</v>
      </c>
      <c r="H31" s="77">
        <f ca="1">IF(B$16=1,_xll.xCalcSkew(A31,I31-AO31,b)/100,0)</f>
        <v>5.9917500000000005E-2</v>
      </c>
      <c r="I31" s="98">
        <f t="shared" ref="I31:I62" ca="1" si="5">IF($B$19=4,$AO31,$B$18)</f>
        <v>4</v>
      </c>
      <c r="K31" s="97">
        <f t="shared" ref="K31:K94" ca="1" si="6">IF(K$28="nymex",0,VLOOKUP($A31,curvesettle,HLOOKUP(K$28,curvesettle,2,FALSE)))</f>
        <v>-3.2500000000000001E-2</v>
      </c>
      <c r="L31" s="100">
        <f t="shared" ref="L31:L94" ca="1" si="7">IF(ISNUMBER(VLOOKUP($A31,VOLCURVES,HLOOKUP(K$28,VOLCURVES,2,FALSE),FALSE)),VLOOKUP($A31,VOLCURVES,HLOOKUP(K$28,VOLCURVES,2,FALSE),FALSE),1)</f>
        <v>1</v>
      </c>
      <c r="M31" s="99">
        <f t="shared" ref="M31:M94" ca="1" si="8">IF(K$28="NYMEX",$AG31,$AF31)</f>
        <v>7</v>
      </c>
      <c r="N31" s="181">
        <f t="shared" ref="N31:N94" ca="1" si="9">(($C31+O31)*$L31)+D$15</f>
        <v>0.97747249999999997</v>
      </c>
      <c r="O31" s="77">
        <f ca="1">IF(D$16=1,_xll.xCalcSkew($A31,P31-AZ31,b)/100,0)</f>
        <v>-2.5274999999999981E-3</v>
      </c>
      <c r="P31" s="98">
        <f t="shared" ref="P31:P62" ca="1" si="10">IF($D$19=4,$AZ31,$D$18)</f>
        <v>2.5</v>
      </c>
      <c r="R31" s="97">
        <f t="shared" ref="R31:R94" ca="1" si="11">IF(R$28="nymex",0,VLOOKUP($A31,curvesettle,HLOOKUP(R$28,curvesettle,2,FALSE)))</f>
        <v>-3.2500000000000001E-2</v>
      </c>
      <c r="S31" s="100">
        <f t="shared" ref="S31:S94" ca="1" si="12">IF(ISNUMBER(VLOOKUP($A31,VOLCURVES,HLOOKUP(R$28,VOLCURVES,2,FALSE),FALSE)),VLOOKUP($A31,VOLCURVES,HLOOKUP(R$28,VOLCURVES,2,FALSE),FALSE),1)</f>
        <v>1</v>
      </c>
      <c r="T31" s="99">
        <f t="shared" ref="T31:T94" ca="1" si="13">IF(R$28="NYMEX",$AG31,$AF31)</f>
        <v>7</v>
      </c>
      <c r="U31" s="181">
        <f t="shared" ref="U31:U94" ca="1" si="14">(($C31+V31)*$S31)+F$15</f>
        <v>0.97747249999999997</v>
      </c>
      <c r="V31" s="77">
        <f ca="1">IF(F$16=1,_xll.xCalcSkew($A31,W31-BK31,b)/100,0)</f>
        <v>-2.5274999999999981E-3</v>
      </c>
      <c r="W31" s="98">
        <f t="shared" ref="W31:W62" ca="1" si="15">IF($F$19=4,$BK31,$F$18)</f>
        <v>2.5</v>
      </c>
      <c r="X31" s="99"/>
      <c r="Y31" s="97">
        <f t="shared" ref="Y31:Y94" ca="1" si="16">IF(Y$28="nymex",0,VLOOKUP($A31,curvesettle,HLOOKUP(Y$28,curvesettle,2,FALSE)))</f>
        <v>-3.2500000000000001E-2</v>
      </c>
      <c r="Z31" s="100">
        <f t="shared" ref="Z31:Z94" ca="1" si="17">IF(ISNUMBER(VLOOKUP($A31,VOLCURVES,HLOOKUP(Y$28,VOLCURVES,2,FALSE),FALSE)),VLOOKUP($A31,VOLCURVES,HLOOKUP(Y$28,VOLCURVES,2,FALSE),FALSE),1)</f>
        <v>1</v>
      </c>
      <c r="AA31" s="99">
        <f t="shared" ref="AA31:AA94" ca="1" si="18">IF(Y$28="NYMEX",$AG31,$AF31)</f>
        <v>7</v>
      </c>
      <c r="AB31" s="77">
        <f t="shared" ref="AB31:AB94" ca="1" si="19">(($C31+AC31)*$Z31)+H$15</f>
        <v>0.97732249999999998</v>
      </c>
      <c r="AC31" s="77">
        <f ca="1">IF(H$16=1,_xll.xCalcSkew($A31,AD31-BV31,b)/100,0)</f>
        <v>-2.677499999999995E-3</v>
      </c>
      <c r="AD31" s="98">
        <f t="shared" ref="AD31:AD62" ca="1" si="20">IF($H$19=4,$BV31,$H$18)</f>
        <v>2.4900000000000002</v>
      </c>
      <c r="AF31" s="99">
        <f t="shared" ref="AF31:AF95" ca="1" si="21">VLOOKUP($A31,expiration,2,FALSE)-$B$2</f>
        <v>7</v>
      </c>
      <c r="AG31" s="99">
        <f t="shared" ref="AG31:AG95" ca="1" si="22">VLOOKUP($A31,expiration,3,FALSE)-$B$2</f>
        <v>6</v>
      </c>
      <c r="AH31" s="77">
        <f t="shared" ref="AH31:AH39" ca="1" si="23">VLOOKUP($A31,STRADDLE,14,FALSE)</f>
        <v>2.1780849295643299E-2</v>
      </c>
      <c r="AI31" s="159">
        <f t="shared" si="0"/>
        <v>31</v>
      </c>
      <c r="AJ31" s="101"/>
      <c r="AK31" s="101"/>
      <c r="AL31" s="101"/>
      <c r="AM31" s="101"/>
      <c r="AN31" s="78">
        <f ca="1">IF($A31&gt;=AO$25,IF($A31&lt;=AO$26,$AI31,0),0)</f>
        <v>31</v>
      </c>
      <c r="AO31" s="321">
        <f ca="1">AQ31/AN31</f>
        <v>2.6684999999999999</v>
      </c>
      <c r="AP31" s="75">
        <f t="shared" ref="AP31:AP62" ca="1" si="24">AN31*($B31+B$13)</f>
        <v>83.731000000000009</v>
      </c>
      <c r="AQ31" s="102">
        <f t="shared" ref="AQ31:AQ62" ca="1" si="25">IF(ISNUMBER(((AP31/AN31)+B$14+$D31)*AN31),((AP31/AN31)+B$14+$D31)*AN31,0)</f>
        <v>82.723500000000001</v>
      </c>
      <c r="AR31" s="101">
        <f t="shared" ref="AR31:AR94" ca="1" si="26">IF(AN31=0,0,bsd(1,AS$27,AO31,$I31,$F31,$G31,$AH31,0.1))</f>
        <v>1.331288396189644</v>
      </c>
      <c r="AS31" s="101">
        <f ca="1">IF(AN31=0,0,bsd(2,AS$27,AO31,$I31,$F31,$G31,$AH31,0.1))</f>
        <v>-0.9964995037556339</v>
      </c>
      <c r="AT31" s="101">
        <f t="shared" ref="AT31:AT94" ca="1" si="27">IF(AN31=0,0,bsd(AS$28,AS$27,AO31,$I31,$F31,$G31,$AH31,0.1))</f>
        <v>1E-4</v>
      </c>
      <c r="AU31" s="103">
        <f ca="1">AN31*AR31</f>
        <v>41.269940281878966</v>
      </c>
      <c r="AV31" s="103">
        <f ca="1">AN31*AS31</f>
        <v>-30.891484616424652</v>
      </c>
      <c r="AW31" s="103">
        <f ca="1">AN31*AT31</f>
        <v>3.1000000000000003E-3</v>
      </c>
      <c r="AY31" s="78">
        <f t="shared" ref="AY31:AY94" ca="1" si="28">IF($A31&gt;=AZ$25,IF($A31&lt;=AZ$26,$AI31,0),0)</f>
        <v>31</v>
      </c>
      <c r="AZ31" s="321">
        <f ca="1">BB31/AY31</f>
        <v>2.6684999999999999</v>
      </c>
      <c r="BA31" s="75">
        <f t="shared" ref="BA31:BA62" ca="1" si="29">AY31*($B31+D$13)</f>
        <v>83.731000000000009</v>
      </c>
      <c r="BB31" s="102">
        <f t="shared" ref="BB31:BB62" ca="1" si="30">IF(ISNUMBER(((BA31/AY31)+D$14+$K31)*AY31),((BA31/AY31)+D$14+$K31)*AY31,0)</f>
        <v>82.723500000000001</v>
      </c>
      <c r="BC31" s="101">
        <f t="shared" ref="BC31:BC94" ca="1" si="31">IF(AY31=0,0,bsd(1,BD$27,AZ31,$P31,$M31,$N31,$AH31,0.1))</f>
        <v>7.1022516415928272E-2</v>
      </c>
      <c r="BD31" s="101">
        <f t="shared" ref="BD31:BD94" ca="1" si="32">IF(AY31=0,0,bsd(2,BD$27,AZ31,$P31,$M31,$N31,$AH31,0.1))</f>
        <v>-0.29119819159015992</v>
      </c>
      <c r="BE31" s="101">
        <f t="shared" ref="BE31:BE94" ca="1" si="33">IF(AY31=0,0,bsd(BD$28,BD$27,AZ31,$P31,$M31,$N31,$AH31,0.1))</f>
        <v>1.2685970864565466E-3</v>
      </c>
      <c r="BF31" s="103">
        <f ca="1">AY31*BC31</f>
        <v>2.2016980088937763</v>
      </c>
      <c r="BG31" s="103">
        <f ca="1">AY31*BD31</f>
        <v>-9.0271439392949571</v>
      </c>
      <c r="BH31" s="103">
        <f ca="1">AY31*BE31</f>
        <v>3.9326509680152943E-2</v>
      </c>
      <c r="BJ31" s="78">
        <f t="shared" ref="BJ31:BJ94" ca="1" si="34">IF($A31&gt;=BK$25,IF($A31&lt;=BK$26,$AI31,0),0)</f>
        <v>31</v>
      </c>
      <c r="BK31" s="321">
        <f ca="1">BM31/BJ31</f>
        <v>2.6684999999999999</v>
      </c>
      <c r="BL31" s="75">
        <f t="shared" ref="BL31:BL62" ca="1" si="35">BJ31*($B31+F$13)</f>
        <v>83.731000000000009</v>
      </c>
      <c r="BM31" s="102">
        <f t="shared" ref="BM31:BM62" ca="1" si="36">IF(ISNUMBER(((BL31/BJ31)+F$14+$R31)*BJ31),((BL31/BJ31)+F$14+$R31)*BJ31,0)</f>
        <v>82.723500000000001</v>
      </c>
      <c r="BN31" s="101">
        <f t="shared" ref="BN31:BN94" ca="1" si="37">IF(BJ31=0,0,bsd(1,BO$27,BK31,$W31,$T31,$U31,$AH31,0.1))</f>
        <v>7.1022516415928272E-2</v>
      </c>
      <c r="BO31" s="101">
        <f t="shared" ref="BO31:BO94" ca="1" si="38">IF(BJ31=0,0,bsd(2,BO$27,BK31,$W31,$T31,$U31,$AH31,0.1))</f>
        <v>-0.29119819159015992</v>
      </c>
      <c r="BP31" s="101">
        <f t="shared" ref="BP31:BP94" ca="1" si="39">IF(BJ31=0,0,bsd(BO$28,BO$27,BK31,$W31,$T31,$U31,$AH31,0.1))</f>
        <v>1.2685970864565466E-3</v>
      </c>
      <c r="BQ31" s="103">
        <f ca="1">BJ31*BN31</f>
        <v>2.2016980088937763</v>
      </c>
      <c r="BR31" s="103">
        <f ca="1">BJ31*BO31</f>
        <v>-9.0271439392949571</v>
      </c>
      <c r="BS31" s="103">
        <f ca="1">BJ31*BP31</f>
        <v>3.9326509680152943E-2</v>
      </c>
      <c r="BU31" s="78">
        <f t="shared" ref="BU31:BU94" ca="1" si="40">IF($A31&gt;=BV$25,IF($A31&lt;=BV$26,$AI31,0),0)</f>
        <v>31</v>
      </c>
      <c r="BV31" s="321">
        <f ca="1">BX31/BU31</f>
        <v>2.6684999999999999</v>
      </c>
      <c r="BW31" s="75">
        <f t="shared" ref="BW31:BW62" ca="1" si="41">BU31*($B31+H$13)</f>
        <v>83.731000000000009</v>
      </c>
      <c r="BX31" s="102">
        <f t="shared" ref="BX31:BX62" ca="1" si="42">IF(ISNUMBER(((BW31/BU31)+H$14+$Y31)*BU31),((BW31/BU31)+H$14+$Y31)*BU31,0)</f>
        <v>82.723500000000001</v>
      </c>
      <c r="BY31" s="101">
        <f t="shared" ref="BY31:BY94" ca="1" si="43">IF(BU31=0,0,bsd(1,BZ$27,BV31,$AD31,$AA31,$AB31,$AH31,0.1))</f>
        <v>6.7665407619855511E-2</v>
      </c>
      <c r="BZ31" s="101">
        <f t="shared" ref="BZ31:BZ94" ca="1" si="44">IF(BU31=0,0,bsd(2,BZ$27,BV31,$AD31,$AA31,$AB31,$AH31,0.1))</f>
        <v>-0.2811062554831294</v>
      </c>
      <c r="CA31" s="101">
        <f t="shared" ref="CA31:CA94" ca="1" si="45">IF(BU31=0,0,bsd(BZ$28,BZ$27,BV31,$AD31,$AA31,$AB31,$AH31,0.1))</f>
        <v>1.2477146816760598E-3</v>
      </c>
      <c r="CB31" s="103">
        <f ca="1">BU31*BY31</f>
        <v>2.0976276362155208</v>
      </c>
      <c r="CC31" s="103">
        <f ca="1">BU31*BZ31</f>
        <v>-8.7142939199770115</v>
      </c>
      <c r="CD31" s="103">
        <f ca="1">BU31*CA31</f>
        <v>3.8679155131957854E-2</v>
      </c>
    </row>
    <row r="32" spans="1:82" x14ac:dyDescent="0.25">
      <c r="A32" s="96">
        <f t="shared" ref="A32:A95" si="46">DATE(YEAR(A31),MONTH(A31)+1,1)</f>
        <v>37288</v>
      </c>
      <c r="B32" s="97">
        <f t="shared" ref="B32:B95" ca="1" si="47">VLOOKUP(A32,STRADDLE,5,FALSE)</f>
        <v>2.786</v>
      </c>
      <c r="C32" s="77">
        <f t="shared" ref="C32:C95" ca="1" si="48">VLOOKUP(A32,STRADDLE,8,FALSE)</f>
        <v>0.92</v>
      </c>
      <c r="D32" s="97">
        <f t="shared" ca="1" si="1"/>
        <v>-2.75E-2</v>
      </c>
      <c r="E32" s="100">
        <f t="shared" ca="1" si="2"/>
        <v>1</v>
      </c>
      <c r="F32" s="99">
        <f t="shared" ca="1" si="3"/>
        <v>40</v>
      </c>
      <c r="G32" s="77">
        <f t="shared" ca="1" si="4"/>
        <v>0.9758675</v>
      </c>
      <c r="H32" s="77">
        <f ca="1">IF(B$16=1,_xll.xCalcSkew(A32,I32-AO32,b)/100,0)</f>
        <v>5.5867499999999994E-2</v>
      </c>
      <c r="I32" s="98">
        <f t="shared" ca="1" si="5"/>
        <v>4</v>
      </c>
      <c r="K32" s="97">
        <f t="shared" ca="1" si="6"/>
        <v>-2.75E-2</v>
      </c>
      <c r="L32" s="100">
        <f t="shared" ca="1" si="7"/>
        <v>1</v>
      </c>
      <c r="M32" s="99">
        <f t="shared" ca="1" si="8"/>
        <v>40</v>
      </c>
      <c r="N32" s="181">
        <f t="shared" ca="1" si="9"/>
        <v>0.91612250000000006</v>
      </c>
      <c r="O32" s="77">
        <f ca="1">IF(D$16=1,_xll.xCalcSkew($A32,P32-AZ32,b)/100,0)</f>
        <v>-3.8775000000000025E-3</v>
      </c>
      <c r="P32" s="98">
        <f t="shared" ca="1" si="10"/>
        <v>2.5</v>
      </c>
      <c r="Q32" s="181">
        <f ca="1">N32-O32</f>
        <v>0.92</v>
      </c>
      <c r="R32" s="97">
        <f t="shared" ca="1" si="11"/>
        <v>-2.75E-2</v>
      </c>
      <c r="S32" s="100">
        <f t="shared" ca="1" si="12"/>
        <v>1</v>
      </c>
      <c r="T32" s="99">
        <f t="shared" ca="1" si="13"/>
        <v>40</v>
      </c>
      <c r="U32" s="181">
        <f t="shared" ca="1" si="14"/>
        <v>0.91612250000000006</v>
      </c>
      <c r="V32" s="77">
        <f ca="1">IF(F$16=1,_xll.xCalcSkew($A32,W32-BK32,b)/100,0)</f>
        <v>-3.8775000000000025E-3</v>
      </c>
      <c r="W32" s="98">
        <f t="shared" ca="1" si="15"/>
        <v>2.5</v>
      </c>
      <c r="X32" s="99"/>
      <c r="Y32" s="97">
        <f t="shared" ca="1" si="16"/>
        <v>-2.75E-2</v>
      </c>
      <c r="Z32" s="100">
        <f t="shared" ca="1" si="17"/>
        <v>1</v>
      </c>
      <c r="AA32" s="99">
        <f t="shared" ca="1" si="18"/>
        <v>40</v>
      </c>
      <c r="AB32" s="77">
        <f t="shared" ca="1" si="19"/>
        <v>0.91597250000000008</v>
      </c>
      <c r="AC32" s="77">
        <f ca="1">IF(H$16=1,_xll.xCalcSkew($A32,AD32-BV32,b)/100,0)</f>
        <v>-4.0274999999999998E-3</v>
      </c>
      <c r="AD32" s="98">
        <f t="shared" ca="1" si="20"/>
        <v>2.4900000000000002</v>
      </c>
      <c r="AF32" s="99">
        <f t="shared" ca="1" si="21"/>
        <v>40</v>
      </c>
      <c r="AG32" s="99">
        <f t="shared" ca="1" si="22"/>
        <v>39</v>
      </c>
      <c r="AH32" s="77">
        <f t="shared" ca="1" si="23"/>
        <v>2.1145658071011701E-2</v>
      </c>
      <c r="AI32" s="159">
        <f t="shared" si="0"/>
        <v>28</v>
      </c>
      <c r="AJ32" s="101"/>
      <c r="AK32" s="101"/>
      <c r="AL32" s="101"/>
      <c r="AM32" s="101"/>
      <c r="AN32" s="78">
        <f t="shared" ref="AN32:AN94" ca="1" si="49">IF($A32&gt;=AO$25,IF($A32&lt;=AO$26,$AI32,0),0)</f>
        <v>28</v>
      </c>
      <c r="AO32" s="321">
        <f t="shared" ref="AO32:AO95" ca="1" si="50">AQ32/AN32</f>
        <v>2.7585000000000002</v>
      </c>
      <c r="AP32" s="75">
        <f t="shared" ca="1" si="24"/>
        <v>78.007999999999996</v>
      </c>
      <c r="AQ32" s="102">
        <f t="shared" ca="1" si="25"/>
        <v>77.238</v>
      </c>
      <c r="AR32" s="101">
        <f t="shared" ca="1" si="26"/>
        <v>1.3045025498993241</v>
      </c>
      <c r="AS32" s="101">
        <f t="shared" ref="AS32:AS95" ca="1" si="51">IF(AN32=0,0,bsd(2,AS$27,AO32,$I32,$F32,$G32,$AH32,0.1))</f>
        <v>-0.8366712244991491</v>
      </c>
      <c r="AT32" s="101">
        <f t="shared" ca="1" si="27"/>
        <v>2.2439793578328815E-3</v>
      </c>
      <c r="AU32" s="103">
        <f t="shared" ref="AU32:AU95" ca="1" si="52">AN32*AR32</f>
        <v>36.526071397181077</v>
      </c>
      <c r="AV32" s="103">
        <f t="shared" ref="AV32:AV95" ca="1" si="53">AN32*AS32</f>
        <v>-23.426794285976175</v>
      </c>
      <c r="AW32" s="103">
        <f t="shared" ref="AW32:AW95" ca="1" si="54">AN32*AT32</f>
        <v>6.2831422019320682E-2</v>
      </c>
      <c r="AY32" s="78">
        <f t="shared" ca="1" si="28"/>
        <v>28</v>
      </c>
      <c r="AZ32" s="321">
        <f t="shared" ref="AZ32:AZ95" ca="1" si="55">BB32/AY32</f>
        <v>2.7585000000000002</v>
      </c>
      <c r="BA32" s="75">
        <f t="shared" ca="1" si="29"/>
        <v>78.007999999999996</v>
      </c>
      <c r="BB32" s="102">
        <f t="shared" ca="1" si="30"/>
        <v>77.238</v>
      </c>
      <c r="BC32" s="101">
        <f t="shared" ca="1" si="31"/>
        <v>0.20356550491254588</v>
      </c>
      <c r="BD32" s="101">
        <f t="shared" ca="1" si="32"/>
        <v>-0.31627388392488348</v>
      </c>
      <c r="BE32" s="101">
        <f t="shared" ca="1" si="33"/>
        <v>3.2466319646340391E-3</v>
      </c>
      <c r="BF32" s="103">
        <f t="shared" ref="BF32:BF95" ca="1" si="56">AY32*BC32</f>
        <v>5.6998341375512851</v>
      </c>
      <c r="BG32" s="103">
        <f t="shared" ref="BG32:BG95" ca="1" si="57">AY32*BD32</f>
        <v>-8.8556687498967381</v>
      </c>
      <c r="BH32" s="103">
        <f t="shared" ref="BH32:BH95" ca="1" si="58">AY32*BE32</f>
        <v>9.0905695009753096E-2</v>
      </c>
      <c r="BJ32" s="78">
        <f t="shared" ca="1" si="34"/>
        <v>28</v>
      </c>
      <c r="BK32" s="321">
        <f t="shared" ref="BK32:BK95" ca="1" si="59">BM32/BJ32</f>
        <v>2.7585000000000002</v>
      </c>
      <c r="BL32" s="75">
        <f t="shared" ca="1" si="35"/>
        <v>78.007999999999996</v>
      </c>
      <c r="BM32" s="102">
        <f t="shared" ca="1" si="36"/>
        <v>77.238</v>
      </c>
      <c r="BN32" s="101">
        <f t="shared" ca="1" si="37"/>
        <v>0.20356550491254588</v>
      </c>
      <c r="BO32" s="101">
        <f t="shared" ca="1" si="38"/>
        <v>-0.31627388392488348</v>
      </c>
      <c r="BP32" s="101">
        <f t="shared" ca="1" si="39"/>
        <v>3.2466319646340391E-3</v>
      </c>
      <c r="BQ32" s="103">
        <f t="shared" ref="BQ32:BQ95" ca="1" si="60">BJ32*BN32</f>
        <v>5.6998341375512851</v>
      </c>
      <c r="BR32" s="103">
        <f t="shared" ref="BR32:BR95" ca="1" si="61">BJ32*BO32</f>
        <v>-8.8556687498967381</v>
      </c>
      <c r="BS32" s="103">
        <f t="shared" ref="BS32:BS95" ca="1" si="62">BJ32*BP32</f>
        <v>9.0905695009753096E-2</v>
      </c>
      <c r="BU32" s="78">
        <f t="shared" ca="1" si="40"/>
        <v>28</v>
      </c>
      <c r="BV32" s="321">
        <f t="shared" ref="BV32:BV95" ca="1" si="63">BX32/BU32</f>
        <v>2.7585000000000002</v>
      </c>
      <c r="BW32" s="75">
        <f t="shared" ca="1" si="41"/>
        <v>78.007999999999996</v>
      </c>
      <c r="BX32" s="102">
        <f t="shared" ca="1" si="42"/>
        <v>77.238</v>
      </c>
      <c r="BY32" s="101">
        <f t="shared" ca="1" si="43"/>
        <v>0.1992390292178865</v>
      </c>
      <c r="BZ32" s="101">
        <f t="shared" ca="1" si="44"/>
        <v>-0.31158144637078372</v>
      </c>
      <c r="CA32" s="101">
        <f t="shared" ca="1" si="45"/>
        <v>3.2260924897757892E-3</v>
      </c>
      <c r="CB32" s="103">
        <f t="shared" ref="CB32:CB95" ca="1" si="64">BU32*BY32</f>
        <v>5.578692818100822</v>
      </c>
      <c r="CC32" s="103">
        <f t="shared" ref="CC32:CC95" ca="1" si="65">BU32*BZ32</f>
        <v>-8.724280498381944</v>
      </c>
      <c r="CD32" s="103">
        <f t="shared" ref="CD32:CD95" ca="1" si="66">BU32*CA32</f>
        <v>9.0330589713722098E-2</v>
      </c>
    </row>
    <row r="33" spans="1:82" x14ac:dyDescent="0.25">
      <c r="A33" s="96">
        <f t="shared" si="46"/>
        <v>37316</v>
      </c>
      <c r="B33" s="97">
        <f t="shared" ca="1" si="47"/>
        <v>2.7989999999999999</v>
      </c>
      <c r="C33" s="77">
        <f t="shared" ca="1" si="48"/>
        <v>0.80300000000000005</v>
      </c>
      <c r="D33" s="97">
        <f t="shared" ca="1" si="1"/>
        <v>-2.2499999999999999E-2</v>
      </c>
      <c r="E33" s="100">
        <f t="shared" ca="1" si="2"/>
        <v>1</v>
      </c>
      <c r="F33" s="99">
        <f t="shared" ca="1" si="3"/>
        <v>68</v>
      </c>
      <c r="G33" s="77">
        <f t="shared" ca="1" si="4"/>
        <v>0.85805750000000003</v>
      </c>
      <c r="H33" s="77">
        <f ca="1">IF(B$16=1,_xll.xCalcSkew(A33,I33-AO33,b)/100,0)</f>
        <v>5.5057500000000002E-2</v>
      </c>
      <c r="I33" s="98">
        <f t="shared" ca="1" si="5"/>
        <v>4</v>
      </c>
      <c r="K33" s="97">
        <f t="shared" ca="1" si="6"/>
        <v>-2.2499999999999999E-2</v>
      </c>
      <c r="L33" s="100">
        <f t="shared" ca="1" si="7"/>
        <v>1</v>
      </c>
      <c r="M33" s="99">
        <f t="shared" ca="1" si="8"/>
        <v>68</v>
      </c>
      <c r="N33" s="181">
        <f t="shared" ca="1" si="9"/>
        <v>0.79885250000000008</v>
      </c>
      <c r="O33" s="77">
        <f ca="1">IF(D$16=1,_xll.xCalcSkew($A33,P33-AZ33,b)/100,0)</f>
        <v>-4.1474999999999993E-3</v>
      </c>
      <c r="P33" s="98">
        <f t="shared" ca="1" si="10"/>
        <v>2.5</v>
      </c>
      <c r="Q33" s="181">
        <f ca="1">N33-O33</f>
        <v>0.80300000000000005</v>
      </c>
      <c r="R33" s="97">
        <f t="shared" ca="1" si="11"/>
        <v>-2.2499999999999999E-2</v>
      </c>
      <c r="S33" s="100">
        <f t="shared" ca="1" si="12"/>
        <v>1</v>
      </c>
      <c r="T33" s="99">
        <f t="shared" ca="1" si="13"/>
        <v>68</v>
      </c>
      <c r="U33" s="181">
        <f t="shared" ca="1" si="14"/>
        <v>0.79885250000000008</v>
      </c>
      <c r="V33" s="77">
        <f ca="1">IF(F$16=1,_xll.xCalcSkew($A33,W33-BK33,b)/100,0)</f>
        <v>-4.1474999999999993E-3</v>
      </c>
      <c r="W33" s="98">
        <f t="shared" ca="1" si="15"/>
        <v>2.5</v>
      </c>
      <c r="X33" s="99"/>
      <c r="Y33" s="97">
        <f t="shared" ca="1" si="16"/>
        <v>-2.2499999999999999E-2</v>
      </c>
      <c r="Z33" s="100">
        <f t="shared" ca="1" si="17"/>
        <v>1</v>
      </c>
      <c r="AA33" s="99">
        <f t="shared" ca="1" si="18"/>
        <v>68</v>
      </c>
      <c r="AB33" s="77">
        <f t="shared" ca="1" si="19"/>
        <v>0.79870250000000009</v>
      </c>
      <c r="AC33" s="77">
        <f ca="1">IF(H$16=1,_xll.xCalcSkew($A33,AD33-BV33,b)/100,0)</f>
        <v>-4.2974999999999966E-3</v>
      </c>
      <c r="AD33" s="98">
        <f t="shared" ca="1" si="20"/>
        <v>2.4900000000000002</v>
      </c>
      <c r="AF33" s="99">
        <f t="shared" ca="1" si="21"/>
        <v>68</v>
      </c>
      <c r="AG33" s="99">
        <f t="shared" ca="1" si="22"/>
        <v>67</v>
      </c>
      <c r="AH33" s="77">
        <f t="shared" ca="1" si="23"/>
        <v>2.07759939054513E-2</v>
      </c>
      <c r="AI33" s="159">
        <f t="shared" si="0"/>
        <v>31</v>
      </c>
      <c r="AJ33" s="101"/>
      <c r="AK33" s="101"/>
      <c r="AL33" s="101"/>
      <c r="AM33" s="101"/>
      <c r="AN33" s="78">
        <f t="shared" ca="1" si="49"/>
        <v>31</v>
      </c>
      <c r="AO33" s="321">
        <f t="shared" ca="1" si="50"/>
        <v>2.7765</v>
      </c>
      <c r="AP33" s="75">
        <f t="shared" ca="1" si="24"/>
        <v>86.768999999999991</v>
      </c>
      <c r="AQ33" s="102">
        <f t="shared" ca="1" si="25"/>
        <v>86.0715</v>
      </c>
      <c r="AR33" s="101">
        <f t="shared" ca="1" si="26"/>
        <v>1.3228744451133836</v>
      </c>
      <c r="AS33" s="101">
        <f t="shared" ca="1" si="51"/>
        <v>-0.78528070905554503</v>
      </c>
      <c r="AT33" s="101">
        <f t="shared" ca="1" si="27"/>
        <v>3.4752753559402771E-3</v>
      </c>
      <c r="AU33" s="103">
        <f t="shared" ca="1" si="52"/>
        <v>41.00910779851489</v>
      </c>
      <c r="AV33" s="103">
        <f t="shared" ca="1" si="53"/>
        <v>-24.343701980721896</v>
      </c>
      <c r="AW33" s="103">
        <f t="shared" ca="1" si="54"/>
        <v>0.10773353603414859</v>
      </c>
      <c r="AY33" s="78">
        <f t="shared" ca="1" si="28"/>
        <v>31</v>
      </c>
      <c r="AZ33" s="321">
        <f t="shared" ca="1" si="55"/>
        <v>2.7765</v>
      </c>
      <c r="BA33" s="75">
        <f t="shared" ca="1" si="29"/>
        <v>86.768999999999991</v>
      </c>
      <c r="BB33" s="102">
        <f t="shared" ca="1" si="30"/>
        <v>86.0715</v>
      </c>
      <c r="BC33" s="101">
        <f t="shared" ca="1" si="31"/>
        <v>0.23834911557918648</v>
      </c>
      <c r="BD33" s="101">
        <f t="shared" ca="1" si="32"/>
        <v>-0.31558788978165925</v>
      </c>
      <c r="BE33" s="101">
        <f t="shared" ca="1" si="33"/>
        <v>4.2527463499824059E-3</v>
      </c>
      <c r="BF33" s="103">
        <f t="shared" ca="1" si="56"/>
        <v>7.3888225829547807</v>
      </c>
      <c r="BG33" s="103">
        <f t="shared" ca="1" si="57"/>
        <v>-9.7832245832314371</v>
      </c>
      <c r="BH33" s="103">
        <f t="shared" ca="1" si="58"/>
        <v>0.13183513684945458</v>
      </c>
      <c r="BJ33" s="78">
        <f t="shared" ca="1" si="34"/>
        <v>31</v>
      </c>
      <c r="BK33" s="321">
        <f t="shared" ca="1" si="59"/>
        <v>2.7765</v>
      </c>
      <c r="BL33" s="75">
        <f t="shared" ca="1" si="35"/>
        <v>86.768999999999991</v>
      </c>
      <c r="BM33" s="102">
        <f t="shared" ca="1" si="36"/>
        <v>86.0715</v>
      </c>
      <c r="BN33" s="101">
        <f t="shared" ca="1" si="37"/>
        <v>0.23834911557918648</v>
      </c>
      <c r="BO33" s="101">
        <f t="shared" ca="1" si="38"/>
        <v>-0.31558788978165925</v>
      </c>
      <c r="BP33" s="101">
        <f t="shared" ca="1" si="39"/>
        <v>4.2527463499824059E-3</v>
      </c>
      <c r="BQ33" s="103">
        <f t="shared" ca="1" si="60"/>
        <v>7.3888225829547807</v>
      </c>
      <c r="BR33" s="103">
        <f t="shared" ca="1" si="61"/>
        <v>-9.7832245832314371</v>
      </c>
      <c r="BS33" s="103">
        <f t="shared" ca="1" si="62"/>
        <v>0.13183513684945458</v>
      </c>
      <c r="BU33" s="78">
        <f t="shared" ca="1" si="40"/>
        <v>31</v>
      </c>
      <c r="BV33" s="321">
        <f t="shared" ca="1" si="63"/>
        <v>2.7765</v>
      </c>
      <c r="BW33" s="75">
        <f t="shared" ca="1" si="41"/>
        <v>86.768999999999991</v>
      </c>
      <c r="BX33" s="102">
        <f t="shared" ca="1" si="42"/>
        <v>86.0715</v>
      </c>
      <c r="BY33" s="101">
        <f t="shared" ca="1" si="43"/>
        <v>0.23385030240295779</v>
      </c>
      <c r="BZ33" s="101">
        <f t="shared" ca="1" si="44"/>
        <v>-0.3114664924961571</v>
      </c>
      <c r="CA33" s="101">
        <f t="shared" ca="1" si="45"/>
        <v>4.229097270264992E-3</v>
      </c>
      <c r="CB33" s="103">
        <f t="shared" ca="1" si="64"/>
        <v>7.2493593744916911</v>
      </c>
      <c r="CC33" s="103">
        <f t="shared" ca="1" si="65"/>
        <v>-9.6554612673808702</v>
      </c>
      <c r="CD33" s="103">
        <f t="shared" ca="1" si="66"/>
        <v>0.13110201537821475</v>
      </c>
    </row>
    <row r="34" spans="1:82" x14ac:dyDescent="0.25">
      <c r="A34" s="96">
        <f t="shared" si="46"/>
        <v>37347</v>
      </c>
      <c r="B34" s="97">
        <f t="shared" ca="1" si="47"/>
        <v>2.7589999999999999</v>
      </c>
      <c r="C34" s="77">
        <f t="shared" ca="1" si="48"/>
        <v>0.66</v>
      </c>
      <c r="D34" s="97">
        <f t="shared" ca="1" si="1"/>
        <v>1.4999999999999999E-2</v>
      </c>
      <c r="E34" s="100">
        <f t="shared" ca="1" si="2"/>
        <v>1</v>
      </c>
      <c r="F34" s="99">
        <f t="shared" ca="1" si="3"/>
        <v>96</v>
      </c>
      <c r="G34" s="77">
        <f t="shared" ca="1" si="4"/>
        <v>0.69089</v>
      </c>
      <c r="H34" s="77">
        <f ca="1">IF(B$16=1,_xll.xCalcSkew(A34,I34-AO34,b)/100,0)</f>
        <v>3.0890000000000001E-2</v>
      </c>
      <c r="I34" s="98">
        <f t="shared" ca="1" si="5"/>
        <v>4</v>
      </c>
      <c r="K34" s="97">
        <f t="shared" ca="1" si="6"/>
        <v>1.4999999999999999E-2</v>
      </c>
      <c r="L34" s="100">
        <f t="shared" ca="1" si="7"/>
        <v>1</v>
      </c>
      <c r="M34" s="99">
        <f t="shared" ca="1" si="8"/>
        <v>96</v>
      </c>
      <c r="N34" s="181">
        <f t="shared" ca="1" si="9"/>
        <v>0.65589000000000008</v>
      </c>
      <c r="O34" s="77">
        <f ca="1">IF(D$16=1,_xll.xCalcSkew($A34,P34-AZ34,b)/100,0)</f>
        <v>-4.1099999999999999E-3</v>
      </c>
      <c r="P34" s="98">
        <f t="shared" ca="1" si="10"/>
        <v>2.5</v>
      </c>
      <c r="Q34" s="181">
        <f ca="1">N34-O34</f>
        <v>0.66</v>
      </c>
      <c r="R34" s="97">
        <f t="shared" ca="1" si="11"/>
        <v>1.4999999999999999E-2</v>
      </c>
      <c r="S34" s="100">
        <f t="shared" ca="1" si="12"/>
        <v>1</v>
      </c>
      <c r="T34" s="99">
        <f t="shared" ca="1" si="13"/>
        <v>96</v>
      </c>
      <c r="U34" s="181">
        <f t="shared" ca="1" si="14"/>
        <v>0.65589000000000008</v>
      </c>
      <c r="V34" s="77">
        <f ca="1">IF(F$16=1,_xll.xCalcSkew($A34,W34-BK34,b)/100,0)</f>
        <v>-4.1099999999999999E-3</v>
      </c>
      <c r="W34" s="98">
        <f t="shared" ca="1" si="15"/>
        <v>2.5</v>
      </c>
      <c r="X34" s="99"/>
      <c r="Y34" s="97">
        <f t="shared" ca="1" si="16"/>
        <v>1.4999999999999999E-2</v>
      </c>
      <c r="Z34" s="100">
        <f t="shared" ca="1" si="17"/>
        <v>1</v>
      </c>
      <c r="AA34" s="99">
        <f t="shared" ca="1" si="18"/>
        <v>96</v>
      </c>
      <c r="AB34" s="77">
        <f t="shared" ca="1" si="19"/>
        <v>0.65573999999999999</v>
      </c>
      <c r="AC34" s="77">
        <f ca="1">IF(H$16=1,_xll.xCalcSkew($A34,AD34-BV34,b)/100,0)</f>
        <v>-4.2599999999999973E-3</v>
      </c>
      <c r="AD34" s="98">
        <f t="shared" ca="1" si="20"/>
        <v>2.4900000000000002</v>
      </c>
      <c r="AF34" s="99">
        <f t="shared" ca="1" si="21"/>
        <v>96</v>
      </c>
      <c r="AG34" s="99">
        <f t="shared" ca="1" si="22"/>
        <v>95</v>
      </c>
      <c r="AH34" s="77">
        <f t="shared" ca="1" si="23"/>
        <v>2.0033459902157401E-2</v>
      </c>
      <c r="AI34" s="159">
        <f t="shared" si="0"/>
        <v>30</v>
      </c>
      <c r="AJ34" s="101"/>
      <c r="AK34" s="101"/>
      <c r="AL34" s="101"/>
      <c r="AM34" s="101"/>
      <c r="AN34" s="78">
        <f t="shared" ca="1" si="49"/>
        <v>30</v>
      </c>
      <c r="AO34" s="321">
        <f t="shared" ca="1" si="50"/>
        <v>2.774</v>
      </c>
      <c r="AP34" s="75">
        <f t="shared" ca="1" si="24"/>
        <v>82.77</v>
      </c>
      <c r="AQ34" s="102">
        <f t="shared" ca="1" si="25"/>
        <v>83.22</v>
      </c>
      <c r="AR34" s="101">
        <f t="shared" ca="1" si="26"/>
        <v>1.3104673489727445</v>
      </c>
      <c r="AS34" s="101">
        <f t="shared" ca="1" si="51"/>
        <v>-0.79972389947879285</v>
      </c>
      <c r="AT34" s="101">
        <f t="shared" ca="1" si="27"/>
        <v>3.9435423612979581E-3</v>
      </c>
      <c r="AU34" s="103">
        <f t="shared" ca="1" si="52"/>
        <v>39.314020469182339</v>
      </c>
      <c r="AV34" s="103">
        <f t="shared" ca="1" si="53"/>
        <v>-23.991716984363787</v>
      </c>
      <c r="AW34" s="103">
        <f t="shared" ca="1" si="54"/>
        <v>0.11830627083893874</v>
      </c>
      <c r="AY34" s="78">
        <f t="shared" ca="1" si="28"/>
        <v>30</v>
      </c>
      <c r="AZ34" s="321">
        <f t="shared" ca="1" si="55"/>
        <v>2.774</v>
      </c>
      <c r="BA34" s="75">
        <f t="shared" ca="1" si="29"/>
        <v>82.77</v>
      </c>
      <c r="BB34" s="102">
        <f t="shared" ca="1" si="30"/>
        <v>83.22</v>
      </c>
      <c r="BC34" s="101">
        <f t="shared" ca="1" si="31"/>
        <v>0.23051405694916616</v>
      </c>
      <c r="BD34" s="101">
        <f t="shared" ca="1" si="32"/>
        <v>-0.31488733647887918</v>
      </c>
      <c r="BE34" s="101">
        <f t="shared" ca="1" si="33"/>
        <v>5.0402313471762383E-3</v>
      </c>
      <c r="BF34" s="103">
        <f t="shared" ca="1" si="56"/>
        <v>6.9154217084749847</v>
      </c>
      <c r="BG34" s="103">
        <f t="shared" ca="1" si="57"/>
        <v>-9.4466200943663754</v>
      </c>
      <c r="BH34" s="103">
        <f t="shared" ca="1" si="58"/>
        <v>0.15120694041528715</v>
      </c>
      <c r="BJ34" s="78">
        <f t="shared" ca="1" si="34"/>
        <v>30</v>
      </c>
      <c r="BK34" s="321">
        <f t="shared" ca="1" si="59"/>
        <v>2.774</v>
      </c>
      <c r="BL34" s="75">
        <f t="shared" ca="1" si="35"/>
        <v>82.77</v>
      </c>
      <c r="BM34" s="102">
        <f t="shared" ca="1" si="36"/>
        <v>83.22</v>
      </c>
      <c r="BN34" s="101">
        <f t="shared" ca="1" si="37"/>
        <v>0.23051405694916616</v>
      </c>
      <c r="BO34" s="101">
        <f t="shared" ca="1" si="38"/>
        <v>-0.31488733647887918</v>
      </c>
      <c r="BP34" s="101">
        <f t="shared" ca="1" si="39"/>
        <v>5.0402313471762383E-3</v>
      </c>
      <c r="BQ34" s="103">
        <f t="shared" ca="1" si="60"/>
        <v>6.9154217084749847</v>
      </c>
      <c r="BR34" s="103">
        <f t="shared" ca="1" si="61"/>
        <v>-9.4466200943663754</v>
      </c>
      <c r="BS34" s="103">
        <f t="shared" ca="1" si="62"/>
        <v>0.15120694041528715</v>
      </c>
      <c r="BU34" s="78">
        <f t="shared" ca="1" si="40"/>
        <v>30</v>
      </c>
      <c r="BV34" s="321">
        <f t="shared" ca="1" si="63"/>
        <v>2.774</v>
      </c>
      <c r="BW34" s="75">
        <f t="shared" ca="1" si="41"/>
        <v>82.77</v>
      </c>
      <c r="BX34" s="102">
        <f t="shared" ca="1" si="42"/>
        <v>83.22</v>
      </c>
      <c r="BY34" s="101">
        <f t="shared" ca="1" si="43"/>
        <v>0.22604630348656307</v>
      </c>
      <c r="BZ34" s="101">
        <f t="shared" ca="1" si="44"/>
        <v>-0.31066770883754385</v>
      </c>
      <c r="CA34" s="101">
        <f t="shared" ca="1" si="45"/>
        <v>5.0114867215564907E-3</v>
      </c>
      <c r="CB34" s="103">
        <f t="shared" ca="1" si="64"/>
        <v>6.7813891045968919</v>
      </c>
      <c r="CC34" s="103">
        <f t="shared" ca="1" si="65"/>
        <v>-9.3200312651263157</v>
      </c>
      <c r="CD34" s="103">
        <f t="shared" ca="1" si="66"/>
        <v>0.15034460164669472</v>
      </c>
    </row>
    <row r="35" spans="1:82" x14ac:dyDescent="0.25">
      <c r="A35" s="96">
        <f t="shared" si="46"/>
        <v>37377</v>
      </c>
      <c r="B35" s="97">
        <f t="shared" ca="1" si="47"/>
        <v>2.7989999999999999</v>
      </c>
      <c r="C35" s="77">
        <f t="shared" ca="1" si="48"/>
        <v>0.59299999999999997</v>
      </c>
      <c r="D35" s="97">
        <f t="shared" ca="1" si="1"/>
        <v>0.02</v>
      </c>
      <c r="E35" s="100">
        <f t="shared" ca="1" si="2"/>
        <v>1</v>
      </c>
      <c r="F35" s="99">
        <f t="shared" ca="1" si="3"/>
        <v>127</v>
      </c>
      <c r="G35" s="77">
        <f t="shared" ca="1" si="4"/>
        <v>0.62071500000000002</v>
      </c>
      <c r="H35" s="77">
        <f ca="1">IF(B$16=1,_xll.xCalcSkew(A35,I35-AO35,b)/100,0)</f>
        <v>2.7715E-2</v>
      </c>
      <c r="I35" s="98">
        <f t="shared" ca="1" si="5"/>
        <v>4</v>
      </c>
      <c r="K35" s="97">
        <f t="shared" ca="1" si="6"/>
        <v>0.02</v>
      </c>
      <c r="L35" s="100">
        <f t="shared" ca="1" si="7"/>
        <v>1</v>
      </c>
      <c r="M35" s="99">
        <f t="shared" ca="1" si="8"/>
        <v>127</v>
      </c>
      <c r="N35" s="181">
        <f t="shared" ca="1" si="9"/>
        <v>0.588534</v>
      </c>
      <c r="O35" s="77">
        <f ca="1">IF(D$16=1,_xll.xCalcSkew($A35,P35-AZ35,b)/100,0)</f>
        <v>-4.4659999999999986E-3</v>
      </c>
      <c r="P35" s="98">
        <f t="shared" ca="1" si="10"/>
        <v>2.5</v>
      </c>
      <c r="Q35" s="181">
        <f ca="1">N35-O35</f>
        <v>0.59299999999999997</v>
      </c>
      <c r="R35" s="97">
        <f t="shared" ca="1" si="11"/>
        <v>0.02</v>
      </c>
      <c r="S35" s="100">
        <f t="shared" ca="1" si="12"/>
        <v>1</v>
      </c>
      <c r="T35" s="99">
        <f t="shared" ca="1" si="13"/>
        <v>127</v>
      </c>
      <c r="U35" s="181">
        <f t="shared" ca="1" si="14"/>
        <v>0.588534</v>
      </c>
      <c r="V35" s="77">
        <f ca="1">IF(F$16=1,_xll.xCalcSkew($A35,W35-BK35,b)/100,0)</f>
        <v>-4.4659999999999986E-3</v>
      </c>
      <c r="W35" s="98">
        <f t="shared" ca="1" si="15"/>
        <v>2.5</v>
      </c>
      <c r="X35" s="99"/>
      <c r="Y35" s="97">
        <f t="shared" ca="1" si="16"/>
        <v>0.02</v>
      </c>
      <c r="Z35" s="100">
        <f t="shared" ca="1" si="17"/>
        <v>1</v>
      </c>
      <c r="AA35" s="99">
        <f t="shared" ca="1" si="18"/>
        <v>127</v>
      </c>
      <c r="AB35" s="77">
        <f t="shared" ca="1" si="19"/>
        <v>0.58839399999999997</v>
      </c>
      <c r="AC35" s="77">
        <f ca="1">IF(H$16=1,_xll.xCalcSkew($A35,AD35-BV35,b)/100,0)</f>
        <v>-4.6059999999999964E-3</v>
      </c>
      <c r="AD35" s="98">
        <f t="shared" ca="1" si="20"/>
        <v>2.4900000000000002</v>
      </c>
      <c r="AF35" s="99">
        <f t="shared" ca="1" si="21"/>
        <v>127</v>
      </c>
      <c r="AG35" s="99">
        <f t="shared" ca="1" si="22"/>
        <v>126</v>
      </c>
      <c r="AH35" s="77">
        <f t="shared" ca="1" si="23"/>
        <v>2.0156242730434901E-2</v>
      </c>
      <c r="AI35" s="159">
        <f t="shared" si="0"/>
        <v>31</v>
      </c>
      <c r="AJ35" s="101"/>
      <c r="AK35" s="101"/>
      <c r="AL35" s="101"/>
      <c r="AM35" s="101"/>
      <c r="AN35" s="78">
        <f t="shared" ca="1" si="49"/>
        <v>31</v>
      </c>
      <c r="AO35" s="321">
        <f t="shared" ca="1" si="50"/>
        <v>2.819</v>
      </c>
      <c r="AP35" s="75">
        <f t="shared" ca="1" si="24"/>
        <v>86.768999999999991</v>
      </c>
      <c r="AQ35" s="102">
        <f t="shared" ca="1" si="25"/>
        <v>87.388999999999996</v>
      </c>
      <c r="AR35" s="101">
        <f t="shared" ca="1" si="26"/>
        <v>1.2821941936302155</v>
      </c>
      <c r="AS35" s="101">
        <f t="shared" ca="1" si="51"/>
        <v>-0.77467114545765747</v>
      </c>
      <c r="AT35" s="101">
        <f t="shared" ca="1" si="27"/>
        <v>4.921818094053565E-3</v>
      </c>
      <c r="AU35" s="103">
        <f t="shared" ca="1" si="52"/>
        <v>39.748020002536677</v>
      </c>
      <c r="AV35" s="103">
        <f t="shared" ca="1" si="53"/>
        <v>-24.014805509187383</v>
      </c>
      <c r="AW35" s="103">
        <f t="shared" ca="1" si="54"/>
        <v>0.15257636091566051</v>
      </c>
      <c r="AY35" s="78">
        <f t="shared" ca="1" si="28"/>
        <v>31</v>
      </c>
      <c r="AZ35" s="321">
        <f t="shared" ca="1" si="55"/>
        <v>2.819</v>
      </c>
      <c r="BA35" s="75">
        <f t="shared" ca="1" si="29"/>
        <v>86.768999999999991</v>
      </c>
      <c r="BB35" s="102">
        <f t="shared" ca="1" si="30"/>
        <v>87.388999999999996</v>
      </c>
      <c r="BC35" s="101">
        <f t="shared" ca="1" si="31"/>
        <v>0.22685493630462006</v>
      </c>
      <c r="BD35" s="101">
        <f t="shared" ca="1" si="32"/>
        <v>-0.29959545743925564</v>
      </c>
      <c r="BE35" s="101">
        <f t="shared" ca="1" si="33"/>
        <v>5.7601065270573848E-3</v>
      </c>
      <c r="BF35" s="103">
        <f t="shared" ca="1" si="56"/>
        <v>7.0325030254432219</v>
      </c>
      <c r="BG35" s="103">
        <f t="shared" ca="1" si="57"/>
        <v>-9.2874591806169242</v>
      </c>
      <c r="BH35" s="103">
        <f t="shared" ca="1" si="58"/>
        <v>0.17856330233877893</v>
      </c>
      <c r="BJ35" s="78">
        <f t="shared" ca="1" si="34"/>
        <v>31</v>
      </c>
      <c r="BK35" s="321">
        <f t="shared" ca="1" si="59"/>
        <v>2.819</v>
      </c>
      <c r="BL35" s="75">
        <f t="shared" ca="1" si="35"/>
        <v>86.768999999999991</v>
      </c>
      <c r="BM35" s="102">
        <f t="shared" ca="1" si="36"/>
        <v>87.388999999999996</v>
      </c>
      <c r="BN35" s="101">
        <f t="shared" ca="1" si="37"/>
        <v>0.22685493630462006</v>
      </c>
      <c r="BO35" s="101">
        <f t="shared" ca="1" si="38"/>
        <v>-0.29959545743925564</v>
      </c>
      <c r="BP35" s="101">
        <f t="shared" ca="1" si="39"/>
        <v>5.7601065270571628E-3</v>
      </c>
      <c r="BQ35" s="103">
        <f t="shared" ca="1" si="60"/>
        <v>7.0325030254432219</v>
      </c>
      <c r="BR35" s="103">
        <f t="shared" ca="1" si="61"/>
        <v>-9.2874591806169242</v>
      </c>
      <c r="BS35" s="103">
        <f t="shared" ca="1" si="62"/>
        <v>0.17856330233877205</v>
      </c>
      <c r="BU35" s="78">
        <f t="shared" ca="1" si="40"/>
        <v>31</v>
      </c>
      <c r="BV35" s="321">
        <f t="shared" ca="1" si="63"/>
        <v>2.819</v>
      </c>
      <c r="BW35" s="75">
        <f t="shared" ca="1" si="41"/>
        <v>86.768999999999991</v>
      </c>
      <c r="BX35" s="102">
        <f t="shared" ca="1" si="42"/>
        <v>87.388999999999996</v>
      </c>
      <c r="BY35" s="101">
        <f t="shared" ca="1" si="43"/>
        <v>0.22251172615185866</v>
      </c>
      <c r="BZ35" s="101">
        <f t="shared" ca="1" si="44"/>
        <v>-0.29559610386056667</v>
      </c>
      <c r="CA35" s="101">
        <f t="shared" ca="1" si="45"/>
        <v>5.7255403832263685E-3</v>
      </c>
      <c r="CB35" s="103">
        <f t="shared" ca="1" si="64"/>
        <v>6.8978635107076185</v>
      </c>
      <c r="CC35" s="103">
        <f t="shared" ca="1" si="65"/>
        <v>-9.1634792196775674</v>
      </c>
      <c r="CD35" s="103">
        <f t="shared" ca="1" si="66"/>
        <v>0.17749175188001742</v>
      </c>
    </row>
    <row r="36" spans="1:82" x14ac:dyDescent="0.25">
      <c r="A36" s="96">
        <f t="shared" si="46"/>
        <v>37408</v>
      </c>
      <c r="B36" s="97">
        <f t="shared" ca="1" si="47"/>
        <v>2.8490000000000002</v>
      </c>
      <c r="C36" s="77">
        <f t="shared" ca="1" si="48"/>
        <v>0.57299999999999995</v>
      </c>
      <c r="D36" s="97">
        <f t="shared" ca="1" si="1"/>
        <v>3.2500000000000001E-2</v>
      </c>
      <c r="E36" s="100">
        <f t="shared" ca="1" si="2"/>
        <v>1</v>
      </c>
      <c r="F36" s="99">
        <f t="shared" ca="1" si="3"/>
        <v>160</v>
      </c>
      <c r="G36" s="77">
        <f t="shared" ca="1" si="4"/>
        <v>0.59977749999999996</v>
      </c>
      <c r="H36" s="77">
        <f ca="1">IF(B$16=1,_xll.xCalcSkew(A36,I36-AO36,b)/100,0)</f>
        <v>2.6777499999999999E-2</v>
      </c>
      <c r="I36" s="98">
        <f t="shared" ca="1" si="5"/>
        <v>4</v>
      </c>
      <c r="J36" s="126">
        <f ca="1">ROUND(I36-B36,1)</f>
        <v>1.2</v>
      </c>
      <c r="K36" s="97">
        <f t="shared" ca="1" si="6"/>
        <v>3.2500000000000001E-2</v>
      </c>
      <c r="L36" s="100">
        <f t="shared" ca="1" si="7"/>
        <v>1</v>
      </c>
      <c r="M36" s="99">
        <f t="shared" ca="1" si="8"/>
        <v>160</v>
      </c>
      <c r="N36" s="181">
        <f t="shared" ca="1" si="9"/>
        <v>0.56765899999999991</v>
      </c>
      <c r="O36" s="77">
        <f ca="1">IF(D$16=1,_xll.xCalcSkew($A36,P36-AZ36,b)/100,0)</f>
        <v>-5.3409999999999994E-3</v>
      </c>
      <c r="P36" s="98">
        <f t="shared" ca="1" si="10"/>
        <v>2.5</v>
      </c>
      <c r="Q36" s="181">
        <f ca="1">N36-O36</f>
        <v>0.57299999999999995</v>
      </c>
      <c r="R36" s="97">
        <f t="shared" ca="1" si="11"/>
        <v>3.2500000000000001E-2</v>
      </c>
      <c r="S36" s="100">
        <f t="shared" ca="1" si="12"/>
        <v>1</v>
      </c>
      <c r="T36" s="99">
        <f t="shared" ca="1" si="13"/>
        <v>160</v>
      </c>
      <c r="U36" s="181">
        <f t="shared" ca="1" si="14"/>
        <v>0.56765899999999991</v>
      </c>
      <c r="V36" s="77">
        <f ca="1">IF(F$16=1,_xll.xCalcSkew($A36,W36-BK36,b)/100,0)</f>
        <v>-5.3409999999999994E-3</v>
      </c>
      <c r="W36" s="98">
        <f t="shared" ca="1" si="15"/>
        <v>2.5</v>
      </c>
      <c r="X36" s="99"/>
      <c r="Y36" s="97">
        <f t="shared" ca="1" si="16"/>
        <v>3.2500000000000001E-2</v>
      </c>
      <c r="Z36" s="100">
        <f t="shared" ca="1" si="17"/>
        <v>1</v>
      </c>
      <c r="AA36" s="99">
        <f t="shared" ca="1" si="18"/>
        <v>160</v>
      </c>
      <c r="AB36" s="77">
        <f t="shared" ca="1" si="19"/>
        <v>0.567519</v>
      </c>
      <c r="AC36" s="77">
        <f ca="1">IF(H$16=1,_xll.xCalcSkew($A36,AD36-BV36,b)/100,0)</f>
        <v>-5.4809999999999963E-3</v>
      </c>
      <c r="AD36" s="98">
        <f t="shared" ca="1" si="20"/>
        <v>2.4900000000000002</v>
      </c>
      <c r="AF36" s="99">
        <f t="shared" ca="1" si="21"/>
        <v>160</v>
      </c>
      <c r="AG36" s="99">
        <f t="shared" ca="1" si="22"/>
        <v>159</v>
      </c>
      <c r="AH36" s="77">
        <f t="shared" ca="1" si="23"/>
        <v>2.0283118325021401E-2</v>
      </c>
      <c r="AI36" s="159">
        <f t="shared" si="0"/>
        <v>30</v>
      </c>
      <c r="AJ36" s="101"/>
      <c r="AK36" s="101"/>
      <c r="AL36" s="101"/>
      <c r="AM36" s="101"/>
      <c r="AN36" s="78">
        <f t="shared" ca="1" si="49"/>
        <v>30</v>
      </c>
      <c r="AO36" s="321">
        <f t="shared" ca="1" si="50"/>
        <v>2.8815</v>
      </c>
      <c r="AP36" s="75">
        <f t="shared" ca="1" si="24"/>
        <v>85.47</v>
      </c>
      <c r="AQ36" s="102">
        <f t="shared" ca="1" si="25"/>
        <v>86.444999999999993</v>
      </c>
      <c r="AR36" s="101">
        <f t="shared" ca="1" si="26"/>
        <v>1.260220612274249</v>
      </c>
      <c r="AS36" s="101">
        <f t="shared" ca="1" si="51"/>
        <v>-0.72829379996298016</v>
      </c>
      <c r="AT36" s="101">
        <f t="shared" ca="1" si="27"/>
        <v>6.2287176717269466E-3</v>
      </c>
      <c r="AU36" s="103">
        <f t="shared" ca="1" si="52"/>
        <v>37.806618368227468</v>
      </c>
      <c r="AV36" s="103">
        <f t="shared" ca="1" si="53"/>
        <v>-21.848813998889405</v>
      </c>
      <c r="AW36" s="103">
        <f t="shared" ca="1" si="54"/>
        <v>0.1868615301518084</v>
      </c>
      <c r="AY36" s="78">
        <f t="shared" ca="1" si="28"/>
        <v>30</v>
      </c>
      <c r="AZ36" s="321">
        <f t="shared" ca="1" si="55"/>
        <v>2.8815</v>
      </c>
      <c r="BA36" s="75">
        <f t="shared" ca="1" si="29"/>
        <v>85.47</v>
      </c>
      <c r="BB36" s="102">
        <f t="shared" ca="1" si="30"/>
        <v>86.444999999999993</v>
      </c>
      <c r="BC36" s="101">
        <f t="shared" ca="1" si="31"/>
        <v>0.23613397620842302</v>
      </c>
      <c r="BD36" s="101">
        <f t="shared" ca="1" si="32"/>
        <v>-0.28323721025824511</v>
      </c>
      <c r="BE36" s="101">
        <f t="shared" ca="1" si="33"/>
        <v>6.4337845227824264E-3</v>
      </c>
      <c r="BF36" s="103">
        <f t="shared" ca="1" si="56"/>
        <v>7.0840192862526905</v>
      </c>
      <c r="BG36" s="103">
        <f t="shared" ca="1" si="57"/>
        <v>-8.497116307747353</v>
      </c>
      <c r="BH36" s="103">
        <f t="shared" ca="1" si="58"/>
        <v>0.19301353568347279</v>
      </c>
      <c r="BJ36" s="78">
        <f t="shared" ca="1" si="34"/>
        <v>30</v>
      </c>
      <c r="BK36" s="321">
        <f t="shared" ca="1" si="59"/>
        <v>2.8815</v>
      </c>
      <c r="BL36" s="75">
        <f t="shared" ca="1" si="35"/>
        <v>85.47</v>
      </c>
      <c r="BM36" s="102">
        <f t="shared" ca="1" si="36"/>
        <v>86.444999999999993</v>
      </c>
      <c r="BN36" s="101">
        <f t="shared" ca="1" si="37"/>
        <v>0.23613397620842302</v>
      </c>
      <c r="BO36" s="101">
        <f t="shared" ca="1" si="38"/>
        <v>-0.28323721025824511</v>
      </c>
      <c r="BP36" s="101">
        <f t="shared" ca="1" si="39"/>
        <v>6.4337845227824264E-3</v>
      </c>
      <c r="BQ36" s="103">
        <f t="shared" ca="1" si="60"/>
        <v>7.0840192862526905</v>
      </c>
      <c r="BR36" s="103">
        <f t="shared" ca="1" si="61"/>
        <v>-8.497116307747353</v>
      </c>
      <c r="BS36" s="103">
        <f t="shared" ca="1" si="62"/>
        <v>0.19301353568347279</v>
      </c>
      <c r="BU36" s="78">
        <f t="shared" ca="1" si="40"/>
        <v>30</v>
      </c>
      <c r="BV36" s="321">
        <f t="shared" ca="1" si="63"/>
        <v>2.8815</v>
      </c>
      <c r="BW36" s="75">
        <f t="shared" ca="1" si="41"/>
        <v>85.47</v>
      </c>
      <c r="BX36" s="102">
        <f t="shared" ca="1" si="42"/>
        <v>86.444999999999993</v>
      </c>
      <c r="BY36" s="101">
        <f t="shared" ca="1" si="43"/>
        <v>0.23185611803632178</v>
      </c>
      <c r="BZ36" s="101">
        <f t="shared" ca="1" si="44"/>
        <v>-0.27963845885335925</v>
      </c>
      <c r="CA36" s="101">
        <f t="shared" ca="1" si="45"/>
        <v>6.3949952339086291E-3</v>
      </c>
      <c r="CB36" s="103">
        <f t="shared" ca="1" si="64"/>
        <v>6.9556835410896536</v>
      </c>
      <c r="CC36" s="103">
        <f t="shared" ca="1" si="65"/>
        <v>-8.3891537656007777</v>
      </c>
      <c r="CD36" s="103">
        <f t="shared" ca="1" si="66"/>
        <v>0.19184985701725887</v>
      </c>
    </row>
    <row r="37" spans="1:82" x14ac:dyDescent="0.25">
      <c r="A37" s="96">
        <f t="shared" si="46"/>
        <v>37438</v>
      </c>
      <c r="B37" s="97">
        <f t="shared" ca="1" si="47"/>
        <v>2.8839999999999999</v>
      </c>
      <c r="C37" s="77">
        <f t="shared" ca="1" si="48"/>
        <v>0.56799999999999995</v>
      </c>
      <c r="D37" s="97">
        <f t="shared" ca="1" si="1"/>
        <v>4.4999999999999998E-2</v>
      </c>
      <c r="E37" s="100">
        <f t="shared" ca="1" si="2"/>
        <v>1</v>
      </c>
      <c r="F37" s="99">
        <f t="shared" ca="1" si="3"/>
        <v>188</v>
      </c>
      <c r="G37" s="77">
        <f t="shared" ca="1" si="4"/>
        <v>0.59406499999999995</v>
      </c>
      <c r="H37" s="77">
        <f ca="1">IF(B$16=1,_xll.xCalcSkew(A37,I37-AO37,b)/100,0)</f>
        <v>2.6065000000000005E-2</v>
      </c>
      <c r="I37" s="98">
        <f t="shared" ca="1" si="5"/>
        <v>4</v>
      </c>
      <c r="K37" s="97">
        <f t="shared" ca="1" si="6"/>
        <v>4.4999999999999998E-2</v>
      </c>
      <c r="L37" s="100">
        <f t="shared" ca="1" si="7"/>
        <v>1</v>
      </c>
      <c r="M37" s="99">
        <f t="shared" ca="1" si="8"/>
        <v>188</v>
      </c>
      <c r="N37" s="181">
        <f t="shared" ca="1" si="9"/>
        <v>0.56199399999999999</v>
      </c>
      <c r="O37" s="77">
        <f ca="1">IF(D$16=1,_xll.xCalcSkew($A37,P37-AZ37,b)/100,0)</f>
        <v>-6.0059999999999966E-3</v>
      </c>
      <c r="P37" s="98">
        <f t="shared" ca="1" si="10"/>
        <v>2.5</v>
      </c>
      <c r="R37" s="97">
        <f t="shared" ca="1" si="11"/>
        <v>4.4999999999999998E-2</v>
      </c>
      <c r="S37" s="100">
        <f t="shared" ca="1" si="12"/>
        <v>1</v>
      </c>
      <c r="T37" s="99">
        <f t="shared" ca="1" si="13"/>
        <v>188</v>
      </c>
      <c r="U37" s="181">
        <f t="shared" ca="1" si="14"/>
        <v>0.56199399999999999</v>
      </c>
      <c r="V37" s="77">
        <f ca="1">IF(F$16=1,_xll.xCalcSkew($A37,W37-BK37,b)/100,0)</f>
        <v>-6.0059999999999966E-3</v>
      </c>
      <c r="W37" s="98">
        <f t="shared" ca="1" si="15"/>
        <v>2.5</v>
      </c>
      <c r="X37" s="99"/>
      <c r="Y37" s="97">
        <f t="shared" ca="1" si="16"/>
        <v>4.4999999999999998E-2</v>
      </c>
      <c r="Z37" s="100">
        <f t="shared" ca="1" si="17"/>
        <v>1</v>
      </c>
      <c r="AA37" s="99">
        <f t="shared" ca="1" si="18"/>
        <v>188</v>
      </c>
      <c r="AB37" s="77">
        <f t="shared" ca="1" si="19"/>
        <v>0.56185399999999996</v>
      </c>
      <c r="AC37" s="77">
        <f ca="1">IF(H$16=1,_xll.xCalcSkew($A37,AD37-BV37,b)/100,0)</f>
        <v>-6.1459999999999935E-3</v>
      </c>
      <c r="AD37" s="98">
        <f t="shared" ca="1" si="20"/>
        <v>2.4900000000000002</v>
      </c>
      <c r="AF37" s="99">
        <f t="shared" ca="1" si="21"/>
        <v>188</v>
      </c>
      <c r="AG37" s="99">
        <f t="shared" ca="1" si="22"/>
        <v>187</v>
      </c>
      <c r="AH37" s="77">
        <f t="shared" ca="1" si="23"/>
        <v>2.0560063885965998E-2</v>
      </c>
      <c r="AI37" s="159">
        <f t="shared" si="0"/>
        <v>31</v>
      </c>
      <c r="AJ37" s="101"/>
      <c r="AK37" s="101"/>
      <c r="AL37" s="101"/>
      <c r="AM37" s="101"/>
      <c r="AN37" s="78">
        <f t="shared" ca="1" si="49"/>
        <v>31</v>
      </c>
      <c r="AO37" s="321">
        <f t="shared" ca="1" si="50"/>
        <v>2.9289999999999998</v>
      </c>
      <c r="AP37" s="75">
        <f t="shared" ca="1" si="24"/>
        <v>89.403999999999996</v>
      </c>
      <c r="AQ37" s="102">
        <f t="shared" ca="1" si="25"/>
        <v>90.798999999999992</v>
      </c>
      <c r="AR37" s="101">
        <f t="shared" ca="1" si="26"/>
        <v>1.2529104790690213</v>
      </c>
      <c r="AS37" s="101">
        <f t="shared" ca="1" si="51"/>
        <v>-0.69033766884671255</v>
      </c>
      <c r="AT37" s="101">
        <f t="shared" ca="1" si="27"/>
        <v>7.2863311673736497E-3</v>
      </c>
      <c r="AU37" s="103">
        <f t="shared" ca="1" si="52"/>
        <v>38.840224851139659</v>
      </c>
      <c r="AV37" s="103">
        <f t="shared" ca="1" si="53"/>
        <v>-21.400467734248089</v>
      </c>
      <c r="AW37" s="103">
        <f t="shared" ca="1" si="54"/>
        <v>0.22587626618858314</v>
      </c>
      <c r="AY37" s="78">
        <f t="shared" ca="1" si="28"/>
        <v>31</v>
      </c>
      <c r="AZ37" s="321">
        <f t="shared" ca="1" si="55"/>
        <v>2.9289999999999998</v>
      </c>
      <c r="BA37" s="75">
        <f t="shared" ca="1" si="29"/>
        <v>89.403999999999996</v>
      </c>
      <c r="BB37" s="102">
        <f t="shared" ca="1" si="30"/>
        <v>90.798999999999992</v>
      </c>
      <c r="BC37" s="101">
        <f t="shared" ca="1" si="31"/>
        <v>0.24917722118647068</v>
      </c>
      <c r="BD37" s="101">
        <f t="shared" ca="1" si="32"/>
        <v>-0.2732402355483351</v>
      </c>
      <c r="BE37" s="101">
        <f t="shared" ca="1" si="33"/>
        <v>6.9612790926323331E-3</v>
      </c>
      <c r="BF37" s="103">
        <f t="shared" ca="1" si="56"/>
        <v>7.7244938567805912</v>
      </c>
      <c r="BG37" s="103">
        <f t="shared" ca="1" si="57"/>
        <v>-8.4704473019983872</v>
      </c>
      <c r="BH37" s="103">
        <f t="shared" ca="1" si="58"/>
        <v>0.21579965187160233</v>
      </c>
      <c r="BJ37" s="78">
        <f t="shared" ca="1" si="34"/>
        <v>31</v>
      </c>
      <c r="BK37" s="321">
        <f t="shared" ca="1" si="59"/>
        <v>2.9289999999999998</v>
      </c>
      <c r="BL37" s="75">
        <f t="shared" ca="1" si="35"/>
        <v>89.403999999999996</v>
      </c>
      <c r="BM37" s="102">
        <f t="shared" ca="1" si="36"/>
        <v>90.798999999999992</v>
      </c>
      <c r="BN37" s="101">
        <f t="shared" ca="1" si="37"/>
        <v>0.24917722118647068</v>
      </c>
      <c r="BO37" s="101">
        <f t="shared" ca="1" si="38"/>
        <v>-0.2732402355483351</v>
      </c>
      <c r="BP37" s="101">
        <f t="shared" ca="1" si="39"/>
        <v>6.9612790926321111E-3</v>
      </c>
      <c r="BQ37" s="103">
        <f t="shared" ca="1" si="60"/>
        <v>7.7244938567805912</v>
      </c>
      <c r="BR37" s="103">
        <f t="shared" ca="1" si="61"/>
        <v>-8.4704473019983872</v>
      </c>
      <c r="BS37" s="103">
        <f t="shared" ca="1" si="62"/>
        <v>0.21579965187159544</v>
      </c>
      <c r="BU37" s="78">
        <f t="shared" ca="1" si="40"/>
        <v>31</v>
      </c>
      <c r="BV37" s="321">
        <f t="shared" ca="1" si="63"/>
        <v>2.9289999999999998</v>
      </c>
      <c r="BW37" s="75">
        <f t="shared" ca="1" si="41"/>
        <v>89.403999999999996</v>
      </c>
      <c r="BX37" s="102">
        <f t="shared" ca="1" si="42"/>
        <v>90.798999999999992</v>
      </c>
      <c r="BY37" s="101">
        <f t="shared" ca="1" si="43"/>
        <v>0.2449017096419317</v>
      </c>
      <c r="BZ37" s="101">
        <f t="shared" ca="1" si="44"/>
        <v>-0.26994591893097075</v>
      </c>
      <c r="CA37" s="101">
        <f t="shared" ca="1" si="45"/>
        <v>6.9202234090635084E-3</v>
      </c>
      <c r="CB37" s="103">
        <f t="shared" ca="1" si="64"/>
        <v>7.5919529988998828</v>
      </c>
      <c r="CC37" s="103">
        <f t="shared" ca="1" si="65"/>
        <v>-8.3683234868600938</v>
      </c>
      <c r="CD37" s="103">
        <f t="shared" ca="1" si="66"/>
        <v>0.21452692568096876</v>
      </c>
    </row>
    <row r="38" spans="1:82" x14ac:dyDescent="0.25">
      <c r="A38" s="96">
        <f t="shared" si="46"/>
        <v>37469</v>
      </c>
      <c r="B38" s="97">
        <f t="shared" ca="1" si="47"/>
        <v>2.9209999999999998</v>
      </c>
      <c r="C38" s="77">
        <f t="shared" ca="1" si="48"/>
        <v>0.56299999999999994</v>
      </c>
      <c r="D38" s="97">
        <f t="shared" ca="1" si="1"/>
        <v>0.05</v>
      </c>
      <c r="E38" s="100">
        <f t="shared" ca="1" si="2"/>
        <v>1</v>
      </c>
      <c r="F38" s="99">
        <f t="shared" ca="1" si="3"/>
        <v>221</v>
      </c>
      <c r="G38" s="77">
        <f t="shared" ca="1" si="4"/>
        <v>0.58843499999999993</v>
      </c>
      <c r="H38" s="77">
        <f ca="1">IF(B$16=1,_xll.xCalcSkew(A38,I38-AO38,b)/100,0)</f>
        <v>2.5435000000000006E-2</v>
      </c>
      <c r="I38" s="98">
        <f t="shared" ca="1" si="5"/>
        <v>4</v>
      </c>
      <c r="K38" s="97">
        <f t="shared" ca="1" si="6"/>
        <v>0.05</v>
      </c>
      <c r="L38" s="100">
        <f t="shared" ca="1" si="7"/>
        <v>1</v>
      </c>
      <c r="M38" s="99">
        <f t="shared" ca="1" si="8"/>
        <v>221</v>
      </c>
      <c r="N38" s="181">
        <f t="shared" ca="1" si="9"/>
        <v>0.55640599999999996</v>
      </c>
      <c r="O38" s="77">
        <f ca="1">IF(D$16=1,_xll.xCalcSkew($A38,P38-AZ38,b)/100,0)</f>
        <v>-6.593999999999994E-3</v>
      </c>
      <c r="P38" s="98">
        <f t="shared" ca="1" si="10"/>
        <v>2.5</v>
      </c>
      <c r="R38" s="97">
        <f t="shared" ca="1" si="11"/>
        <v>0.05</v>
      </c>
      <c r="S38" s="100">
        <f t="shared" ca="1" si="12"/>
        <v>1</v>
      </c>
      <c r="T38" s="99">
        <f t="shared" ca="1" si="13"/>
        <v>221</v>
      </c>
      <c r="U38" s="181">
        <f t="shared" ca="1" si="14"/>
        <v>0.55640599999999996</v>
      </c>
      <c r="V38" s="77">
        <f ca="1">IF(F$16=1,_xll.xCalcSkew($A38,W38-BK38,b)/100,0)</f>
        <v>-6.593999999999994E-3</v>
      </c>
      <c r="W38" s="98">
        <f t="shared" ca="1" si="15"/>
        <v>2.5</v>
      </c>
      <c r="X38" s="99"/>
      <c r="Y38" s="97">
        <f t="shared" ca="1" si="16"/>
        <v>0.05</v>
      </c>
      <c r="Z38" s="100">
        <f t="shared" ca="1" si="17"/>
        <v>1</v>
      </c>
      <c r="AA38" s="99">
        <f t="shared" ca="1" si="18"/>
        <v>221</v>
      </c>
      <c r="AB38" s="77">
        <f t="shared" ca="1" si="19"/>
        <v>0.55626599999999993</v>
      </c>
      <c r="AC38" s="77">
        <f ca="1">IF(H$16=1,_xll.xCalcSkew($A38,AD38-BV38,b)/100,0)</f>
        <v>-6.7339999999999909E-3</v>
      </c>
      <c r="AD38" s="98">
        <f t="shared" ca="1" si="20"/>
        <v>2.4900000000000002</v>
      </c>
      <c r="AF38" s="99">
        <f t="shared" ca="1" si="21"/>
        <v>221</v>
      </c>
      <c r="AG38" s="99">
        <f t="shared" ca="1" si="22"/>
        <v>218</v>
      </c>
      <c r="AH38" s="77">
        <f t="shared" ca="1" si="23"/>
        <v>2.1094384134566099E-2</v>
      </c>
      <c r="AI38" s="159">
        <f t="shared" si="0"/>
        <v>31</v>
      </c>
      <c r="AJ38" s="101"/>
      <c r="AK38" s="101"/>
      <c r="AL38" s="101"/>
      <c r="AM38" s="101"/>
      <c r="AN38" s="78">
        <f t="shared" ca="1" si="49"/>
        <v>31</v>
      </c>
      <c r="AO38" s="321">
        <f t="shared" ca="1" si="50"/>
        <v>2.9709999999999996</v>
      </c>
      <c r="AP38" s="75">
        <f t="shared" ca="1" si="24"/>
        <v>90.550999999999988</v>
      </c>
      <c r="AQ38" s="102">
        <f t="shared" ca="1" si="25"/>
        <v>92.100999999999985</v>
      </c>
      <c r="AR38" s="101">
        <f t="shared" ca="1" si="26"/>
        <v>1.2547991654100108</v>
      </c>
      <c r="AS38" s="101">
        <f t="shared" ca="1" si="51"/>
        <v>-0.65455364353007295</v>
      </c>
      <c r="AT38" s="101">
        <f t="shared" ca="1" si="27"/>
        <v>8.3607493868975702E-3</v>
      </c>
      <c r="AU38" s="103">
        <f t="shared" ca="1" si="52"/>
        <v>38.898774127710332</v>
      </c>
      <c r="AV38" s="103">
        <f t="shared" ca="1" si="53"/>
        <v>-20.291162949432263</v>
      </c>
      <c r="AW38" s="103">
        <f t="shared" ca="1" si="54"/>
        <v>0.25918323099382468</v>
      </c>
      <c r="AY38" s="78">
        <f t="shared" ca="1" si="28"/>
        <v>31</v>
      </c>
      <c r="AZ38" s="321">
        <f t="shared" ca="1" si="55"/>
        <v>2.9709999999999996</v>
      </c>
      <c r="BA38" s="75">
        <f t="shared" ca="1" si="29"/>
        <v>90.550999999999988</v>
      </c>
      <c r="BB38" s="102">
        <f t="shared" ca="1" si="30"/>
        <v>92.100999999999985</v>
      </c>
      <c r="BC38" s="101">
        <f t="shared" ca="1" si="31"/>
        <v>0.26599146983527833</v>
      </c>
      <c r="BD38" s="101">
        <f t="shared" ca="1" si="32"/>
        <v>-0.26581072521885057</v>
      </c>
      <c r="BE38" s="101">
        <f t="shared" ca="1" si="33"/>
        <v>7.5434316188167649E-3</v>
      </c>
      <c r="BF38" s="103">
        <f t="shared" ca="1" si="56"/>
        <v>8.2457355648936286</v>
      </c>
      <c r="BG38" s="103">
        <f t="shared" ca="1" si="57"/>
        <v>-8.240132481784368</v>
      </c>
      <c r="BH38" s="103">
        <f t="shared" ca="1" si="58"/>
        <v>0.23384638018331971</v>
      </c>
      <c r="BJ38" s="78">
        <f t="shared" ca="1" si="34"/>
        <v>31</v>
      </c>
      <c r="BK38" s="321">
        <f t="shared" ca="1" si="59"/>
        <v>2.9709999999999996</v>
      </c>
      <c r="BL38" s="75">
        <f t="shared" ca="1" si="35"/>
        <v>90.550999999999988</v>
      </c>
      <c r="BM38" s="102">
        <f t="shared" ca="1" si="36"/>
        <v>92.100999999999985</v>
      </c>
      <c r="BN38" s="101">
        <f t="shared" ca="1" si="37"/>
        <v>0.26599146983527833</v>
      </c>
      <c r="BO38" s="101">
        <f t="shared" ca="1" si="38"/>
        <v>-0.26581072521885057</v>
      </c>
      <c r="BP38" s="101">
        <f t="shared" ca="1" si="39"/>
        <v>7.5434316188165429E-3</v>
      </c>
      <c r="BQ38" s="103">
        <f t="shared" ca="1" si="60"/>
        <v>8.2457355648936286</v>
      </c>
      <c r="BR38" s="103">
        <f t="shared" ca="1" si="61"/>
        <v>-8.240132481784368</v>
      </c>
      <c r="BS38" s="103">
        <f t="shared" ca="1" si="62"/>
        <v>0.23384638018331283</v>
      </c>
      <c r="BU38" s="78">
        <f t="shared" ca="1" si="40"/>
        <v>31</v>
      </c>
      <c r="BV38" s="321">
        <f t="shared" ca="1" si="63"/>
        <v>2.9709999999999996</v>
      </c>
      <c r="BW38" s="75">
        <f t="shared" ca="1" si="41"/>
        <v>90.550999999999988</v>
      </c>
      <c r="BX38" s="102">
        <f t="shared" ca="1" si="42"/>
        <v>92.100999999999985</v>
      </c>
      <c r="BY38" s="101">
        <f t="shared" ca="1" si="43"/>
        <v>0.26168164543042038</v>
      </c>
      <c r="BZ38" s="101">
        <f t="shared" ca="1" si="44"/>
        <v>-0.26278598440308326</v>
      </c>
      <c r="CA38" s="101">
        <f t="shared" ca="1" si="45"/>
        <v>7.5005532054666091E-3</v>
      </c>
      <c r="CB38" s="103">
        <f t="shared" ca="1" si="64"/>
        <v>8.1121310083430327</v>
      </c>
      <c r="CC38" s="103">
        <f t="shared" ca="1" si="65"/>
        <v>-8.1463655164955817</v>
      </c>
      <c r="CD38" s="103">
        <f t="shared" ca="1" si="66"/>
        <v>0.23251714936946488</v>
      </c>
    </row>
    <row r="39" spans="1:82" x14ac:dyDescent="0.25">
      <c r="A39" s="96">
        <f t="shared" si="46"/>
        <v>37500</v>
      </c>
      <c r="B39" s="97">
        <f t="shared" ca="1" si="47"/>
        <v>2.9209999999999998</v>
      </c>
      <c r="C39" s="77">
        <f t="shared" ca="1" si="48"/>
        <v>0.56000000000000005</v>
      </c>
      <c r="D39" s="97">
        <f t="shared" ca="1" si="1"/>
        <v>0.04</v>
      </c>
      <c r="E39" s="100">
        <f t="shared" ca="1" si="2"/>
        <v>1</v>
      </c>
      <c r="F39" s="99">
        <f t="shared" ca="1" si="3"/>
        <v>251</v>
      </c>
      <c r="G39" s="77">
        <f t="shared" ca="1" si="4"/>
        <v>0.58558500000000002</v>
      </c>
      <c r="H39" s="77">
        <f ca="1">IF(B$16=1,_xll.xCalcSkew(A39,I39-AO39,b)/100,0)</f>
        <v>2.5585000000000004E-2</v>
      </c>
      <c r="I39" s="98">
        <f t="shared" ca="1" si="5"/>
        <v>4</v>
      </c>
      <c r="K39" s="97">
        <f t="shared" ca="1" si="6"/>
        <v>0.04</v>
      </c>
      <c r="L39" s="100">
        <f t="shared" ca="1" si="7"/>
        <v>1</v>
      </c>
      <c r="M39" s="99">
        <f t="shared" ca="1" si="8"/>
        <v>251</v>
      </c>
      <c r="N39" s="181">
        <f t="shared" ca="1" si="9"/>
        <v>0.55354600000000009</v>
      </c>
      <c r="O39" s="77">
        <f ca="1">IF(D$16=1,_xll.xCalcSkew($A39,P39-AZ39,b)/100,0)</f>
        <v>-6.4539999999999979E-3</v>
      </c>
      <c r="P39" s="98">
        <f t="shared" ca="1" si="10"/>
        <v>2.5</v>
      </c>
      <c r="R39" s="97">
        <f t="shared" ca="1" si="11"/>
        <v>0.04</v>
      </c>
      <c r="S39" s="100">
        <f t="shared" ca="1" si="12"/>
        <v>1</v>
      </c>
      <c r="T39" s="99">
        <f t="shared" ca="1" si="13"/>
        <v>251</v>
      </c>
      <c r="U39" s="181">
        <f t="shared" ca="1" si="14"/>
        <v>0.55354600000000009</v>
      </c>
      <c r="V39" s="77">
        <f ca="1">IF(F$16=1,_xll.xCalcSkew($A39,W39-BK39,b)/100,0)</f>
        <v>-6.4539999999999979E-3</v>
      </c>
      <c r="W39" s="98">
        <f t="shared" ca="1" si="15"/>
        <v>2.5</v>
      </c>
      <c r="X39" s="99"/>
      <c r="Y39" s="97">
        <f t="shared" ca="1" si="16"/>
        <v>0.04</v>
      </c>
      <c r="Z39" s="100">
        <f t="shared" ca="1" si="17"/>
        <v>1</v>
      </c>
      <c r="AA39" s="99">
        <f t="shared" ca="1" si="18"/>
        <v>251</v>
      </c>
      <c r="AB39" s="77">
        <f t="shared" ca="1" si="19"/>
        <v>0.55340600000000006</v>
      </c>
      <c r="AC39" s="77">
        <f ca="1">IF(H$16=1,_xll.xCalcSkew($A39,AD39-BV39,b)/100,0)</f>
        <v>-6.593999999999994E-3</v>
      </c>
      <c r="AD39" s="98">
        <f t="shared" ca="1" si="20"/>
        <v>2.4900000000000002</v>
      </c>
      <c r="AF39" s="99">
        <f t="shared" ca="1" si="21"/>
        <v>251</v>
      </c>
      <c r="AG39" s="99">
        <f t="shared" ca="1" si="22"/>
        <v>250</v>
      </c>
      <c r="AH39" s="77">
        <f t="shared" ca="1" si="23"/>
        <v>2.1628704479852899E-2</v>
      </c>
      <c r="AI39" s="159">
        <f t="shared" si="0"/>
        <v>30</v>
      </c>
      <c r="AJ39" s="101"/>
      <c r="AK39" s="101"/>
      <c r="AL39" s="101"/>
      <c r="AM39" s="101"/>
      <c r="AN39" s="78">
        <f t="shared" ca="1" si="49"/>
        <v>30</v>
      </c>
      <c r="AO39" s="321">
        <f t="shared" ca="1" si="50"/>
        <v>2.9609999999999999</v>
      </c>
      <c r="AP39" s="75">
        <f t="shared" ca="1" si="24"/>
        <v>87.63</v>
      </c>
      <c r="AQ39" s="102">
        <f t="shared" ca="1" si="25"/>
        <v>88.83</v>
      </c>
      <c r="AR39" s="101">
        <f t="shared" ca="1" si="26"/>
        <v>1.2884724182705758</v>
      </c>
      <c r="AS39" s="101">
        <f t="shared" ca="1" si="51"/>
        <v>-0.6372057774235983</v>
      </c>
      <c r="AT39" s="101">
        <f t="shared" ca="1" si="27"/>
        <v>9.0150477979682453E-3</v>
      </c>
      <c r="AU39" s="103">
        <f t="shared" ca="1" si="52"/>
        <v>38.654172548117273</v>
      </c>
      <c r="AV39" s="103">
        <f t="shared" ca="1" si="53"/>
        <v>-19.116173322707947</v>
      </c>
      <c r="AW39" s="103">
        <f t="shared" ca="1" si="54"/>
        <v>0.27045143393904736</v>
      </c>
      <c r="AY39" s="78">
        <f t="shared" ca="1" si="28"/>
        <v>30</v>
      </c>
      <c r="AZ39" s="321">
        <f t="shared" ca="1" si="55"/>
        <v>2.9609999999999999</v>
      </c>
      <c r="BA39" s="75">
        <f t="shared" ca="1" si="29"/>
        <v>87.63</v>
      </c>
      <c r="BB39" s="102">
        <f t="shared" ca="1" si="30"/>
        <v>88.83</v>
      </c>
      <c r="BC39" s="101">
        <f t="shared" ca="1" si="31"/>
        <v>0.29341140858220582</v>
      </c>
      <c r="BD39" s="101">
        <f t="shared" ca="1" si="32"/>
        <v>-0.27079700372799165</v>
      </c>
      <c r="BE39" s="101">
        <f t="shared" ca="1" si="33"/>
        <v>8.0758998756480516E-3</v>
      </c>
      <c r="BF39" s="103">
        <f t="shared" ca="1" si="56"/>
        <v>8.802342257466174</v>
      </c>
      <c r="BG39" s="103">
        <f t="shared" ca="1" si="57"/>
        <v>-8.1239101118397485</v>
      </c>
      <c r="BH39" s="103">
        <f t="shared" ca="1" si="58"/>
        <v>0.24227699626944155</v>
      </c>
      <c r="BJ39" s="78">
        <f t="shared" ca="1" si="34"/>
        <v>30</v>
      </c>
      <c r="BK39" s="321">
        <f t="shared" ca="1" si="59"/>
        <v>2.9609999999999999</v>
      </c>
      <c r="BL39" s="75">
        <f t="shared" ca="1" si="35"/>
        <v>87.63</v>
      </c>
      <c r="BM39" s="102">
        <f t="shared" ca="1" si="36"/>
        <v>88.83</v>
      </c>
      <c r="BN39" s="101">
        <f t="shared" ca="1" si="37"/>
        <v>0.29341140858220582</v>
      </c>
      <c r="BO39" s="101">
        <f t="shared" ca="1" si="38"/>
        <v>-0.27079700372799165</v>
      </c>
      <c r="BP39" s="101">
        <f t="shared" ca="1" si="39"/>
        <v>8.0758998756480516E-3</v>
      </c>
      <c r="BQ39" s="103">
        <f t="shared" ca="1" si="60"/>
        <v>8.802342257466174</v>
      </c>
      <c r="BR39" s="103">
        <f t="shared" ca="1" si="61"/>
        <v>-8.1239101118397485</v>
      </c>
      <c r="BS39" s="103">
        <f t="shared" ca="1" si="62"/>
        <v>0.24227699626944155</v>
      </c>
      <c r="BU39" s="78">
        <f t="shared" ca="1" si="40"/>
        <v>30</v>
      </c>
      <c r="BV39" s="321">
        <f t="shared" ca="1" si="63"/>
        <v>2.9609999999999999</v>
      </c>
      <c r="BW39" s="75">
        <f t="shared" ca="1" si="41"/>
        <v>87.63</v>
      </c>
      <c r="BX39" s="102">
        <f t="shared" ca="1" si="42"/>
        <v>88.83</v>
      </c>
      <c r="BY39" s="101">
        <f t="shared" ca="1" si="43"/>
        <v>0.28893506038005756</v>
      </c>
      <c r="BZ39" s="101">
        <f t="shared" ca="1" si="44"/>
        <v>-0.26792260201099172</v>
      </c>
      <c r="CA39" s="101">
        <f t="shared" ca="1" si="45"/>
        <v>8.0338118768623623E-3</v>
      </c>
      <c r="CB39" s="103">
        <f t="shared" ca="1" si="64"/>
        <v>8.6680518114017264</v>
      </c>
      <c r="CC39" s="103">
        <f t="shared" ca="1" si="65"/>
        <v>-8.0376780603297515</v>
      </c>
      <c r="CD39" s="103">
        <f t="shared" ca="1" si="66"/>
        <v>0.24101435630587087</v>
      </c>
    </row>
    <row r="40" spans="1:82" x14ac:dyDescent="0.25">
      <c r="A40" s="96">
        <f t="shared" si="46"/>
        <v>37530</v>
      </c>
      <c r="B40" s="97">
        <f t="shared" ca="1" si="47"/>
        <v>2.9460000000000002</v>
      </c>
      <c r="C40" s="77">
        <f t="shared" ca="1" si="48"/>
        <v>0.56000000000000005</v>
      </c>
      <c r="D40" s="97">
        <f t="shared" ca="1" si="1"/>
        <v>7.4999999999999997E-3</v>
      </c>
      <c r="E40" s="100">
        <f t="shared" ca="1" si="2"/>
        <v>1</v>
      </c>
      <c r="F40" s="99">
        <f t="shared" ca="1" si="3"/>
        <v>280</v>
      </c>
      <c r="G40" s="77">
        <f t="shared" ca="1" si="4"/>
        <v>0.58569750000000009</v>
      </c>
      <c r="H40" s="77">
        <f ca="1">IF(B$16=1,_xll.xCalcSkew(A40,I40-AO40,b)/100,0)</f>
        <v>2.5697499999999998E-2</v>
      </c>
      <c r="I40" s="98">
        <f t="shared" ca="1" si="5"/>
        <v>4</v>
      </c>
      <c r="K40" s="97">
        <f t="shared" ca="1" si="6"/>
        <v>7.4999999999999997E-3</v>
      </c>
      <c r="L40" s="100">
        <f t="shared" ca="1" si="7"/>
        <v>1</v>
      </c>
      <c r="M40" s="99">
        <f t="shared" ca="1" si="8"/>
        <v>280</v>
      </c>
      <c r="N40" s="181">
        <f t="shared" ca="1" si="9"/>
        <v>0.553651</v>
      </c>
      <c r="O40" s="77">
        <f ca="1">IF(D$16=1,_xll.xCalcSkew($A40,P40-AZ40,b)/100,0)</f>
        <v>-6.3490000000000005E-3</v>
      </c>
      <c r="P40" s="98">
        <f t="shared" ca="1" si="10"/>
        <v>2.5</v>
      </c>
      <c r="R40" s="97">
        <f t="shared" ca="1" si="11"/>
        <v>7.4999999999999997E-3</v>
      </c>
      <c r="S40" s="100">
        <f t="shared" ca="1" si="12"/>
        <v>1</v>
      </c>
      <c r="T40" s="99">
        <f t="shared" ca="1" si="13"/>
        <v>280</v>
      </c>
      <c r="U40" s="181">
        <f t="shared" ca="1" si="14"/>
        <v>0.553651</v>
      </c>
      <c r="V40" s="77">
        <f ca="1">IF(F$16=1,_xll.xCalcSkew($A40,W40-BK40,b)/100,0)</f>
        <v>-6.3490000000000005E-3</v>
      </c>
      <c r="W40" s="98">
        <f t="shared" ca="1" si="15"/>
        <v>2.5</v>
      </c>
      <c r="X40" s="99"/>
      <c r="Y40" s="97">
        <f t="shared" ca="1" si="16"/>
        <v>7.4999999999999997E-3</v>
      </c>
      <c r="Z40" s="100">
        <f t="shared" ca="1" si="17"/>
        <v>1</v>
      </c>
      <c r="AA40" s="99">
        <f t="shared" ca="1" si="18"/>
        <v>280</v>
      </c>
      <c r="AB40" s="77">
        <f t="shared" ca="1" si="19"/>
        <v>0.55351100000000009</v>
      </c>
      <c r="AC40" s="77">
        <f ca="1">IF(H$16=1,_xll.xCalcSkew($A40,AD40-BV40,b)/100,0)</f>
        <v>-6.4889999999999974E-3</v>
      </c>
      <c r="AD40" s="98">
        <f t="shared" ca="1" si="20"/>
        <v>2.4900000000000002</v>
      </c>
      <c r="AF40" s="99">
        <f t="shared" ca="1" si="21"/>
        <v>280</v>
      </c>
      <c r="AG40" s="99">
        <f t="shared" ca="1" si="22"/>
        <v>279</v>
      </c>
      <c r="AH40" s="77">
        <f t="shared" ref="AH40:AH95" ca="1" si="67">VLOOKUP($A40,STRADDLE,14,FALSE)</f>
        <v>2.2229563577716799E-2</v>
      </c>
      <c r="AI40" s="159">
        <f t="shared" si="0"/>
        <v>31</v>
      </c>
      <c r="AJ40" s="101"/>
      <c r="AK40" s="101"/>
      <c r="AL40" s="101"/>
      <c r="AM40" s="101"/>
      <c r="AN40" s="78">
        <f t="shared" ca="1" si="49"/>
        <v>31</v>
      </c>
      <c r="AO40" s="321">
        <f t="shared" ca="1" si="50"/>
        <v>2.9535</v>
      </c>
      <c r="AP40" s="75">
        <f t="shared" ca="1" si="24"/>
        <v>91.326000000000008</v>
      </c>
      <c r="AQ40" s="102">
        <f t="shared" ca="1" si="25"/>
        <v>91.558499999999995</v>
      </c>
      <c r="AR40" s="101">
        <f t="shared" ca="1" si="26"/>
        <v>1.3201936083785417</v>
      </c>
      <c r="AS40" s="101">
        <f t="shared" ca="1" si="51"/>
        <v>-0.62042614378380312</v>
      </c>
      <c r="AT40" s="101">
        <f t="shared" ca="1" si="27"/>
        <v>9.6154650617910065E-3</v>
      </c>
      <c r="AU40" s="103">
        <f t="shared" ca="1" si="52"/>
        <v>40.926001859734797</v>
      </c>
      <c r="AV40" s="103">
        <f t="shared" ca="1" si="53"/>
        <v>-19.233210457297897</v>
      </c>
      <c r="AW40" s="103">
        <f t="shared" ca="1" si="54"/>
        <v>0.2980794169155212</v>
      </c>
      <c r="AY40" s="78">
        <f t="shared" ca="1" si="28"/>
        <v>31</v>
      </c>
      <c r="AZ40" s="321">
        <f t="shared" ca="1" si="55"/>
        <v>2.9535</v>
      </c>
      <c r="BA40" s="75">
        <f t="shared" ca="1" si="29"/>
        <v>91.326000000000008</v>
      </c>
      <c r="BB40" s="102">
        <f t="shared" ca="1" si="30"/>
        <v>91.558499999999995</v>
      </c>
      <c r="BC40" s="101">
        <f t="shared" ca="1" si="31"/>
        <v>0.32001114729479241</v>
      </c>
      <c r="BD40" s="101">
        <f t="shared" ca="1" si="32"/>
        <v>-0.27414629651478761</v>
      </c>
      <c r="BE40" s="101">
        <f t="shared" ca="1" si="33"/>
        <v>8.5481325208736081E-3</v>
      </c>
      <c r="BF40" s="103">
        <f t="shared" ca="1" si="56"/>
        <v>9.9203455661385647</v>
      </c>
      <c r="BG40" s="103">
        <f t="shared" ca="1" si="57"/>
        <v>-8.4985351919584158</v>
      </c>
      <c r="BH40" s="103">
        <f t="shared" ca="1" si="58"/>
        <v>0.26499210814708185</v>
      </c>
      <c r="BJ40" s="78">
        <f t="shared" ca="1" si="34"/>
        <v>31</v>
      </c>
      <c r="BK40" s="321">
        <f t="shared" ca="1" si="59"/>
        <v>2.9535</v>
      </c>
      <c r="BL40" s="75">
        <f t="shared" ca="1" si="35"/>
        <v>91.326000000000008</v>
      </c>
      <c r="BM40" s="102">
        <f t="shared" ca="1" si="36"/>
        <v>91.558499999999995</v>
      </c>
      <c r="BN40" s="101">
        <f t="shared" ca="1" si="37"/>
        <v>0.32001114729479241</v>
      </c>
      <c r="BO40" s="101">
        <f t="shared" ca="1" si="38"/>
        <v>-0.27414629651478761</v>
      </c>
      <c r="BP40" s="101">
        <f t="shared" ca="1" si="39"/>
        <v>8.5481325208738301E-3</v>
      </c>
      <c r="BQ40" s="103">
        <f t="shared" ca="1" si="60"/>
        <v>9.9203455661385647</v>
      </c>
      <c r="BR40" s="103">
        <f t="shared" ca="1" si="61"/>
        <v>-8.4985351919584158</v>
      </c>
      <c r="BS40" s="103">
        <f t="shared" ca="1" si="62"/>
        <v>0.26499210814708873</v>
      </c>
      <c r="BU40" s="78">
        <f t="shared" ca="1" si="40"/>
        <v>31</v>
      </c>
      <c r="BV40" s="321">
        <f t="shared" ca="1" si="63"/>
        <v>2.9535</v>
      </c>
      <c r="BW40" s="75">
        <f t="shared" ca="1" si="41"/>
        <v>91.326000000000008</v>
      </c>
      <c r="BX40" s="102">
        <f t="shared" ca="1" si="42"/>
        <v>91.558499999999995</v>
      </c>
      <c r="BY40" s="101">
        <f t="shared" ca="1" si="43"/>
        <v>0.31538944182151563</v>
      </c>
      <c r="BZ40" s="101">
        <f t="shared" ca="1" si="44"/>
        <v>-0.2714139521876624</v>
      </c>
      <c r="CA40" s="101">
        <f t="shared" ca="1" si="45"/>
        <v>8.5068224092965661E-3</v>
      </c>
      <c r="CB40" s="103">
        <f t="shared" ca="1" si="64"/>
        <v>9.7770726964669841</v>
      </c>
      <c r="CC40" s="103">
        <f t="shared" ca="1" si="65"/>
        <v>-8.4138325178175339</v>
      </c>
      <c r="CD40" s="103">
        <f t="shared" ca="1" si="66"/>
        <v>0.26371149468819355</v>
      </c>
    </row>
    <row r="41" spans="1:82" x14ac:dyDescent="0.25">
      <c r="A41" s="96">
        <f t="shared" si="46"/>
        <v>37561</v>
      </c>
      <c r="B41" s="97">
        <f t="shared" ca="1" si="47"/>
        <v>3.141</v>
      </c>
      <c r="C41" s="77">
        <f t="shared" ca="1" si="48"/>
        <v>0.55300000000000005</v>
      </c>
      <c r="D41" s="97">
        <f t="shared" ca="1" si="1"/>
        <v>-2.2499999999999999E-2</v>
      </c>
      <c r="E41" s="100">
        <f t="shared" ca="1" si="2"/>
        <v>1</v>
      </c>
      <c r="F41" s="99">
        <f t="shared" ca="1" si="3"/>
        <v>313</v>
      </c>
      <c r="G41" s="77">
        <f t="shared" ca="1" si="4"/>
        <v>0.56931500000000002</v>
      </c>
      <c r="H41" s="77">
        <f ca="1">IF(B$16=1,_xll.xCalcSkew(A41,I41-AO41,b)/100,0)</f>
        <v>1.6315E-2</v>
      </c>
      <c r="I41" s="98">
        <f t="shared" ca="1" si="5"/>
        <v>4</v>
      </c>
      <c r="K41" s="97">
        <f t="shared" ca="1" si="6"/>
        <v>-2.2499999999999999E-2</v>
      </c>
      <c r="L41" s="100">
        <f t="shared" ca="1" si="7"/>
        <v>1</v>
      </c>
      <c r="M41" s="99">
        <f t="shared" ca="1" si="8"/>
        <v>313</v>
      </c>
      <c r="N41" s="181">
        <f t="shared" ca="1" si="9"/>
        <v>0.54528900000000002</v>
      </c>
      <c r="O41" s="77">
        <f ca="1">IF(D$16=1,_xll.xCalcSkew($A41,P41-AZ41,b)/100,0)</f>
        <v>-7.711E-3</v>
      </c>
      <c r="P41" s="98">
        <f t="shared" ca="1" si="10"/>
        <v>2.5</v>
      </c>
      <c r="R41" s="97">
        <f t="shared" ca="1" si="11"/>
        <v>-2.2499999999999999E-2</v>
      </c>
      <c r="S41" s="100">
        <f t="shared" ca="1" si="12"/>
        <v>1</v>
      </c>
      <c r="T41" s="99">
        <f t="shared" ca="1" si="13"/>
        <v>313</v>
      </c>
      <c r="U41" s="181">
        <f t="shared" ca="1" si="14"/>
        <v>0.54528900000000002</v>
      </c>
      <c r="V41" s="77">
        <f ca="1">IF(F$16=1,_xll.xCalcSkew($A41,W41-BK41,b)/100,0)</f>
        <v>-7.711E-3</v>
      </c>
      <c r="W41" s="98">
        <f t="shared" ca="1" si="15"/>
        <v>2.5</v>
      </c>
      <c r="X41" s="99"/>
      <c r="Y41" s="97">
        <f t="shared" ca="1" si="16"/>
        <v>-2.2499999999999999E-2</v>
      </c>
      <c r="Z41" s="100">
        <f t="shared" ca="1" si="17"/>
        <v>1</v>
      </c>
      <c r="AA41" s="99">
        <f t="shared" ca="1" si="18"/>
        <v>313</v>
      </c>
      <c r="AB41" s="77">
        <f t="shared" ca="1" si="19"/>
        <v>0.54522900000000007</v>
      </c>
      <c r="AC41" s="77">
        <f ca="1">IF(H$16=1,_xll.xCalcSkew($A41,AD41-BV41,b)/100,0)</f>
        <v>-7.7709999999999993E-3</v>
      </c>
      <c r="AD41" s="98">
        <f t="shared" ca="1" si="20"/>
        <v>2.4900000000000002</v>
      </c>
      <c r="AF41" s="99">
        <f t="shared" ca="1" si="21"/>
        <v>313</v>
      </c>
      <c r="AG41" s="99">
        <f t="shared" ca="1" si="22"/>
        <v>312</v>
      </c>
      <c r="AH41" s="77">
        <f t="shared" ca="1" si="67"/>
        <v>2.2969120664737601E-2</v>
      </c>
      <c r="AI41" s="159">
        <f t="shared" si="0"/>
        <v>30</v>
      </c>
      <c r="AJ41" s="101"/>
      <c r="AK41" s="101"/>
      <c r="AL41" s="101"/>
      <c r="AM41" s="101"/>
      <c r="AN41" s="78">
        <f t="shared" ca="1" si="49"/>
        <v>30</v>
      </c>
      <c r="AO41" s="321">
        <f t="shared" ca="1" si="50"/>
        <v>3.1185</v>
      </c>
      <c r="AP41" s="75">
        <f t="shared" ca="1" si="24"/>
        <v>94.23</v>
      </c>
      <c r="AQ41" s="102">
        <f t="shared" ca="1" si="25"/>
        <v>93.555000000000007</v>
      </c>
      <c r="AR41" s="101">
        <f t="shared" ca="1" si="26"/>
        <v>1.2348393060484324</v>
      </c>
      <c r="AS41" s="101">
        <f t="shared" ca="1" si="51"/>
        <v>-0.57125433491750766</v>
      </c>
      <c r="AT41" s="101">
        <f t="shared" ca="1" si="27"/>
        <v>1.1067466589104291E-2</v>
      </c>
      <c r="AU41" s="103">
        <f t="shared" ca="1" si="52"/>
        <v>37.045179181452973</v>
      </c>
      <c r="AV41" s="103">
        <f t="shared" ca="1" si="53"/>
        <v>-17.137630047525228</v>
      </c>
      <c r="AW41" s="103">
        <f t="shared" ca="1" si="54"/>
        <v>0.33202399767312873</v>
      </c>
      <c r="AY41" s="78">
        <f t="shared" ca="1" si="28"/>
        <v>30</v>
      </c>
      <c r="AZ41" s="321">
        <f t="shared" ca="1" si="55"/>
        <v>3.1185</v>
      </c>
      <c r="BA41" s="75">
        <f t="shared" ca="1" si="29"/>
        <v>94.23</v>
      </c>
      <c r="BB41" s="102">
        <f t="shared" ca="1" si="30"/>
        <v>93.555000000000007</v>
      </c>
      <c r="BC41" s="101">
        <f t="shared" ca="1" si="31"/>
        <v>0.29626423690176584</v>
      </c>
      <c r="BD41" s="101">
        <f t="shared" ca="1" si="32"/>
        <v>-0.24023637555915592</v>
      </c>
      <c r="BE41" s="101">
        <f t="shared" ca="1" si="33"/>
        <v>8.9116640601267783E-3</v>
      </c>
      <c r="BF41" s="103">
        <f t="shared" ca="1" si="56"/>
        <v>8.8879271070529757</v>
      </c>
      <c r="BG41" s="103">
        <f t="shared" ca="1" si="57"/>
        <v>-7.2070912667746772</v>
      </c>
      <c r="BH41" s="103">
        <f t="shared" ca="1" si="58"/>
        <v>0.26734992180380335</v>
      </c>
      <c r="BJ41" s="78">
        <f t="shared" ca="1" si="34"/>
        <v>30</v>
      </c>
      <c r="BK41" s="321">
        <f t="shared" ca="1" si="59"/>
        <v>3.1185</v>
      </c>
      <c r="BL41" s="75">
        <f t="shared" ca="1" si="35"/>
        <v>94.23</v>
      </c>
      <c r="BM41" s="102">
        <f t="shared" ca="1" si="36"/>
        <v>93.555000000000007</v>
      </c>
      <c r="BN41" s="101">
        <f t="shared" ca="1" si="37"/>
        <v>0.29626423690176584</v>
      </c>
      <c r="BO41" s="101">
        <f t="shared" ca="1" si="38"/>
        <v>-0.24023637555915592</v>
      </c>
      <c r="BP41" s="101">
        <f t="shared" ca="1" si="39"/>
        <v>8.9116640601267783E-3</v>
      </c>
      <c r="BQ41" s="103">
        <f t="shared" ca="1" si="60"/>
        <v>8.8879271070529757</v>
      </c>
      <c r="BR41" s="103">
        <f t="shared" ca="1" si="61"/>
        <v>-7.2070912667746772</v>
      </c>
      <c r="BS41" s="103">
        <f t="shared" ca="1" si="62"/>
        <v>0.26734992180380335</v>
      </c>
      <c r="BU41" s="78">
        <f t="shared" ca="1" si="40"/>
        <v>30</v>
      </c>
      <c r="BV41" s="321">
        <f t="shared" ca="1" si="63"/>
        <v>3.1185</v>
      </c>
      <c r="BW41" s="75">
        <f t="shared" ca="1" si="41"/>
        <v>94.23</v>
      </c>
      <c r="BX41" s="102">
        <f t="shared" ca="1" si="42"/>
        <v>93.555000000000007</v>
      </c>
      <c r="BY41" s="101">
        <f t="shared" ca="1" si="43"/>
        <v>0.29204461515073876</v>
      </c>
      <c r="BZ41" s="101">
        <f t="shared" ca="1" si="44"/>
        <v>-0.23778992009600169</v>
      </c>
      <c r="CA41" s="101">
        <f t="shared" ca="1" si="45"/>
        <v>8.8631272728585397E-3</v>
      </c>
      <c r="CB41" s="103">
        <f t="shared" ca="1" si="64"/>
        <v>8.7613384545221624</v>
      </c>
      <c r="CC41" s="103">
        <f t="shared" ca="1" si="65"/>
        <v>-7.1336976028800505</v>
      </c>
      <c r="CD41" s="103">
        <f t="shared" ca="1" si="66"/>
        <v>0.26589381818575619</v>
      </c>
    </row>
    <row r="42" spans="1:82" x14ac:dyDescent="0.25">
      <c r="A42" s="96">
        <f t="shared" si="46"/>
        <v>37591</v>
      </c>
      <c r="B42" s="97">
        <f t="shared" ca="1" si="47"/>
        <v>3.331</v>
      </c>
      <c r="C42" s="77">
        <f t="shared" ca="1" si="48"/>
        <v>0.54800000000000004</v>
      </c>
      <c r="D42" s="97">
        <f t="shared" ca="1" si="1"/>
        <v>-4.4999999999999998E-2</v>
      </c>
      <c r="E42" s="100">
        <f t="shared" ca="1" si="2"/>
        <v>1</v>
      </c>
      <c r="F42" s="99">
        <f t="shared" ca="1" si="3"/>
        <v>341</v>
      </c>
      <c r="G42" s="77">
        <f t="shared" ca="1" si="4"/>
        <v>0.56264000000000003</v>
      </c>
      <c r="H42" s="77">
        <f ca="1">IF(B$16=1,_xll.xCalcSkew(A42,I42-AO42,b)/100,0)</f>
        <v>1.464E-2</v>
      </c>
      <c r="I42" s="98">
        <f t="shared" ca="1" si="5"/>
        <v>4</v>
      </c>
      <c r="K42" s="97">
        <f t="shared" ca="1" si="6"/>
        <v>-4.4999999999999998E-2</v>
      </c>
      <c r="L42" s="100">
        <f t="shared" ca="1" si="7"/>
        <v>1</v>
      </c>
      <c r="M42" s="99">
        <f t="shared" ca="1" si="8"/>
        <v>341</v>
      </c>
      <c r="N42" s="181">
        <f t="shared" ca="1" si="9"/>
        <v>0.5392840000000001</v>
      </c>
      <c r="O42" s="77">
        <f ca="1">IF(D$16=1,_xll.xCalcSkew($A42,P42-AZ42,b)/100,0)</f>
        <v>-8.7159999999999998E-3</v>
      </c>
      <c r="P42" s="98">
        <f t="shared" ca="1" si="10"/>
        <v>2.5</v>
      </c>
      <c r="R42" s="97">
        <f t="shared" ca="1" si="11"/>
        <v>-4.4999999999999998E-2</v>
      </c>
      <c r="S42" s="100">
        <f t="shared" ca="1" si="12"/>
        <v>1</v>
      </c>
      <c r="T42" s="99">
        <f t="shared" ca="1" si="13"/>
        <v>341</v>
      </c>
      <c r="U42" s="181">
        <f t="shared" ca="1" si="14"/>
        <v>0.5392840000000001</v>
      </c>
      <c r="V42" s="77">
        <f ca="1">IF(F$16=1,_xll.xCalcSkew($A42,W42-BK42,b)/100,0)</f>
        <v>-8.7159999999999998E-3</v>
      </c>
      <c r="W42" s="98">
        <f t="shared" ca="1" si="15"/>
        <v>2.5</v>
      </c>
      <c r="X42" s="99"/>
      <c r="Y42" s="97">
        <f t="shared" ca="1" si="16"/>
        <v>-4.4999999999999998E-2</v>
      </c>
      <c r="Z42" s="100">
        <f t="shared" ca="1" si="17"/>
        <v>1</v>
      </c>
      <c r="AA42" s="99">
        <f t="shared" ca="1" si="18"/>
        <v>341</v>
      </c>
      <c r="AB42" s="77">
        <f t="shared" ca="1" si="19"/>
        <v>0.53922400000000004</v>
      </c>
      <c r="AC42" s="77">
        <f ca="1">IF(H$16=1,_xll.xCalcSkew($A42,AD42-BV42,b)/100,0)</f>
        <v>-8.7759999999999991E-3</v>
      </c>
      <c r="AD42" s="98">
        <f t="shared" ca="1" si="20"/>
        <v>2.4900000000000002</v>
      </c>
      <c r="AF42" s="99">
        <f t="shared" ca="1" si="21"/>
        <v>341</v>
      </c>
      <c r="AG42" s="99">
        <f t="shared" ca="1" si="22"/>
        <v>340</v>
      </c>
      <c r="AH42" s="77">
        <f t="shared" ca="1" si="67"/>
        <v>2.3684821247730501E-2</v>
      </c>
      <c r="AI42" s="159">
        <f t="shared" si="0"/>
        <v>31</v>
      </c>
      <c r="AJ42" s="101"/>
      <c r="AK42" s="101"/>
      <c r="AL42" s="101"/>
      <c r="AM42" s="101"/>
      <c r="AN42" s="78">
        <f t="shared" ca="1" si="49"/>
        <v>31</v>
      </c>
      <c r="AO42" s="321">
        <f t="shared" ca="1" si="50"/>
        <v>3.286</v>
      </c>
      <c r="AP42" s="75">
        <f t="shared" ca="1" si="24"/>
        <v>103.261</v>
      </c>
      <c r="AQ42" s="102">
        <f t="shared" ca="1" si="25"/>
        <v>101.866</v>
      </c>
      <c r="AR42" s="101">
        <f t="shared" ca="1" si="26"/>
        <v>1.1608199279221942</v>
      </c>
      <c r="AS42" s="101">
        <f t="shared" ca="1" si="51"/>
        <v>-0.52399104999225321</v>
      </c>
      <c r="AT42" s="101">
        <f t="shared" ca="1" si="27"/>
        <v>1.234988193248876E-2</v>
      </c>
      <c r="AU42" s="103">
        <f t="shared" ca="1" si="52"/>
        <v>35.985417765588025</v>
      </c>
      <c r="AV42" s="103">
        <f t="shared" ca="1" si="53"/>
        <v>-16.243722549759848</v>
      </c>
      <c r="AW42" s="103">
        <f t="shared" ca="1" si="54"/>
        <v>0.38284633990715156</v>
      </c>
      <c r="AY42" s="78">
        <f t="shared" ca="1" si="28"/>
        <v>31</v>
      </c>
      <c r="AZ42" s="321">
        <f t="shared" ca="1" si="55"/>
        <v>3.286</v>
      </c>
      <c r="BA42" s="75">
        <f t="shared" ca="1" si="29"/>
        <v>103.261</v>
      </c>
      <c r="BB42" s="102">
        <f t="shared" ca="1" si="30"/>
        <v>101.866</v>
      </c>
      <c r="BC42" s="101">
        <f t="shared" ca="1" si="31"/>
        <v>0.27333250713914836</v>
      </c>
      <c r="BD42" s="101">
        <f t="shared" ca="1" si="32"/>
        <v>-0.21146818280884883</v>
      </c>
      <c r="BE42" s="101">
        <f t="shared" ca="1" si="33"/>
        <v>9.1236330138642074E-3</v>
      </c>
      <c r="BF42" s="103">
        <f t="shared" ca="1" si="56"/>
        <v>8.4733077213135992</v>
      </c>
      <c r="BG42" s="103">
        <f t="shared" ca="1" si="57"/>
        <v>-6.5555136670743135</v>
      </c>
      <c r="BH42" s="103">
        <f t="shared" ca="1" si="58"/>
        <v>0.28283262342979043</v>
      </c>
      <c r="BJ42" s="78">
        <f t="shared" ca="1" si="34"/>
        <v>31</v>
      </c>
      <c r="BK42" s="321">
        <f t="shared" ca="1" si="59"/>
        <v>3.286</v>
      </c>
      <c r="BL42" s="75">
        <f t="shared" ca="1" si="35"/>
        <v>103.261</v>
      </c>
      <c r="BM42" s="102">
        <f t="shared" ca="1" si="36"/>
        <v>101.866</v>
      </c>
      <c r="BN42" s="101">
        <f t="shared" ca="1" si="37"/>
        <v>0.27333250713914836</v>
      </c>
      <c r="BO42" s="101">
        <f t="shared" ca="1" si="38"/>
        <v>-0.21146818280884883</v>
      </c>
      <c r="BP42" s="101">
        <f t="shared" ca="1" si="39"/>
        <v>9.1236330138642074E-3</v>
      </c>
      <c r="BQ42" s="103">
        <f t="shared" ca="1" si="60"/>
        <v>8.4733077213135992</v>
      </c>
      <c r="BR42" s="103">
        <f t="shared" ca="1" si="61"/>
        <v>-6.5555136670743135</v>
      </c>
      <c r="BS42" s="103">
        <f t="shared" ca="1" si="62"/>
        <v>0.28283262342979043</v>
      </c>
      <c r="BU42" s="78">
        <f t="shared" ca="1" si="40"/>
        <v>31</v>
      </c>
      <c r="BV42" s="321">
        <f t="shared" ca="1" si="63"/>
        <v>3.286</v>
      </c>
      <c r="BW42" s="75">
        <f t="shared" ca="1" si="41"/>
        <v>103.261</v>
      </c>
      <c r="BX42" s="102">
        <f t="shared" ca="1" si="42"/>
        <v>101.866</v>
      </c>
      <c r="BY42" s="101">
        <f t="shared" ca="1" si="43"/>
        <v>0.26941980124402654</v>
      </c>
      <c r="BZ42" s="101">
        <f t="shared" ca="1" si="44"/>
        <v>-0.20926158764982911</v>
      </c>
      <c r="CA42" s="101">
        <f t="shared" ca="1" si="45"/>
        <v>9.0689180881649012E-3</v>
      </c>
      <c r="CB42" s="103">
        <f t="shared" ca="1" si="64"/>
        <v>8.3520138385648224</v>
      </c>
      <c r="CC42" s="103">
        <f t="shared" ca="1" si="65"/>
        <v>-6.4871092171447025</v>
      </c>
      <c r="CD42" s="103">
        <f t="shared" ca="1" si="66"/>
        <v>0.28113646073311194</v>
      </c>
    </row>
    <row r="43" spans="1:82" x14ac:dyDescent="0.25">
      <c r="A43" s="96">
        <f t="shared" si="46"/>
        <v>37622</v>
      </c>
      <c r="B43" s="97">
        <f t="shared" ca="1" si="47"/>
        <v>3.4359999999999999</v>
      </c>
      <c r="C43" s="77">
        <f t="shared" ca="1" si="48"/>
        <v>0.54300000000000004</v>
      </c>
      <c r="D43" s="97">
        <f t="shared" ca="1" si="1"/>
        <v>-0.05</v>
      </c>
      <c r="E43" s="100">
        <f t="shared" ca="1" si="2"/>
        <v>1</v>
      </c>
      <c r="F43" s="99">
        <f t="shared" ca="1" si="3"/>
        <v>372</v>
      </c>
      <c r="G43" s="77">
        <f t="shared" ca="1" si="4"/>
        <v>0.55664000000000002</v>
      </c>
      <c r="H43" s="77">
        <f ca="1">IF(B$16=1,_xll.xCalcSkew(A43,I43-AO43,b)/100,0)</f>
        <v>1.3640000000000003E-2</v>
      </c>
      <c r="I43" s="98">
        <f t="shared" ca="1" si="5"/>
        <v>4</v>
      </c>
      <c r="K43" s="97">
        <f t="shared" ca="1" si="6"/>
        <v>-0.05</v>
      </c>
      <c r="L43" s="100">
        <f t="shared" ca="1" si="7"/>
        <v>1</v>
      </c>
      <c r="M43" s="99">
        <f t="shared" ca="1" si="8"/>
        <v>372</v>
      </c>
      <c r="N43" s="181">
        <f t="shared" ca="1" si="9"/>
        <v>0.53368400000000005</v>
      </c>
      <c r="O43" s="77">
        <f ca="1">IF(D$16=1,_xll.xCalcSkew($A43,P43-AZ43,b)/100,0)</f>
        <v>-9.3159999999999979E-3</v>
      </c>
      <c r="P43" s="98">
        <f t="shared" ca="1" si="10"/>
        <v>2.5</v>
      </c>
      <c r="R43" s="97">
        <f t="shared" ca="1" si="11"/>
        <v>-0.05</v>
      </c>
      <c r="S43" s="100">
        <f t="shared" ca="1" si="12"/>
        <v>1</v>
      </c>
      <c r="T43" s="99">
        <f t="shared" ca="1" si="13"/>
        <v>372</v>
      </c>
      <c r="U43" s="181">
        <f t="shared" ca="1" si="14"/>
        <v>0.53368400000000005</v>
      </c>
      <c r="V43" s="77">
        <f ca="1">IF(F$16=1,_xll.xCalcSkew($A43,W43-BK43,b)/100,0)</f>
        <v>-9.3159999999999979E-3</v>
      </c>
      <c r="W43" s="98">
        <f t="shared" ca="1" si="15"/>
        <v>2.5</v>
      </c>
      <c r="X43" s="99"/>
      <c r="Y43" s="97">
        <f t="shared" ca="1" si="16"/>
        <v>-0.05</v>
      </c>
      <c r="Z43" s="100">
        <f t="shared" ca="1" si="17"/>
        <v>1</v>
      </c>
      <c r="AA43" s="99">
        <f t="shared" ca="1" si="18"/>
        <v>372</v>
      </c>
      <c r="AB43" s="77">
        <f t="shared" ca="1" si="19"/>
        <v>0.53362399999999999</v>
      </c>
      <c r="AC43" s="77">
        <f ca="1">IF(H$16=1,_xll.xCalcSkew($A43,AD43-BV43,b)/100,0)</f>
        <v>-9.3759999999999972E-3</v>
      </c>
      <c r="AD43" s="98">
        <f t="shared" ca="1" si="20"/>
        <v>2.4900000000000002</v>
      </c>
      <c r="AF43" s="99">
        <f t="shared" ca="1" si="21"/>
        <v>372</v>
      </c>
      <c r="AG43" s="99">
        <f t="shared" ca="1" si="22"/>
        <v>371</v>
      </c>
      <c r="AH43" s="77">
        <f t="shared" ca="1" si="67"/>
        <v>2.4485717541272E-2</v>
      </c>
      <c r="AI43" s="159">
        <f t="shared" si="0"/>
        <v>31</v>
      </c>
      <c r="AJ43" s="101"/>
      <c r="AK43" s="101"/>
      <c r="AL43" s="101"/>
      <c r="AM43" s="101"/>
      <c r="AN43" s="78">
        <f t="shared" ca="1" si="49"/>
        <v>31</v>
      </c>
      <c r="AO43" s="321">
        <f t="shared" ca="1" si="50"/>
        <v>3.3859999999999997</v>
      </c>
      <c r="AP43" s="75">
        <f t="shared" ca="1" si="24"/>
        <v>106.51599999999999</v>
      </c>
      <c r="AQ43" s="102">
        <f t="shared" ca="1" si="25"/>
        <v>104.96599999999999</v>
      </c>
      <c r="AR43" s="101">
        <f t="shared" ca="1" si="26"/>
        <v>1.1302379844393013</v>
      </c>
      <c r="AS43" s="101">
        <f t="shared" ca="1" si="51"/>
        <v>-0.49373645545520867</v>
      </c>
      <c r="AT43" s="101">
        <f t="shared" ca="1" si="27"/>
        <v>1.3300315954048791E-2</v>
      </c>
      <c r="AU43" s="103">
        <f t="shared" ca="1" si="52"/>
        <v>35.037377517618339</v>
      </c>
      <c r="AV43" s="103">
        <f t="shared" ca="1" si="53"/>
        <v>-15.305830119111469</v>
      </c>
      <c r="AW43" s="103">
        <f t="shared" ca="1" si="54"/>
        <v>0.41230979457551253</v>
      </c>
      <c r="AY43" s="78">
        <f t="shared" ca="1" si="28"/>
        <v>31</v>
      </c>
      <c r="AZ43" s="321">
        <f t="shared" ca="1" si="55"/>
        <v>3.3859999999999997</v>
      </c>
      <c r="BA43" s="75">
        <f t="shared" ca="1" si="29"/>
        <v>106.51599999999999</v>
      </c>
      <c r="BB43" s="102">
        <f t="shared" ca="1" si="30"/>
        <v>104.96599999999999</v>
      </c>
      <c r="BC43" s="101">
        <f t="shared" ca="1" si="31"/>
        <v>0.26854759678541862</v>
      </c>
      <c r="BD43" s="101">
        <f t="shared" ca="1" si="32"/>
        <v>-0.19758823921775073</v>
      </c>
      <c r="BE43" s="101">
        <f t="shared" ca="1" si="33"/>
        <v>9.4271732809148023E-3</v>
      </c>
      <c r="BF43" s="103">
        <f t="shared" ca="1" si="56"/>
        <v>8.3249755003479766</v>
      </c>
      <c r="BG43" s="103">
        <f t="shared" ca="1" si="57"/>
        <v>-6.1252354157502724</v>
      </c>
      <c r="BH43" s="103">
        <f t="shared" ca="1" si="58"/>
        <v>0.29224237170835887</v>
      </c>
      <c r="BJ43" s="78">
        <f t="shared" ca="1" si="34"/>
        <v>31</v>
      </c>
      <c r="BK43" s="321">
        <f t="shared" ca="1" si="59"/>
        <v>3.3859999999999997</v>
      </c>
      <c r="BL43" s="75">
        <f t="shared" ca="1" si="35"/>
        <v>106.51599999999999</v>
      </c>
      <c r="BM43" s="102">
        <f t="shared" ca="1" si="36"/>
        <v>104.96599999999999</v>
      </c>
      <c r="BN43" s="101">
        <f t="shared" ca="1" si="37"/>
        <v>0.26854759678541862</v>
      </c>
      <c r="BO43" s="101">
        <f t="shared" ca="1" si="38"/>
        <v>-0.19758823921775073</v>
      </c>
      <c r="BP43" s="101">
        <f t="shared" ca="1" si="39"/>
        <v>9.4271732809148023E-3</v>
      </c>
      <c r="BQ43" s="103">
        <f t="shared" ca="1" si="60"/>
        <v>8.3249755003479766</v>
      </c>
      <c r="BR43" s="103">
        <f t="shared" ca="1" si="61"/>
        <v>-6.1252354157502724</v>
      </c>
      <c r="BS43" s="103">
        <f t="shared" ca="1" si="62"/>
        <v>0.29224237170835887</v>
      </c>
      <c r="BU43" s="78">
        <f t="shared" ca="1" si="40"/>
        <v>31</v>
      </c>
      <c r="BV43" s="321">
        <f t="shared" ca="1" si="63"/>
        <v>3.3859999999999997</v>
      </c>
      <c r="BW43" s="75">
        <f t="shared" ca="1" si="41"/>
        <v>106.51599999999999</v>
      </c>
      <c r="BX43" s="102">
        <f t="shared" ca="1" si="42"/>
        <v>104.96599999999999</v>
      </c>
      <c r="BY43" s="101">
        <f t="shared" ca="1" si="43"/>
        <v>0.2647550227284956</v>
      </c>
      <c r="BZ43" s="101">
        <f t="shared" ca="1" si="44"/>
        <v>-0.19553831155245571</v>
      </c>
      <c r="CA43" s="101">
        <f t="shared" ca="1" si="45"/>
        <v>9.3691887407825192E-3</v>
      </c>
      <c r="CB43" s="103">
        <f t="shared" ca="1" si="64"/>
        <v>8.2074057045833637</v>
      </c>
      <c r="CC43" s="103">
        <f t="shared" ca="1" si="65"/>
        <v>-6.061687658126127</v>
      </c>
      <c r="CD43" s="103">
        <f t="shared" ca="1" si="66"/>
        <v>0.29044485096425809</v>
      </c>
    </row>
    <row r="44" spans="1:82" x14ac:dyDescent="0.25">
      <c r="A44" s="96">
        <f t="shared" si="46"/>
        <v>37653</v>
      </c>
      <c r="B44" s="97">
        <f t="shared" ca="1" si="47"/>
        <v>3.3660000000000001</v>
      </c>
      <c r="C44" s="77">
        <f t="shared" ca="1" si="48"/>
        <v>0.53300000000000003</v>
      </c>
      <c r="D44" s="97">
        <f t="shared" ca="1" si="1"/>
        <v>-3.5000000000000003E-2</v>
      </c>
      <c r="E44" s="100">
        <f t="shared" ca="1" si="2"/>
        <v>1</v>
      </c>
      <c r="F44" s="99">
        <f t="shared" ca="1" si="3"/>
        <v>405</v>
      </c>
      <c r="G44" s="77">
        <f t="shared" ca="1" si="4"/>
        <v>0.54719000000000007</v>
      </c>
      <c r="H44" s="77">
        <f ca="1">IF(B$16=1,_xll.xCalcSkew(A44,I44-AO44,b)/100,0)</f>
        <v>1.4190000000000001E-2</v>
      </c>
      <c r="I44" s="98">
        <f t="shared" ca="1" si="5"/>
        <v>4</v>
      </c>
      <c r="K44" s="97">
        <f t="shared" ca="1" si="6"/>
        <v>-3.5000000000000003E-2</v>
      </c>
      <c r="L44" s="100">
        <f t="shared" ca="1" si="7"/>
        <v>1</v>
      </c>
      <c r="M44" s="99">
        <f t="shared" ca="1" si="8"/>
        <v>405</v>
      </c>
      <c r="N44" s="181">
        <f t="shared" ca="1" si="9"/>
        <v>0.52401399999999998</v>
      </c>
      <c r="O44" s="77">
        <f ca="1">IF(D$16=1,_xll.xCalcSkew($A44,P44-AZ44,b)/100,0)</f>
        <v>-8.9859999999999992E-3</v>
      </c>
      <c r="P44" s="98">
        <f t="shared" ca="1" si="10"/>
        <v>2.5</v>
      </c>
      <c r="R44" s="97">
        <f t="shared" ca="1" si="11"/>
        <v>-3.5000000000000003E-2</v>
      </c>
      <c r="S44" s="100">
        <f t="shared" ca="1" si="12"/>
        <v>1</v>
      </c>
      <c r="T44" s="99">
        <f t="shared" ca="1" si="13"/>
        <v>405</v>
      </c>
      <c r="U44" s="181">
        <f t="shared" ca="1" si="14"/>
        <v>0.52401399999999998</v>
      </c>
      <c r="V44" s="77">
        <f ca="1">IF(F$16=1,_xll.xCalcSkew($A44,W44-BK44,b)/100,0)</f>
        <v>-8.9859999999999992E-3</v>
      </c>
      <c r="W44" s="98">
        <f t="shared" ca="1" si="15"/>
        <v>2.5</v>
      </c>
      <c r="X44" s="99"/>
      <c r="Y44" s="97">
        <f t="shared" ca="1" si="16"/>
        <v>-3.5000000000000003E-2</v>
      </c>
      <c r="Z44" s="100">
        <f t="shared" ca="1" si="17"/>
        <v>1</v>
      </c>
      <c r="AA44" s="99">
        <f t="shared" ca="1" si="18"/>
        <v>405</v>
      </c>
      <c r="AB44" s="77">
        <f t="shared" ca="1" si="19"/>
        <v>0.52395400000000003</v>
      </c>
      <c r="AC44" s="77">
        <f ca="1">IF(H$16=1,_xll.xCalcSkew($A44,AD44-BV44,b)/100,0)</f>
        <v>-9.0459999999999985E-3</v>
      </c>
      <c r="AD44" s="98">
        <f t="shared" ca="1" si="20"/>
        <v>2.4900000000000002</v>
      </c>
      <c r="AF44" s="99">
        <f t="shared" ca="1" si="21"/>
        <v>405</v>
      </c>
      <c r="AG44" s="99">
        <f t="shared" ca="1" si="22"/>
        <v>404</v>
      </c>
      <c r="AH44" s="77">
        <f t="shared" ca="1" si="67"/>
        <v>2.53610969536586E-2</v>
      </c>
      <c r="AI44" s="159">
        <f t="shared" si="0"/>
        <v>28</v>
      </c>
      <c r="AJ44" s="101"/>
      <c r="AK44" s="101"/>
      <c r="AL44" s="101"/>
      <c r="AM44" s="101"/>
      <c r="AN44" s="78">
        <f t="shared" ca="1" si="49"/>
        <v>28</v>
      </c>
      <c r="AO44" s="321">
        <f t="shared" ca="1" si="50"/>
        <v>3.331</v>
      </c>
      <c r="AP44" s="75">
        <f t="shared" ca="1" si="24"/>
        <v>94.248000000000005</v>
      </c>
      <c r="AQ44" s="102">
        <f t="shared" ca="1" si="25"/>
        <v>93.268000000000001</v>
      </c>
      <c r="AR44" s="101">
        <f t="shared" ca="1" si="26"/>
        <v>1.172668667129106</v>
      </c>
      <c r="AS44" s="101">
        <f t="shared" ca="1" si="51"/>
        <v>-0.49750298580536612</v>
      </c>
      <c r="AT44" s="101">
        <f t="shared" ca="1" si="27"/>
        <v>1.3605729265679267E-2</v>
      </c>
      <c r="AU44" s="103">
        <f t="shared" ca="1" si="52"/>
        <v>32.83472267961497</v>
      </c>
      <c r="AV44" s="103">
        <f t="shared" ca="1" si="53"/>
        <v>-13.930083602550251</v>
      </c>
      <c r="AW44" s="103">
        <f t="shared" ca="1" si="54"/>
        <v>0.38096041943901948</v>
      </c>
      <c r="AY44" s="78">
        <f t="shared" ca="1" si="28"/>
        <v>28</v>
      </c>
      <c r="AZ44" s="321">
        <f t="shared" ca="1" si="55"/>
        <v>3.331</v>
      </c>
      <c r="BA44" s="75">
        <f t="shared" ca="1" si="29"/>
        <v>94.248000000000005</v>
      </c>
      <c r="BB44" s="102">
        <f t="shared" ca="1" si="30"/>
        <v>93.268000000000001</v>
      </c>
      <c r="BC44" s="101">
        <f t="shared" ca="1" si="31"/>
        <v>0.29115520546208717</v>
      </c>
      <c r="BD44" s="101">
        <f t="shared" ca="1" si="32"/>
        <v>-0.20713314011856723</v>
      </c>
      <c r="BE44" s="101">
        <f t="shared" ca="1" si="33"/>
        <v>9.9328160657383702E-3</v>
      </c>
      <c r="BF44" s="103">
        <f t="shared" ca="1" si="56"/>
        <v>8.1523457529384409</v>
      </c>
      <c r="BG44" s="103">
        <f t="shared" ca="1" si="57"/>
        <v>-5.7997279233198826</v>
      </c>
      <c r="BH44" s="103">
        <f t="shared" ca="1" si="58"/>
        <v>0.27811884984067436</v>
      </c>
      <c r="BJ44" s="78">
        <f t="shared" ca="1" si="34"/>
        <v>28</v>
      </c>
      <c r="BK44" s="321">
        <f t="shared" ca="1" si="59"/>
        <v>3.331</v>
      </c>
      <c r="BL44" s="75">
        <f t="shared" ca="1" si="35"/>
        <v>94.248000000000005</v>
      </c>
      <c r="BM44" s="102">
        <f t="shared" ca="1" si="36"/>
        <v>93.268000000000001</v>
      </c>
      <c r="BN44" s="101">
        <f t="shared" ca="1" si="37"/>
        <v>0.29115520546208717</v>
      </c>
      <c r="BO44" s="101">
        <f t="shared" ca="1" si="38"/>
        <v>-0.20713314011856723</v>
      </c>
      <c r="BP44" s="101">
        <f t="shared" ca="1" si="39"/>
        <v>9.9328160657383702E-3</v>
      </c>
      <c r="BQ44" s="103">
        <f t="shared" ca="1" si="60"/>
        <v>8.1523457529384409</v>
      </c>
      <c r="BR44" s="103">
        <f t="shared" ca="1" si="61"/>
        <v>-5.7997279233198826</v>
      </c>
      <c r="BS44" s="103">
        <f t="shared" ca="1" si="62"/>
        <v>0.27811884984067436</v>
      </c>
      <c r="BU44" s="78">
        <f t="shared" ca="1" si="40"/>
        <v>28</v>
      </c>
      <c r="BV44" s="321">
        <f t="shared" ca="1" si="63"/>
        <v>3.331</v>
      </c>
      <c r="BW44" s="75">
        <f t="shared" ca="1" si="41"/>
        <v>94.248000000000005</v>
      </c>
      <c r="BX44" s="102">
        <f t="shared" ca="1" si="42"/>
        <v>93.268000000000001</v>
      </c>
      <c r="BY44" s="101">
        <f t="shared" ca="1" si="43"/>
        <v>0.28718525273222895</v>
      </c>
      <c r="BZ44" s="101">
        <f t="shared" ca="1" si="44"/>
        <v>-0.20507916371931106</v>
      </c>
      <c r="CA44" s="101">
        <f t="shared" ca="1" si="45"/>
        <v>9.8758045492759461E-3</v>
      </c>
      <c r="CB44" s="103">
        <f t="shared" ca="1" si="64"/>
        <v>8.0411870765024105</v>
      </c>
      <c r="CC44" s="103">
        <f t="shared" ca="1" si="65"/>
        <v>-5.74221658414071</v>
      </c>
      <c r="CD44" s="103">
        <f t="shared" ca="1" si="66"/>
        <v>0.27652252737972649</v>
      </c>
    </row>
    <row r="45" spans="1:82" x14ac:dyDescent="0.25">
      <c r="A45" s="96">
        <f t="shared" si="46"/>
        <v>37681</v>
      </c>
      <c r="B45" s="97">
        <f t="shared" ca="1" si="47"/>
        <v>3.2610000000000001</v>
      </c>
      <c r="C45" s="77">
        <f t="shared" ca="1" si="48"/>
        <v>0.503</v>
      </c>
      <c r="D45" s="97">
        <f t="shared" ca="1" si="1"/>
        <v>-2.2499999999999999E-2</v>
      </c>
      <c r="E45" s="100">
        <f t="shared" ca="1" si="2"/>
        <v>1</v>
      </c>
      <c r="F45" s="99">
        <f t="shared" ca="1" si="3"/>
        <v>433</v>
      </c>
      <c r="G45" s="77">
        <f t="shared" ca="1" si="4"/>
        <v>0.51811499999999999</v>
      </c>
      <c r="H45" s="77">
        <f ca="1">IF(B$16=1,_xll.xCalcSkew(A45,I45-AO45,b)/100,0)</f>
        <v>1.5114999999999998E-2</v>
      </c>
      <c r="I45" s="98">
        <f t="shared" ca="1" si="5"/>
        <v>4</v>
      </c>
      <c r="K45" s="97">
        <f t="shared" ca="1" si="6"/>
        <v>-2.2499999999999999E-2</v>
      </c>
      <c r="L45" s="100">
        <f t="shared" ca="1" si="7"/>
        <v>1</v>
      </c>
      <c r="M45" s="99">
        <f t="shared" ca="1" si="8"/>
        <v>433</v>
      </c>
      <c r="N45" s="181">
        <f t="shared" ca="1" si="9"/>
        <v>0.49456899999999998</v>
      </c>
      <c r="O45" s="77">
        <f ca="1">IF(D$16=1,_xll.xCalcSkew($A45,P45-AZ45,b)/100,0)</f>
        <v>-8.431000000000001E-3</v>
      </c>
      <c r="P45" s="98">
        <f t="shared" ca="1" si="10"/>
        <v>2.5</v>
      </c>
      <c r="R45" s="97">
        <f t="shared" ca="1" si="11"/>
        <v>-2.2499999999999999E-2</v>
      </c>
      <c r="S45" s="100">
        <f t="shared" ca="1" si="12"/>
        <v>1</v>
      </c>
      <c r="T45" s="99">
        <f t="shared" ca="1" si="13"/>
        <v>433</v>
      </c>
      <c r="U45" s="181">
        <f t="shared" ca="1" si="14"/>
        <v>0.49456899999999998</v>
      </c>
      <c r="V45" s="77">
        <f ca="1">IF(F$16=1,_xll.xCalcSkew($A45,W45-BK45,b)/100,0)</f>
        <v>-8.431000000000001E-3</v>
      </c>
      <c r="W45" s="98">
        <f t="shared" ca="1" si="15"/>
        <v>2.5</v>
      </c>
      <c r="X45" s="99"/>
      <c r="Y45" s="97">
        <f t="shared" ca="1" si="16"/>
        <v>-2.2499999999999999E-2</v>
      </c>
      <c r="Z45" s="100">
        <f t="shared" ca="1" si="17"/>
        <v>1</v>
      </c>
      <c r="AA45" s="99">
        <f t="shared" ca="1" si="18"/>
        <v>433</v>
      </c>
      <c r="AB45" s="77">
        <f t="shared" ca="1" si="19"/>
        <v>0.49450899999999998</v>
      </c>
      <c r="AC45" s="77">
        <f ca="1">IF(H$16=1,_xll.xCalcSkew($A45,AD45-BV45,b)/100,0)</f>
        <v>-8.4910000000000003E-3</v>
      </c>
      <c r="AD45" s="98">
        <f t="shared" ca="1" si="20"/>
        <v>2.4900000000000002</v>
      </c>
      <c r="AF45" s="99">
        <f t="shared" ca="1" si="21"/>
        <v>433</v>
      </c>
      <c r="AG45" s="99">
        <f t="shared" ca="1" si="22"/>
        <v>432</v>
      </c>
      <c r="AH45" s="77">
        <f t="shared" ca="1" si="67"/>
        <v>2.6151762451951801E-2</v>
      </c>
      <c r="AI45" s="159">
        <f t="shared" si="0"/>
        <v>31</v>
      </c>
      <c r="AJ45" s="101"/>
      <c r="AK45" s="101"/>
      <c r="AL45" s="101"/>
      <c r="AM45" s="101"/>
      <c r="AN45" s="78">
        <f t="shared" ca="1" si="49"/>
        <v>31</v>
      </c>
      <c r="AO45" s="321">
        <f t="shared" ca="1" si="50"/>
        <v>3.2385000000000002</v>
      </c>
      <c r="AP45" s="75">
        <f t="shared" ca="1" si="24"/>
        <v>101.09100000000001</v>
      </c>
      <c r="AQ45" s="102">
        <f t="shared" ca="1" si="25"/>
        <v>100.3935</v>
      </c>
      <c r="AR45" s="101">
        <f t="shared" ca="1" si="26"/>
        <v>1.2009774583785349</v>
      </c>
      <c r="AS45" s="101">
        <f t="shared" ca="1" si="51"/>
        <v>-0.52028637823479196</v>
      </c>
      <c r="AT45" s="101">
        <f t="shared" ca="1" si="27"/>
        <v>1.3591836176433225E-2</v>
      </c>
      <c r="AU45" s="103">
        <f t="shared" ca="1" si="52"/>
        <v>37.230301209734584</v>
      </c>
      <c r="AV45" s="103">
        <f t="shared" ca="1" si="53"/>
        <v>-16.128877725278549</v>
      </c>
      <c r="AW45" s="103">
        <f t="shared" ca="1" si="54"/>
        <v>0.42134692146942998</v>
      </c>
      <c r="AY45" s="78">
        <f t="shared" ca="1" si="28"/>
        <v>31</v>
      </c>
      <c r="AZ45" s="321">
        <f t="shared" ca="1" si="55"/>
        <v>3.2385000000000002</v>
      </c>
      <c r="BA45" s="75">
        <f t="shared" ca="1" si="29"/>
        <v>101.09100000000001</v>
      </c>
      <c r="BB45" s="102">
        <f t="shared" ca="1" si="30"/>
        <v>100.3935</v>
      </c>
      <c r="BC45" s="101">
        <f t="shared" ca="1" si="31"/>
        <v>0.29748404192396005</v>
      </c>
      <c r="BD45" s="101">
        <f t="shared" ca="1" si="32"/>
        <v>-0.21975965956101778</v>
      </c>
      <c r="BE45" s="101">
        <f t="shared" ca="1" si="33"/>
        <v>1.0314945569795508E-2</v>
      </c>
      <c r="BF45" s="103">
        <f t="shared" ca="1" si="56"/>
        <v>9.2220052996427615</v>
      </c>
      <c r="BG45" s="103">
        <f t="shared" ca="1" si="57"/>
        <v>-6.812549446391551</v>
      </c>
      <c r="BH45" s="103">
        <f t="shared" ca="1" si="58"/>
        <v>0.31976331266366076</v>
      </c>
      <c r="BJ45" s="78">
        <f t="shared" ca="1" si="34"/>
        <v>31</v>
      </c>
      <c r="BK45" s="321">
        <f t="shared" ca="1" si="59"/>
        <v>3.2385000000000002</v>
      </c>
      <c r="BL45" s="75">
        <f t="shared" ca="1" si="35"/>
        <v>101.09100000000001</v>
      </c>
      <c r="BM45" s="102">
        <f t="shared" ca="1" si="36"/>
        <v>100.3935</v>
      </c>
      <c r="BN45" s="101">
        <f t="shared" ca="1" si="37"/>
        <v>0.29748404192396005</v>
      </c>
      <c r="BO45" s="101">
        <f t="shared" ca="1" si="38"/>
        <v>-0.21975965956101778</v>
      </c>
      <c r="BP45" s="101">
        <f t="shared" ca="1" si="39"/>
        <v>1.0314945569795508E-2</v>
      </c>
      <c r="BQ45" s="103">
        <f t="shared" ca="1" si="60"/>
        <v>9.2220052996427615</v>
      </c>
      <c r="BR45" s="103">
        <f t="shared" ca="1" si="61"/>
        <v>-6.812549446391551</v>
      </c>
      <c r="BS45" s="103">
        <f t="shared" ca="1" si="62"/>
        <v>0.31976331266366076</v>
      </c>
      <c r="BU45" s="78">
        <f t="shared" ca="1" si="40"/>
        <v>31</v>
      </c>
      <c r="BV45" s="321">
        <f t="shared" ca="1" si="63"/>
        <v>3.2385000000000002</v>
      </c>
      <c r="BW45" s="75">
        <f t="shared" ca="1" si="41"/>
        <v>101.09100000000001</v>
      </c>
      <c r="BX45" s="102">
        <f t="shared" ca="1" si="42"/>
        <v>100.3935</v>
      </c>
      <c r="BY45" s="101">
        <f t="shared" ca="1" si="43"/>
        <v>0.29339995520512574</v>
      </c>
      <c r="BZ45" s="101">
        <f t="shared" ca="1" si="44"/>
        <v>-0.21758553097019226</v>
      </c>
      <c r="CA45" s="101">
        <f t="shared" ca="1" si="45"/>
        <v>1.0257812402119981E-2</v>
      </c>
      <c r="CB45" s="103">
        <f t="shared" ca="1" si="64"/>
        <v>9.0953986113588972</v>
      </c>
      <c r="CC45" s="103">
        <f t="shared" ca="1" si="65"/>
        <v>-6.7451514600759603</v>
      </c>
      <c r="CD45" s="103">
        <f t="shared" ca="1" si="66"/>
        <v>0.31799218446571942</v>
      </c>
    </row>
    <row r="46" spans="1:82" x14ac:dyDescent="0.25">
      <c r="A46" s="96">
        <f t="shared" si="46"/>
        <v>37712</v>
      </c>
      <c r="B46" s="97">
        <f t="shared" ca="1" si="47"/>
        <v>3.1160000000000001</v>
      </c>
      <c r="C46" s="77">
        <f t="shared" ca="1" si="48"/>
        <v>0.42499999999999999</v>
      </c>
      <c r="D46" s="97">
        <f t="shared" ca="1" si="1"/>
        <v>0.03</v>
      </c>
      <c r="E46" s="100">
        <f t="shared" ca="1" si="2"/>
        <v>1</v>
      </c>
      <c r="F46" s="99">
        <f t="shared" ca="1" si="3"/>
        <v>462</v>
      </c>
      <c r="G46" s="77">
        <f t="shared" ca="1" si="4"/>
        <v>0.43853999999999999</v>
      </c>
      <c r="H46" s="77">
        <f ca="1">IF(B$16=1,_xll.xCalcSkew(A46,I46-AO46,b)/100,0)</f>
        <v>1.3540000000000002E-2</v>
      </c>
      <c r="I46" s="98">
        <f t="shared" ca="1" si="5"/>
        <v>4</v>
      </c>
      <c r="K46" s="97">
        <f t="shared" ca="1" si="6"/>
        <v>0.03</v>
      </c>
      <c r="L46" s="100">
        <f t="shared" ca="1" si="7"/>
        <v>1</v>
      </c>
      <c r="M46" s="99">
        <f t="shared" ca="1" si="8"/>
        <v>462</v>
      </c>
      <c r="N46" s="181">
        <f t="shared" ca="1" si="9"/>
        <v>0.41791600000000001</v>
      </c>
      <c r="O46" s="77">
        <f ca="1">IF(D$16=1,_xll.xCalcSkew($A46,P46-AZ46,b)/100,0)</f>
        <v>-7.0839999999999992E-3</v>
      </c>
      <c r="P46" s="98">
        <f t="shared" ca="1" si="10"/>
        <v>2.5</v>
      </c>
      <c r="R46" s="97">
        <f t="shared" ca="1" si="11"/>
        <v>0.03</v>
      </c>
      <c r="S46" s="100">
        <f t="shared" ca="1" si="12"/>
        <v>1</v>
      </c>
      <c r="T46" s="99">
        <f t="shared" ca="1" si="13"/>
        <v>462</v>
      </c>
      <c r="U46" s="181">
        <f t="shared" ca="1" si="14"/>
        <v>0.41791600000000001</v>
      </c>
      <c r="V46" s="77">
        <f ca="1">IF(F$16=1,_xll.xCalcSkew($A46,W46-BK46,b)/100,0)</f>
        <v>-7.0839999999999992E-3</v>
      </c>
      <c r="W46" s="98">
        <f t="shared" ca="1" si="15"/>
        <v>2.5</v>
      </c>
      <c r="X46" s="99"/>
      <c r="Y46" s="97">
        <f t="shared" ca="1" si="16"/>
        <v>0.03</v>
      </c>
      <c r="Z46" s="100">
        <f t="shared" ca="1" si="17"/>
        <v>1</v>
      </c>
      <c r="AA46" s="99">
        <f t="shared" ca="1" si="18"/>
        <v>462</v>
      </c>
      <c r="AB46" s="77">
        <f t="shared" ca="1" si="19"/>
        <v>0.41787599999999997</v>
      </c>
      <c r="AC46" s="77">
        <f ca="1">IF(H$16=1,_xll.xCalcSkew($A46,AD46-BV46,b)/100,0)</f>
        <v>-7.1239999999999993E-3</v>
      </c>
      <c r="AD46" s="98">
        <f t="shared" ca="1" si="20"/>
        <v>2.4900000000000002</v>
      </c>
      <c r="AF46" s="99">
        <f t="shared" ca="1" si="21"/>
        <v>462</v>
      </c>
      <c r="AG46" s="99">
        <f t="shared" ca="1" si="22"/>
        <v>461</v>
      </c>
      <c r="AH46" s="77">
        <f t="shared" ca="1" si="67"/>
        <v>2.70235470347737E-2</v>
      </c>
      <c r="AI46" s="159">
        <f t="shared" si="0"/>
        <v>30</v>
      </c>
      <c r="AJ46" s="101"/>
      <c r="AK46" s="101"/>
      <c r="AL46" s="101"/>
      <c r="AM46" s="101"/>
      <c r="AN46" s="78">
        <f t="shared" ca="1" si="49"/>
        <v>30</v>
      </c>
      <c r="AO46" s="321">
        <f t="shared" ca="1" si="50"/>
        <v>3.1459999999999999</v>
      </c>
      <c r="AP46" s="75">
        <f t="shared" ca="1" si="24"/>
        <v>93.48</v>
      </c>
      <c r="AQ46" s="102">
        <f t="shared" ca="1" si="25"/>
        <v>94.38</v>
      </c>
      <c r="AR46" s="101">
        <f t="shared" ca="1" si="26"/>
        <v>1.161584397898386</v>
      </c>
      <c r="AS46" s="101">
        <f t="shared" ca="1" si="51"/>
        <v>-0.57486303018518414</v>
      </c>
      <c r="AT46" s="101">
        <f t="shared" ca="1" si="27"/>
        <v>1.3283636866530668E-2</v>
      </c>
      <c r="AU46" s="103">
        <f t="shared" ca="1" si="52"/>
        <v>34.847531936951576</v>
      </c>
      <c r="AV46" s="103">
        <f t="shared" ca="1" si="53"/>
        <v>-17.245890905555523</v>
      </c>
      <c r="AW46" s="103">
        <f t="shared" ca="1" si="54"/>
        <v>0.39850910599592004</v>
      </c>
      <c r="AY46" s="78">
        <f t="shared" ca="1" si="28"/>
        <v>30</v>
      </c>
      <c r="AZ46" s="321">
        <f t="shared" ca="1" si="55"/>
        <v>3.1459999999999999</v>
      </c>
      <c r="BA46" s="75">
        <f t="shared" ca="1" si="29"/>
        <v>93.48</v>
      </c>
      <c r="BB46" s="102">
        <f t="shared" ca="1" si="30"/>
        <v>94.38</v>
      </c>
      <c r="BC46" s="101">
        <f t="shared" ca="1" si="31"/>
        <v>0.2529033036303292</v>
      </c>
      <c r="BD46" s="101">
        <f t="shared" ca="1" si="32"/>
        <v>-0.22666876435119399</v>
      </c>
      <c r="BE46" s="101">
        <f t="shared" ca="1" si="33"/>
        <v>1.0522335586582665E-2</v>
      </c>
      <c r="BF46" s="103">
        <f t="shared" ca="1" si="56"/>
        <v>7.587099108909876</v>
      </c>
      <c r="BG46" s="103">
        <f t="shared" ca="1" si="57"/>
        <v>-6.8000629305358196</v>
      </c>
      <c r="BH46" s="103">
        <f t="shared" ca="1" si="58"/>
        <v>0.31567006759747995</v>
      </c>
      <c r="BJ46" s="78">
        <f t="shared" ca="1" si="34"/>
        <v>30</v>
      </c>
      <c r="BK46" s="321">
        <f t="shared" ca="1" si="59"/>
        <v>3.1459999999999999</v>
      </c>
      <c r="BL46" s="75">
        <f t="shared" ca="1" si="35"/>
        <v>93.48</v>
      </c>
      <c r="BM46" s="102">
        <f t="shared" ca="1" si="36"/>
        <v>94.38</v>
      </c>
      <c r="BN46" s="101">
        <f t="shared" ca="1" si="37"/>
        <v>0.2529033036303292</v>
      </c>
      <c r="BO46" s="101">
        <f t="shared" ca="1" si="38"/>
        <v>-0.22666876435119399</v>
      </c>
      <c r="BP46" s="101">
        <f t="shared" ca="1" si="39"/>
        <v>1.0522335586582665E-2</v>
      </c>
      <c r="BQ46" s="103">
        <f t="shared" ca="1" si="60"/>
        <v>7.587099108909876</v>
      </c>
      <c r="BR46" s="103">
        <f t="shared" ca="1" si="61"/>
        <v>-6.8000629305358196</v>
      </c>
      <c r="BS46" s="103">
        <f t="shared" ca="1" si="62"/>
        <v>0.31567006759747995</v>
      </c>
      <c r="BU46" s="78">
        <f t="shared" ca="1" si="40"/>
        <v>30</v>
      </c>
      <c r="BV46" s="321">
        <f t="shared" ca="1" si="63"/>
        <v>3.1459999999999999</v>
      </c>
      <c r="BW46" s="75">
        <f t="shared" ca="1" si="41"/>
        <v>93.48</v>
      </c>
      <c r="BX46" s="102">
        <f t="shared" ca="1" si="42"/>
        <v>94.38</v>
      </c>
      <c r="BY46" s="101">
        <f t="shared" ca="1" si="43"/>
        <v>0.24901344719283358</v>
      </c>
      <c r="BZ46" s="101">
        <f t="shared" ca="1" si="44"/>
        <v>-0.22414033221284663</v>
      </c>
      <c r="CA46" s="101">
        <f t="shared" ca="1" si="45"/>
        <v>1.0458068990583325E-2</v>
      </c>
      <c r="CB46" s="103">
        <f t="shared" ca="1" si="64"/>
        <v>7.4704034157850074</v>
      </c>
      <c r="CC46" s="103">
        <f t="shared" ca="1" si="65"/>
        <v>-6.7242099663853985</v>
      </c>
      <c r="CD46" s="103">
        <f t="shared" ca="1" si="66"/>
        <v>0.31374206971749974</v>
      </c>
    </row>
    <row r="47" spans="1:82" x14ac:dyDescent="0.25">
      <c r="A47" s="96">
        <f t="shared" si="46"/>
        <v>37742</v>
      </c>
      <c r="B47" s="97">
        <f t="shared" ca="1" si="47"/>
        <v>3.121</v>
      </c>
      <c r="C47" s="77">
        <f t="shared" ca="1" si="48"/>
        <v>0.41</v>
      </c>
      <c r="D47" s="97">
        <f t="shared" ca="1" si="1"/>
        <v>0.03</v>
      </c>
      <c r="E47" s="100">
        <f t="shared" ca="1" si="2"/>
        <v>1</v>
      </c>
      <c r="F47" s="99">
        <f t="shared" ca="1" si="3"/>
        <v>494</v>
      </c>
      <c r="G47" s="77">
        <f t="shared" ca="1" si="4"/>
        <v>0.42348999999999998</v>
      </c>
      <c r="H47" s="77">
        <f ca="1">IF(B$16=1,_xll.xCalcSkew(A47,I47-AO47,b)/100,0)</f>
        <v>1.3490000000000002E-2</v>
      </c>
      <c r="I47" s="98">
        <f t="shared" ca="1" si="5"/>
        <v>4</v>
      </c>
      <c r="K47" s="97">
        <f t="shared" ca="1" si="6"/>
        <v>0.03</v>
      </c>
      <c r="L47" s="100">
        <f t="shared" ca="1" si="7"/>
        <v>1</v>
      </c>
      <c r="M47" s="99">
        <f t="shared" ca="1" si="8"/>
        <v>494</v>
      </c>
      <c r="N47" s="181">
        <f t="shared" ca="1" si="9"/>
        <v>0.40289599999999998</v>
      </c>
      <c r="O47" s="77">
        <f ca="1">IF(D$16=1,_xll.xCalcSkew($A47,P47-AZ47,b)/100,0)</f>
        <v>-7.1039999999999992E-3</v>
      </c>
      <c r="P47" s="98">
        <f t="shared" ca="1" si="10"/>
        <v>2.5</v>
      </c>
      <c r="R47" s="97">
        <f t="shared" ca="1" si="11"/>
        <v>0.03</v>
      </c>
      <c r="S47" s="100">
        <f t="shared" ca="1" si="12"/>
        <v>1</v>
      </c>
      <c r="T47" s="99">
        <f t="shared" ca="1" si="13"/>
        <v>494</v>
      </c>
      <c r="U47" s="181">
        <f t="shared" ca="1" si="14"/>
        <v>0.40289599999999998</v>
      </c>
      <c r="V47" s="77">
        <f ca="1">IF(F$16=1,_xll.xCalcSkew($A47,W47-BK47,b)/100,0)</f>
        <v>-7.1039999999999992E-3</v>
      </c>
      <c r="W47" s="98">
        <f t="shared" ca="1" si="15"/>
        <v>2.5</v>
      </c>
      <c r="X47" s="99"/>
      <c r="Y47" s="97">
        <f t="shared" ca="1" si="16"/>
        <v>0.03</v>
      </c>
      <c r="Z47" s="100">
        <f t="shared" ca="1" si="17"/>
        <v>1</v>
      </c>
      <c r="AA47" s="99">
        <f t="shared" ca="1" si="18"/>
        <v>494</v>
      </c>
      <c r="AB47" s="77">
        <f t="shared" ca="1" si="19"/>
        <v>0.40285599999999999</v>
      </c>
      <c r="AC47" s="77">
        <f ca="1">IF(H$16=1,_xll.xCalcSkew($A47,AD47-BV47,b)/100,0)</f>
        <v>-7.1439999999999984E-3</v>
      </c>
      <c r="AD47" s="98">
        <f t="shared" ca="1" si="20"/>
        <v>2.4900000000000002</v>
      </c>
      <c r="AF47" s="99">
        <f t="shared" ca="1" si="21"/>
        <v>494</v>
      </c>
      <c r="AG47" s="99">
        <f t="shared" ca="1" si="22"/>
        <v>491</v>
      </c>
      <c r="AH47" s="77">
        <f t="shared" ca="1" si="67"/>
        <v>2.78505455310585E-2</v>
      </c>
      <c r="AI47" s="159">
        <f t="shared" si="0"/>
        <v>31</v>
      </c>
      <c r="AJ47" s="101"/>
      <c r="AK47" s="101"/>
      <c r="AL47" s="101"/>
      <c r="AM47" s="101"/>
      <c r="AN47" s="78">
        <f t="shared" ca="1" si="49"/>
        <v>31</v>
      </c>
      <c r="AO47" s="321">
        <f t="shared" ca="1" si="50"/>
        <v>3.1509999999999998</v>
      </c>
      <c r="AP47" s="75">
        <f t="shared" ca="1" si="24"/>
        <v>96.751000000000005</v>
      </c>
      <c r="AQ47" s="102">
        <f t="shared" ca="1" si="25"/>
        <v>97.680999999999997</v>
      </c>
      <c r="AR47" s="101">
        <f t="shared" ca="1" si="26"/>
        <v>1.1538452708719644</v>
      </c>
      <c r="AS47" s="101">
        <f t="shared" ca="1" si="51"/>
        <v>-0.57205113575320354</v>
      </c>
      <c r="AT47" s="101">
        <f t="shared" ca="1" si="27"/>
        <v>1.3717566903838629E-2</v>
      </c>
      <c r="AU47" s="103">
        <f t="shared" ca="1" si="52"/>
        <v>35.7692033970309</v>
      </c>
      <c r="AV47" s="103">
        <f t="shared" ca="1" si="53"/>
        <v>-17.733585208349311</v>
      </c>
      <c r="AW47" s="103">
        <f t="shared" ca="1" si="54"/>
        <v>0.42524457401899751</v>
      </c>
      <c r="AY47" s="78">
        <f t="shared" ca="1" si="28"/>
        <v>31</v>
      </c>
      <c r="AZ47" s="321">
        <f t="shared" ca="1" si="55"/>
        <v>3.1509999999999998</v>
      </c>
      <c r="BA47" s="75">
        <f t="shared" ca="1" si="29"/>
        <v>96.751000000000005</v>
      </c>
      <c r="BB47" s="102">
        <f t="shared" ca="1" si="30"/>
        <v>97.680999999999997</v>
      </c>
      <c r="BC47" s="101">
        <f t="shared" ca="1" si="31"/>
        <v>0.24953660789958854</v>
      </c>
      <c r="BD47" s="101">
        <f t="shared" ca="1" si="32"/>
        <v>-0.22464492824184698</v>
      </c>
      <c r="BE47" s="101">
        <f t="shared" ca="1" si="33"/>
        <v>1.082857472535359E-2</v>
      </c>
      <c r="BF47" s="103">
        <f t="shared" ca="1" si="56"/>
        <v>7.7356348448872447</v>
      </c>
      <c r="BG47" s="103">
        <f t="shared" ca="1" si="57"/>
        <v>-6.9639927754972568</v>
      </c>
      <c r="BH47" s="103">
        <f t="shared" ca="1" si="58"/>
        <v>0.3356858164859613</v>
      </c>
      <c r="BJ47" s="78">
        <f t="shared" ca="1" si="34"/>
        <v>31</v>
      </c>
      <c r="BK47" s="321">
        <f t="shared" ca="1" si="59"/>
        <v>3.1509999999999998</v>
      </c>
      <c r="BL47" s="75">
        <f t="shared" ca="1" si="35"/>
        <v>96.751000000000005</v>
      </c>
      <c r="BM47" s="102">
        <f t="shared" ca="1" si="36"/>
        <v>97.680999999999997</v>
      </c>
      <c r="BN47" s="101">
        <f t="shared" ca="1" si="37"/>
        <v>0.24953660789958854</v>
      </c>
      <c r="BO47" s="101">
        <f t="shared" ca="1" si="38"/>
        <v>-0.22464492824184698</v>
      </c>
      <c r="BP47" s="101">
        <f t="shared" ca="1" si="39"/>
        <v>1.082857472535359E-2</v>
      </c>
      <c r="BQ47" s="103">
        <f t="shared" ca="1" si="60"/>
        <v>7.7356348448872447</v>
      </c>
      <c r="BR47" s="103">
        <f t="shared" ca="1" si="61"/>
        <v>-6.9639927754972568</v>
      </c>
      <c r="BS47" s="103">
        <f t="shared" ca="1" si="62"/>
        <v>0.3356858164859613</v>
      </c>
      <c r="BU47" s="78">
        <f t="shared" ca="1" si="40"/>
        <v>31</v>
      </c>
      <c r="BV47" s="321">
        <f t="shared" ca="1" si="63"/>
        <v>3.1509999999999998</v>
      </c>
      <c r="BW47" s="75">
        <f t="shared" ca="1" si="41"/>
        <v>96.751000000000005</v>
      </c>
      <c r="BX47" s="102">
        <f t="shared" ca="1" si="42"/>
        <v>97.680999999999997</v>
      </c>
      <c r="BY47" s="101">
        <f t="shared" ca="1" si="43"/>
        <v>0.24567995658758401</v>
      </c>
      <c r="BZ47" s="101">
        <f t="shared" ca="1" si="44"/>
        <v>-0.22212475183789307</v>
      </c>
      <c r="CA47" s="101">
        <f t="shared" ca="1" si="45"/>
        <v>1.0761883980216602E-2</v>
      </c>
      <c r="CB47" s="103">
        <f t="shared" ca="1" si="64"/>
        <v>7.6160786542151042</v>
      </c>
      <c r="CC47" s="103">
        <f t="shared" ca="1" si="65"/>
        <v>-6.885867306974685</v>
      </c>
      <c r="CD47" s="103">
        <f t="shared" ca="1" si="66"/>
        <v>0.33361840338671467</v>
      </c>
    </row>
    <row r="48" spans="1:82" x14ac:dyDescent="0.25">
      <c r="A48" s="96">
        <f t="shared" si="46"/>
        <v>37773</v>
      </c>
      <c r="B48" s="97">
        <f t="shared" ca="1" si="47"/>
        <v>3.1509999999999998</v>
      </c>
      <c r="C48" s="77">
        <f t="shared" ca="1" si="48"/>
        <v>0.40500000000000003</v>
      </c>
      <c r="D48" s="97">
        <f t="shared" ca="1" si="1"/>
        <v>3.5000000000000003E-2</v>
      </c>
      <c r="E48" s="100">
        <f t="shared" ca="1" si="2"/>
        <v>1</v>
      </c>
      <c r="F48" s="99">
        <f t="shared" ca="1" si="3"/>
        <v>524</v>
      </c>
      <c r="G48" s="77">
        <f t="shared" ca="1" si="4"/>
        <v>0.41814000000000001</v>
      </c>
      <c r="H48" s="77">
        <f ca="1">IF(B$16=1,_xll.xCalcSkew(A48,I48-AO48,b)/100,0)</f>
        <v>1.3139999999999995E-2</v>
      </c>
      <c r="I48" s="98">
        <f t="shared" ca="1" si="5"/>
        <v>4</v>
      </c>
      <c r="K48" s="97">
        <f t="shared" ca="1" si="6"/>
        <v>3.5000000000000003E-2</v>
      </c>
      <c r="L48" s="100">
        <f t="shared" ca="1" si="7"/>
        <v>1</v>
      </c>
      <c r="M48" s="99">
        <f t="shared" ca="1" si="8"/>
        <v>524</v>
      </c>
      <c r="N48" s="181">
        <f t="shared" ca="1" si="9"/>
        <v>0.397756</v>
      </c>
      <c r="O48" s="77">
        <f ca="1">IF(D$16=1,_xll.xCalcSkew($A48,P48-AZ48,b)/100,0)</f>
        <v>-7.2440000000000013E-3</v>
      </c>
      <c r="P48" s="98">
        <f t="shared" ca="1" si="10"/>
        <v>2.5</v>
      </c>
      <c r="R48" s="97">
        <f t="shared" ca="1" si="11"/>
        <v>3.5000000000000003E-2</v>
      </c>
      <c r="S48" s="100">
        <f t="shared" ca="1" si="12"/>
        <v>1</v>
      </c>
      <c r="T48" s="99">
        <f t="shared" ca="1" si="13"/>
        <v>524</v>
      </c>
      <c r="U48" s="181">
        <f t="shared" ca="1" si="14"/>
        <v>0.397756</v>
      </c>
      <c r="V48" s="77">
        <f ca="1">IF(F$16=1,_xll.xCalcSkew($A48,W48-BK48,b)/100,0)</f>
        <v>-7.2440000000000013E-3</v>
      </c>
      <c r="W48" s="98">
        <f t="shared" ca="1" si="15"/>
        <v>2.5</v>
      </c>
      <c r="X48" s="99"/>
      <c r="Y48" s="97">
        <f t="shared" ca="1" si="16"/>
        <v>3.5000000000000003E-2</v>
      </c>
      <c r="Z48" s="100">
        <f t="shared" ca="1" si="17"/>
        <v>1</v>
      </c>
      <c r="AA48" s="99">
        <f t="shared" ca="1" si="18"/>
        <v>524</v>
      </c>
      <c r="AB48" s="77">
        <f t="shared" ca="1" si="19"/>
        <v>0.39771600000000001</v>
      </c>
      <c r="AC48" s="77">
        <f ca="1">IF(H$16=1,_xll.xCalcSkew($A48,AD48-BV48,b)/100,0)</f>
        <v>-7.2840000000000005E-3</v>
      </c>
      <c r="AD48" s="98">
        <f t="shared" ca="1" si="20"/>
        <v>2.4900000000000002</v>
      </c>
      <c r="AF48" s="99">
        <f t="shared" ca="1" si="21"/>
        <v>524</v>
      </c>
      <c r="AG48" s="99">
        <f t="shared" ca="1" si="22"/>
        <v>523</v>
      </c>
      <c r="AH48" s="77">
        <f t="shared" ca="1" si="67"/>
        <v>2.8705110886401802E-2</v>
      </c>
      <c r="AI48" s="159">
        <f t="shared" si="0"/>
        <v>30</v>
      </c>
      <c r="AJ48" s="101"/>
      <c r="AK48" s="101"/>
      <c r="AL48" s="101"/>
      <c r="AM48" s="101"/>
      <c r="AN48" s="78">
        <f t="shared" ca="1" si="49"/>
        <v>30</v>
      </c>
      <c r="AO48" s="321">
        <f t="shared" ca="1" si="50"/>
        <v>3.1860000000000004</v>
      </c>
      <c r="AP48" s="75">
        <f t="shared" ca="1" si="24"/>
        <v>94.53</v>
      </c>
      <c r="AQ48" s="102">
        <f t="shared" ca="1" si="25"/>
        <v>95.580000000000013</v>
      </c>
      <c r="AR48" s="101">
        <f t="shared" ca="1" si="26"/>
        <v>1.1399294199563286</v>
      </c>
      <c r="AS48" s="101">
        <f t="shared" ca="1" si="51"/>
        <v>-0.55724270006229515</v>
      </c>
      <c r="AT48" s="101">
        <f t="shared" ca="1" si="27"/>
        <v>1.4338087685461631E-2</v>
      </c>
      <c r="AU48" s="103">
        <f t="shared" ca="1" si="52"/>
        <v>34.197882598689858</v>
      </c>
      <c r="AV48" s="103">
        <f t="shared" ca="1" si="53"/>
        <v>-16.717281001868855</v>
      </c>
      <c r="AW48" s="103">
        <f t="shared" ca="1" si="54"/>
        <v>0.43014263056384894</v>
      </c>
      <c r="AY48" s="78">
        <f t="shared" ca="1" si="28"/>
        <v>30</v>
      </c>
      <c r="AZ48" s="321">
        <f t="shared" ca="1" si="55"/>
        <v>3.1860000000000004</v>
      </c>
      <c r="BA48" s="75">
        <f t="shared" ca="1" si="29"/>
        <v>94.53</v>
      </c>
      <c r="BB48" s="102">
        <f t="shared" ca="1" si="30"/>
        <v>95.580000000000013</v>
      </c>
      <c r="BC48" s="101">
        <f t="shared" ca="1" si="31"/>
        <v>0.24819034996279044</v>
      </c>
      <c r="BD48" s="101">
        <f t="shared" ca="1" si="32"/>
        <v>-0.21832581760726344</v>
      </c>
      <c r="BE48" s="101">
        <f t="shared" ca="1" si="33"/>
        <v>1.1082866412491343E-2</v>
      </c>
      <c r="BF48" s="103">
        <f t="shared" ca="1" si="56"/>
        <v>7.4457104988837131</v>
      </c>
      <c r="BG48" s="103">
        <f t="shared" ca="1" si="57"/>
        <v>-6.5497745282179034</v>
      </c>
      <c r="BH48" s="103">
        <f t="shared" ca="1" si="58"/>
        <v>0.3324859923747403</v>
      </c>
      <c r="BJ48" s="78">
        <f t="shared" ca="1" si="34"/>
        <v>30</v>
      </c>
      <c r="BK48" s="321">
        <f t="shared" ca="1" si="59"/>
        <v>3.1860000000000004</v>
      </c>
      <c r="BL48" s="75">
        <f t="shared" ca="1" si="35"/>
        <v>94.53</v>
      </c>
      <c r="BM48" s="102">
        <f t="shared" ca="1" si="36"/>
        <v>95.580000000000013</v>
      </c>
      <c r="BN48" s="101">
        <f t="shared" ca="1" si="37"/>
        <v>0.24819034996279044</v>
      </c>
      <c r="BO48" s="101">
        <f t="shared" ca="1" si="38"/>
        <v>-0.21832581760726344</v>
      </c>
      <c r="BP48" s="101">
        <f t="shared" ca="1" si="39"/>
        <v>1.1082866412491343E-2</v>
      </c>
      <c r="BQ48" s="103">
        <f t="shared" ca="1" si="60"/>
        <v>7.4457104988837131</v>
      </c>
      <c r="BR48" s="103">
        <f t="shared" ca="1" si="61"/>
        <v>-6.5497745282179034</v>
      </c>
      <c r="BS48" s="103">
        <f t="shared" ca="1" si="62"/>
        <v>0.3324859923747403</v>
      </c>
      <c r="BU48" s="78">
        <f t="shared" ca="1" si="40"/>
        <v>30</v>
      </c>
      <c r="BV48" s="321">
        <f t="shared" ca="1" si="63"/>
        <v>3.1860000000000004</v>
      </c>
      <c r="BW48" s="75">
        <f t="shared" ca="1" si="41"/>
        <v>94.53</v>
      </c>
      <c r="BX48" s="102">
        <f t="shared" ca="1" si="42"/>
        <v>95.580000000000013</v>
      </c>
      <c r="BY48" s="101">
        <f t="shared" ca="1" si="43"/>
        <v>0.24438680099149024</v>
      </c>
      <c r="BZ48" s="101">
        <f t="shared" ca="1" si="44"/>
        <v>-0.21588975634510577</v>
      </c>
      <c r="CA48" s="101">
        <f t="shared" ca="1" si="45"/>
        <v>1.1014010593876078E-2</v>
      </c>
      <c r="CB48" s="103">
        <f t="shared" ca="1" si="64"/>
        <v>7.3316040297447067</v>
      </c>
      <c r="CC48" s="103">
        <f t="shared" ca="1" si="65"/>
        <v>-6.4766926903531727</v>
      </c>
      <c r="CD48" s="103">
        <f t="shared" ca="1" si="66"/>
        <v>0.33042031781628234</v>
      </c>
    </row>
    <row r="49" spans="1:82" x14ac:dyDescent="0.25">
      <c r="A49" s="96">
        <f t="shared" si="46"/>
        <v>37803</v>
      </c>
      <c r="B49" s="97">
        <f t="shared" ca="1" si="47"/>
        <v>3.1909999999999998</v>
      </c>
      <c r="C49" s="77">
        <f t="shared" ca="1" si="48"/>
        <v>0.40500000000000003</v>
      </c>
      <c r="D49" s="97">
        <f t="shared" ca="1" si="1"/>
        <v>3.7499999999999999E-2</v>
      </c>
      <c r="E49" s="100">
        <f t="shared" ca="1" si="2"/>
        <v>1</v>
      </c>
      <c r="F49" s="99">
        <f t="shared" ca="1" si="3"/>
        <v>553</v>
      </c>
      <c r="G49" s="77">
        <f t="shared" ca="1" si="4"/>
        <v>0.417715</v>
      </c>
      <c r="H49" s="77">
        <f ca="1">IF(B$16=1,_xll.xCalcSkew(A49,I49-AO49,b)/100,0)</f>
        <v>1.2715000000000001E-2</v>
      </c>
      <c r="I49" s="98">
        <f t="shared" ca="1" si="5"/>
        <v>4</v>
      </c>
      <c r="K49" s="97">
        <f t="shared" ca="1" si="6"/>
        <v>3.7499999999999999E-2</v>
      </c>
      <c r="L49" s="100">
        <f t="shared" ca="1" si="7"/>
        <v>1</v>
      </c>
      <c r="M49" s="99">
        <f t="shared" ca="1" si="8"/>
        <v>553</v>
      </c>
      <c r="N49" s="181">
        <f t="shared" ca="1" si="9"/>
        <v>0.39758600000000005</v>
      </c>
      <c r="O49" s="77">
        <f ca="1">IF(D$16=1,_xll.xCalcSkew($A49,P49-AZ49,b)/100,0)</f>
        <v>-7.4139999999999996E-3</v>
      </c>
      <c r="P49" s="98">
        <f t="shared" ca="1" si="10"/>
        <v>2.5</v>
      </c>
      <c r="R49" s="97">
        <f t="shared" ca="1" si="11"/>
        <v>3.7499999999999999E-2</v>
      </c>
      <c r="S49" s="100">
        <f t="shared" ca="1" si="12"/>
        <v>1</v>
      </c>
      <c r="T49" s="99">
        <f t="shared" ca="1" si="13"/>
        <v>553</v>
      </c>
      <c r="U49" s="181">
        <f t="shared" ca="1" si="14"/>
        <v>0.39758600000000005</v>
      </c>
      <c r="V49" s="77">
        <f ca="1">IF(F$16=1,_xll.xCalcSkew($A49,W49-BK49,b)/100,0)</f>
        <v>-7.4139999999999996E-3</v>
      </c>
      <c r="W49" s="98">
        <f t="shared" ca="1" si="15"/>
        <v>2.5</v>
      </c>
      <c r="X49" s="99"/>
      <c r="Y49" s="97">
        <f t="shared" ca="1" si="16"/>
        <v>3.7499999999999999E-2</v>
      </c>
      <c r="Z49" s="100">
        <f t="shared" ca="1" si="17"/>
        <v>1</v>
      </c>
      <c r="AA49" s="99">
        <f t="shared" ca="1" si="18"/>
        <v>553</v>
      </c>
      <c r="AB49" s="77">
        <f t="shared" ca="1" si="19"/>
        <v>0.39754600000000001</v>
      </c>
      <c r="AC49" s="77">
        <f ca="1">IF(H$16=1,_xll.xCalcSkew($A49,AD49-BV49,b)/100,0)</f>
        <v>-7.4539999999999988E-3</v>
      </c>
      <c r="AD49" s="98">
        <f t="shared" ca="1" si="20"/>
        <v>2.4900000000000002</v>
      </c>
      <c r="AF49" s="99">
        <f t="shared" ca="1" si="21"/>
        <v>553</v>
      </c>
      <c r="AG49" s="99">
        <f t="shared" ca="1" si="22"/>
        <v>552</v>
      </c>
      <c r="AH49" s="77">
        <f t="shared" ca="1" si="67"/>
        <v>2.9520453177735599E-2</v>
      </c>
      <c r="AI49" s="159">
        <f t="shared" si="0"/>
        <v>31</v>
      </c>
      <c r="AJ49" s="101"/>
      <c r="AK49" s="101"/>
      <c r="AL49" s="101"/>
      <c r="AM49" s="101"/>
      <c r="AN49" s="78">
        <f t="shared" ca="1" si="49"/>
        <v>31</v>
      </c>
      <c r="AO49" s="321">
        <f t="shared" ca="1" si="50"/>
        <v>3.2284999999999999</v>
      </c>
      <c r="AP49" s="75">
        <f t="shared" ca="1" si="24"/>
        <v>98.920999999999992</v>
      </c>
      <c r="AQ49" s="102">
        <f t="shared" ca="1" si="25"/>
        <v>100.0835</v>
      </c>
      <c r="AR49" s="101">
        <f t="shared" ca="1" si="26"/>
        <v>1.1285126609526064</v>
      </c>
      <c r="AS49" s="101">
        <f t="shared" ca="1" si="51"/>
        <v>-0.53878916577888469</v>
      </c>
      <c r="AT49" s="101">
        <f t="shared" ca="1" si="27"/>
        <v>1.4986591956455242E-2</v>
      </c>
      <c r="AU49" s="103">
        <f t="shared" ca="1" si="52"/>
        <v>34.983892489530795</v>
      </c>
      <c r="AV49" s="103">
        <f t="shared" ca="1" si="53"/>
        <v>-16.702464139145427</v>
      </c>
      <c r="AW49" s="103">
        <f t="shared" ca="1" si="54"/>
        <v>0.4645843506501125</v>
      </c>
      <c r="AY49" s="78">
        <f t="shared" ca="1" si="28"/>
        <v>31</v>
      </c>
      <c r="AZ49" s="321">
        <f t="shared" ca="1" si="55"/>
        <v>3.2284999999999999</v>
      </c>
      <c r="BA49" s="75">
        <f t="shared" ca="1" si="29"/>
        <v>98.920999999999992</v>
      </c>
      <c r="BB49" s="102">
        <f t="shared" ca="1" si="30"/>
        <v>100.0835</v>
      </c>
      <c r="BC49" s="101">
        <f t="shared" ca="1" si="31"/>
        <v>0.24995530027032042</v>
      </c>
      <c r="BD49" s="101">
        <f t="shared" ca="1" si="32"/>
        <v>-0.21178262340136317</v>
      </c>
      <c r="BE49" s="101">
        <f t="shared" ca="1" si="33"/>
        <v>1.132410819965779E-2</v>
      </c>
      <c r="BF49" s="103">
        <f t="shared" ca="1" si="56"/>
        <v>7.748614308379933</v>
      </c>
      <c r="BG49" s="103">
        <f t="shared" ca="1" si="57"/>
        <v>-6.5652613254422585</v>
      </c>
      <c r="BH49" s="103">
        <f t="shared" ca="1" si="58"/>
        <v>0.35104735418939148</v>
      </c>
      <c r="BJ49" s="78">
        <f t="shared" ca="1" si="34"/>
        <v>31</v>
      </c>
      <c r="BK49" s="321">
        <f t="shared" ca="1" si="59"/>
        <v>3.2284999999999999</v>
      </c>
      <c r="BL49" s="75">
        <f t="shared" ca="1" si="35"/>
        <v>98.920999999999992</v>
      </c>
      <c r="BM49" s="102">
        <f t="shared" ca="1" si="36"/>
        <v>100.0835</v>
      </c>
      <c r="BN49" s="101">
        <f t="shared" ca="1" si="37"/>
        <v>0.24995530027032042</v>
      </c>
      <c r="BO49" s="101">
        <f t="shared" ca="1" si="38"/>
        <v>-0.21178262340136317</v>
      </c>
      <c r="BP49" s="101">
        <f t="shared" ca="1" si="39"/>
        <v>1.132410819965779E-2</v>
      </c>
      <c r="BQ49" s="103">
        <f t="shared" ca="1" si="60"/>
        <v>7.748614308379933</v>
      </c>
      <c r="BR49" s="103">
        <f t="shared" ca="1" si="61"/>
        <v>-6.5652613254422585</v>
      </c>
      <c r="BS49" s="103">
        <f t="shared" ca="1" si="62"/>
        <v>0.35104735418939148</v>
      </c>
      <c r="BU49" s="78">
        <f t="shared" ca="1" si="40"/>
        <v>31</v>
      </c>
      <c r="BV49" s="321">
        <f t="shared" ca="1" si="63"/>
        <v>3.2284999999999999</v>
      </c>
      <c r="BW49" s="75">
        <f t="shared" ca="1" si="41"/>
        <v>98.920999999999992</v>
      </c>
      <c r="BX49" s="102">
        <f t="shared" ca="1" si="42"/>
        <v>100.0835</v>
      </c>
      <c r="BY49" s="101">
        <f t="shared" ca="1" si="43"/>
        <v>0.2461906333303775</v>
      </c>
      <c r="BZ49" s="101">
        <f t="shared" ca="1" si="44"/>
        <v>-0.20945402366698426</v>
      </c>
      <c r="CA49" s="101">
        <f t="shared" ca="1" si="45"/>
        <v>1.1253752802694361E-2</v>
      </c>
      <c r="CB49" s="103">
        <f t="shared" ca="1" si="64"/>
        <v>7.631909633241702</v>
      </c>
      <c r="CC49" s="103">
        <f t="shared" ca="1" si="65"/>
        <v>-6.4930747336765124</v>
      </c>
      <c r="CD49" s="103">
        <f t="shared" ca="1" si="66"/>
        <v>0.3488663368835252</v>
      </c>
    </row>
    <row r="50" spans="1:82" x14ac:dyDescent="0.25">
      <c r="A50" s="96">
        <f t="shared" si="46"/>
        <v>37834</v>
      </c>
      <c r="B50" s="97">
        <f t="shared" ca="1" si="47"/>
        <v>3.226</v>
      </c>
      <c r="C50" s="77">
        <f t="shared" ca="1" si="48"/>
        <v>0.40500000000000003</v>
      </c>
      <c r="D50" s="97">
        <f t="shared" ca="1" si="1"/>
        <v>0.04</v>
      </c>
      <c r="E50" s="100">
        <f t="shared" ca="1" si="2"/>
        <v>1</v>
      </c>
      <c r="F50" s="99">
        <f t="shared" ca="1" si="3"/>
        <v>586</v>
      </c>
      <c r="G50" s="77">
        <f t="shared" ca="1" si="4"/>
        <v>0.41734000000000004</v>
      </c>
      <c r="H50" s="77">
        <f ca="1">IF(B$16=1,_xll.xCalcSkew(A50,I50-AO50,b)/100,0)</f>
        <v>1.234E-2</v>
      </c>
      <c r="I50" s="98">
        <f t="shared" ca="1" si="5"/>
        <v>4</v>
      </c>
      <c r="K50" s="97">
        <f t="shared" ca="1" si="6"/>
        <v>0.04</v>
      </c>
      <c r="L50" s="100">
        <f t="shared" ca="1" si="7"/>
        <v>1</v>
      </c>
      <c r="M50" s="99">
        <f t="shared" ca="1" si="8"/>
        <v>586</v>
      </c>
      <c r="N50" s="181">
        <f t="shared" ca="1" si="9"/>
        <v>0.39743600000000001</v>
      </c>
      <c r="O50" s="77">
        <f ca="1">IF(D$16=1,_xll.xCalcSkew($A50,P50-AZ50,b)/100,0)</f>
        <v>-7.5639999999999995E-3</v>
      </c>
      <c r="P50" s="98">
        <f t="shared" ca="1" si="10"/>
        <v>2.5</v>
      </c>
      <c r="R50" s="97">
        <f t="shared" ca="1" si="11"/>
        <v>0.04</v>
      </c>
      <c r="S50" s="100">
        <f t="shared" ca="1" si="12"/>
        <v>1</v>
      </c>
      <c r="T50" s="99">
        <f t="shared" ca="1" si="13"/>
        <v>586</v>
      </c>
      <c r="U50" s="181">
        <f t="shared" ca="1" si="14"/>
        <v>0.39743600000000001</v>
      </c>
      <c r="V50" s="77">
        <f ca="1">IF(F$16=1,_xll.xCalcSkew($A50,W50-BK50,b)/100,0)</f>
        <v>-7.5639999999999995E-3</v>
      </c>
      <c r="W50" s="98">
        <f t="shared" ca="1" si="15"/>
        <v>2.5</v>
      </c>
      <c r="X50" s="99"/>
      <c r="Y50" s="97">
        <f t="shared" ca="1" si="16"/>
        <v>0.04</v>
      </c>
      <c r="Z50" s="100">
        <f t="shared" ca="1" si="17"/>
        <v>1</v>
      </c>
      <c r="AA50" s="99">
        <f t="shared" ca="1" si="18"/>
        <v>586</v>
      </c>
      <c r="AB50" s="77">
        <f t="shared" ca="1" si="19"/>
        <v>0.39739600000000003</v>
      </c>
      <c r="AC50" s="77">
        <f ca="1">IF(H$16=1,_xll.xCalcSkew($A50,AD50-BV50,b)/100,0)</f>
        <v>-7.6039999999999996E-3</v>
      </c>
      <c r="AD50" s="98">
        <f t="shared" ca="1" si="20"/>
        <v>2.4900000000000002</v>
      </c>
      <c r="AF50" s="99">
        <f t="shared" ca="1" si="21"/>
        <v>586</v>
      </c>
      <c r="AG50" s="99">
        <f t="shared" ca="1" si="22"/>
        <v>585</v>
      </c>
      <c r="AH50" s="77">
        <f t="shared" ca="1" si="67"/>
        <v>3.0346320792436401E-2</v>
      </c>
      <c r="AI50" s="159">
        <f t="shared" si="0"/>
        <v>31</v>
      </c>
      <c r="AJ50" s="101"/>
      <c r="AK50" s="101"/>
      <c r="AL50" s="101"/>
      <c r="AM50" s="101"/>
      <c r="AN50" s="78">
        <f t="shared" ca="1" si="49"/>
        <v>31</v>
      </c>
      <c r="AO50" s="321">
        <f t="shared" ca="1" si="50"/>
        <v>3.266</v>
      </c>
      <c r="AP50" s="75">
        <f t="shared" ca="1" si="24"/>
        <v>100.006</v>
      </c>
      <c r="AQ50" s="102">
        <f t="shared" ca="1" si="25"/>
        <v>101.246</v>
      </c>
      <c r="AR50" s="101">
        <f t="shared" ca="1" si="26"/>
        <v>1.1220721680334074</v>
      </c>
      <c r="AS50" s="101">
        <f t="shared" ca="1" si="51"/>
        <v>-0.52132629835035538</v>
      </c>
      <c r="AT50" s="101">
        <f t="shared" ca="1" si="27"/>
        <v>1.5627065528349471E-2</v>
      </c>
      <c r="AU50" s="103">
        <f t="shared" ca="1" si="52"/>
        <v>34.784237209035631</v>
      </c>
      <c r="AV50" s="103">
        <f t="shared" ca="1" si="53"/>
        <v>-16.161115248861016</v>
      </c>
      <c r="AW50" s="103">
        <f t="shared" ca="1" si="54"/>
        <v>0.4844390313788336</v>
      </c>
      <c r="AY50" s="78">
        <f t="shared" ca="1" si="28"/>
        <v>31</v>
      </c>
      <c r="AZ50" s="321">
        <f t="shared" ca="1" si="55"/>
        <v>3.266</v>
      </c>
      <c r="BA50" s="75">
        <f t="shared" ca="1" si="29"/>
        <v>100.006</v>
      </c>
      <c r="BB50" s="102">
        <f t="shared" ca="1" si="30"/>
        <v>101.246</v>
      </c>
      <c r="BC50" s="101">
        <f t="shared" ca="1" si="31"/>
        <v>0.25410638162820798</v>
      </c>
      <c r="BD50" s="101">
        <f t="shared" ca="1" si="32"/>
        <v>-0.20663325085283124</v>
      </c>
      <c r="BE50" s="101">
        <f t="shared" ca="1" si="33"/>
        <v>1.1607798805252756E-2</v>
      </c>
      <c r="BF50" s="103">
        <f t="shared" ca="1" si="56"/>
        <v>7.877297830474447</v>
      </c>
      <c r="BG50" s="103">
        <f t="shared" ca="1" si="57"/>
        <v>-6.4056307764377687</v>
      </c>
      <c r="BH50" s="103">
        <f t="shared" ca="1" si="58"/>
        <v>0.35984176296283543</v>
      </c>
      <c r="BJ50" s="78">
        <f t="shared" ca="1" si="34"/>
        <v>31</v>
      </c>
      <c r="BK50" s="321">
        <f t="shared" ca="1" si="59"/>
        <v>3.266</v>
      </c>
      <c r="BL50" s="75">
        <f t="shared" ca="1" si="35"/>
        <v>100.006</v>
      </c>
      <c r="BM50" s="102">
        <f t="shared" ca="1" si="36"/>
        <v>101.246</v>
      </c>
      <c r="BN50" s="101">
        <f t="shared" ca="1" si="37"/>
        <v>0.25410638162820798</v>
      </c>
      <c r="BO50" s="101">
        <f t="shared" ca="1" si="38"/>
        <v>-0.20663325085283124</v>
      </c>
      <c r="BP50" s="101">
        <f t="shared" ca="1" si="39"/>
        <v>1.1607798805252756E-2</v>
      </c>
      <c r="BQ50" s="103">
        <f t="shared" ca="1" si="60"/>
        <v>7.877297830474447</v>
      </c>
      <c r="BR50" s="103">
        <f t="shared" ca="1" si="61"/>
        <v>-6.4056307764377687</v>
      </c>
      <c r="BS50" s="103">
        <f t="shared" ca="1" si="62"/>
        <v>0.35984176296283543</v>
      </c>
      <c r="BU50" s="78">
        <f t="shared" ca="1" si="40"/>
        <v>31</v>
      </c>
      <c r="BV50" s="321">
        <f t="shared" ca="1" si="63"/>
        <v>3.266</v>
      </c>
      <c r="BW50" s="75">
        <f t="shared" ca="1" si="41"/>
        <v>100.006</v>
      </c>
      <c r="BX50" s="102">
        <f t="shared" ca="1" si="42"/>
        <v>101.246</v>
      </c>
      <c r="BY50" s="101">
        <f t="shared" ca="1" si="43"/>
        <v>0.25035900327046856</v>
      </c>
      <c r="BZ50" s="101">
        <f t="shared" ca="1" si="44"/>
        <v>-0.20440557893257968</v>
      </c>
      <c r="CA50" s="101">
        <f t="shared" ca="1" si="45"/>
        <v>1.153632055367293E-2</v>
      </c>
      <c r="CB50" s="103">
        <f t="shared" ca="1" si="64"/>
        <v>7.7611291013845252</v>
      </c>
      <c r="CC50" s="103">
        <f t="shared" ca="1" si="65"/>
        <v>-6.3365729469099703</v>
      </c>
      <c r="CD50" s="103">
        <f t="shared" ca="1" si="66"/>
        <v>0.35762593716386082</v>
      </c>
    </row>
    <row r="51" spans="1:82" x14ac:dyDescent="0.25">
      <c r="A51" s="96">
        <f t="shared" si="46"/>
        <v>37865</v>
      </c>
      <c r="B51" s="97">
        <f t="shared" ca="1" si="47"/>
        <v>3.2290000000000001</v>
      </c>
      <c r="C51" s="77">
        <f t="shared" ca="1" si="48"/>
        <v>0.4</v>
      </c>
      <c r="D51" s="97">
        <f t="shared" ca="1" si="1"/>
        <v>3.2500000000000001E-2</v>
      </c>
      <c r="E51" s="100">
        <f t="shared" ca="1" si="2"/>
        <v>1</v>
      </c>
      <c r="F51" s="99">
        <f t="shared" ca="1" si="3"/>
        <v>615</v>
      </c>
      <c r="G51" s="77">
        <f t="shared" ca="1" si="4"/>
        <v>0.412385</v>
      </c>
      <c r="H51" s="77">
        <f ca="1">IF(B$16=1,_xll.xCalcSkew(A51,I51-AO51,b)/100,0)</f>
        <v>1.2384999999999997E-2</v>
      </c>
      <c r="I51" s="98">
        <f t="shared" ca="1" si="5"/>
        <v>4</v>
      </c>
      <c r="K51" s="97">
        <f t="shared" ca="1" si="6"/>
        <v>3.2500000000000001E-2</v>
      </c>
      <c r="L51" s="100">
        <f t="shared" ca="1" si="7"/>
        <v>1</v>
      </c>
      <c r="M51" s="99">
        <f t="shared" ca="1" si="8"/>
        <v>615</v>
      </c>
      <c r="N51" s="181">
        <f t="shared" ca="1" si="9"/>
        <v>0.39245400000000003</v>
      </c>
      <c r="O51" s="77">
        <f ca="1">IF(D$16=1,_xll.xCalcSkew($A51,P51-AZ51,b)/100,0)</f>
        <v>-7.5460000000000015E-3</v>
      </c>
      <c r="P51" s="98">
        <f t="shared" ca="1" si="10"/>
        <v>2.5</v>
      </c>
      <c r="R51" s="97">
        <f t="shared" ca="1" si="11"/>
        <v>3.2500000000000001E-2</v>
      </c>
      <c r="S51" s="100">
        <f t="shared" ca="1" si="12"/>
        <v>1</v>
      </c>
      <c r="T51" s="99">
        <f t="shared" ca="1" si="13"/>
        <v>615</v>
      </c>
      <c r="U51" s="181">
        <f t="shared" ca="1" si="14"/>
        <v>0.39245400000000003</v>
      </c>
      <c r="V51" s="77">
        <f ca="1">IF(F$16=1,_xll.xCalcSkew($A51,W51-BK51,b)/100,0)</f>
        <v>-7.5460000000000015E-3</v>
      </c>
      <c r="W51" s="98">
        <f t="shared" ca="1" si="15"/>
        <v>2.5</v>
      </c>
      <c r="X51" s="99"/>
      <c r="Y51" s="97">
        <f t="shared" ca="1" si="16"/>
        <v>3.2500000000000001E-2</v>
      </c>
      <c r="Z51" s="100">
        <f t="shared" ca="1" si="17"/>
        <v>1</v>
      </c>
      <c r="AA51" s="99">
        <f t="shared" ca="1" si="18"/>
        <v>615</v>
      </c>
      <c r="AB51" s="77">
        <f t="shared" ca="1" si="19"/>
        <v>0.39241400000000004</v>
      </c>
      <c r="AC51" s="77">
        <f ca="1">IF(H$16=1,_xll.xCalcSkew($A51,AD51-BV51,b)/100,0)</f>
        <v>-7.5860000000000007E-3</v>
      </c>
      <c r="AD51" s="98">
        <f t="shared" ca="1" si="20"/>
        <v>2.4900000000000002</v>
      </c>
      <c r="AF51" s="99">
        <f t="shared" ca="1" si="21"/>
        <v>615</v>
      </c>
      <c r="AG51" s="99">
        <f t="shared" ca="1" si="22"/>
        <v>614</v>
      </c>
      <c r="AH51" s="77">
        <f t="shared" ca="1" si="67"/>
        <v>3.1172188637070199E-2</v>
      </c>
      <c r="AI51" s="159">
        <f t="shared" si="0"/>
        <v>30</v>
      </c>
      <c r="AJ51" s="101"/>
      <c r="AK51" s="101"/>
      <c r="AL51" s="101"/>
      <c r="AM51" s="101"/>
      <c r="AN51" s="78">
        <f t="shared" ca="1" si="49"/>
        <v>30</v>
      </c>
      <c r="AO51" s="321">
        <f t="shared" ca="1" si="50"/>
        <v>3.2615000000000003</v>
      </c>
      <c r="AP51" s="75">
        <f t="shared" ca="1" si="24"/>
        <v>96.87</v>
      </c>
      <c r="AQ51" s="102">
        <f t="shared" ca="1" si="25"/>
        <v>97.845000000000013</v>
      </c>
      <c r="AR51" s="101">
        <f t="shared" ca="1" si="26"/>
        <v>1.1281162879652462</v>
      </c>
      <c r="AS51" s="101">
        <f t="shared" ca="1" si="51"/>
        <v>-0.51734645198993479</v>
      </c>
      <c r="AT51" s="101">
        <f t="shared" ca="1" si="27"/>
        <v>1.5935733670109919E-2</v>
      </c>
      <c r="AU51" s="103">
        <f t="shared" ca="1" si="52"/>
        <v>33.843488638957389</v>
      </c>
      <c r="AV51" s="103">
        <f t="shared" ca="1" si="53"/>
        <v>-15.520393559698043</v>
      </c>
      <c r="AW51" s="103">
        <f t="shared" ca="1" si="54"/>
        <v>0.47807201010329758</v>
      </c>
      <c r="AY51" s="78">
        <f t="shared" ca="1" si="28"/>
        <v>30</v>
      </c>
      <c r="AZ51" s="321">
        <f t="shared" ca="1" si="55"/>
        <v>3.2615000000000003</v>
      </c>
      <c r="BA51" s="75">
        <f t="shared" ca="1" si="29"/>
        <v>96.87</v>
      </c>
      <c r="BB51" s="102">
        <f t="shared" ca="1" si="30"/>
        <v>97.845000000000013</v>
      </c>
      <c r="BC51" s="101">
        <f t="shared" ca="1" si="31"/>
        <v>0.25939932542413624</v>
      </c>
      <c r="BD51" s="101">
        <f t="shared" ca="1" si="32"/>
        <v>-0.20748954752488405</v>
      </c>
      <c r="BE51" s="101">
        <f t="shared" ca="1" si="33"/>
        <v>1.1883179530050469E-2</v>
      </c>
      <c r="BF51" s="103">
        <f t="shared" ca="1" si="56"/>
        <v>7.7819797627240872</v>
      </c>
      <c r="BG51" s="103">
        <f t="shared" ca="1" si="57"/>
        <v>-6.2246864257465218</v>
      </c>
      <c r="BH51" s="103">
        <f t="shared" ca="1" si="58"/>
        <v>0.35649538590151408</v>
      </c>
      <c r="BJ51" s="78">
        <f t="shared" ca="1" si="34"/>
        <v>30</v>
      </c>
      <c r="BK51" s="321">
        <f t="shared" ca="1" si="59"/>
        <v>3.2615000000000003</v>
      </c>
      <c r="BL51" s="75">
        <f t="shared" ca="1" si="35"/>
        <v>96.87</v>
      </c>
      <c r="BM51" s="102">
        <f t="shared" ca="1" si="36"/>
        <v>97.845000000000013</v>
      </c>
      <c r="BN51" s="101">
        <f t="shared" ca="1" si="37"/>
        <v>0.25939932542413624</v>
      </c>
      <c r="BO51" s="101">
        <f t="shared" ca="1" si="38"/>
        <v>-0.20748954752488405</v>
      </c>
      <c r="BP51" s="101">
        <f t="shared" ca="1" si="39"/>
        <v>1.1883179530050469E-2</v>
      </c>
      <c r="BQ51" s="103">
        <f t="shared" ca="1" si="60"/>
        <v>7.7819797627240872</v>
      </c>
      <c r="BR51" s="103">
        <f t="shared" ca="1" si="61"/>
        <v>-6.2246864257465218</v>
      </c>
      <c r="BS51" s="103">
        <f t="shared" ca="1" si="62"/>
        <v>0.35649538590151408</v>
      </c>
      <c r="BU51" s="78">
        <f t="shared" ca="1" si="40"/>
        <v>30</v>
      </c>
      <c r="BV51" s="321">
        <f t="shared" ca="1" si="63"/>
        <v>3.2615000000000003</v>
      </c>
      <c r="BW51" s="75">
        <f t="shared" ca="1" si="41"/>
        <v>96.87</v>
      </c>
      <c r="BX51" s="102">
        <f t="shared" ca="1" si="42"/>
        <v>97.845000000000013</v>
      </c>
      <c r="BY51" s="101">
        <f t="shared" ca="1" si="43"/>
        <v>0.25562204853961301</v>
      </c>
      <c r="BZ51" s="101">
        <f t="shared" ca="1" si="44"/>
        <v>-0.20528572783472954</v>
      </c>
      <c r="CA51" s="101">
        <f t="shared" ca="1" si="45"/>
        <v>1.181139360894945E-2</v>
      </c>
      <c r="CB51" s="103">
        <f t="shared" ca="1" si="64"/>
        <v>7.6686614561883903</v>
      </c>
      <c r="CC51" s="103">
        <f t="shared" ca="1" si="65"/>
        <v>-6.1585718350418865</v>
      </c>
      <c r="CD51" s="103">
        <f t="shared" ca="1" si="66"/>
        <v>0.35434180826848349</v>
      </c>
    </row>
    <row r="52" spans="1:82" x14ac:dyDescent="0.25">
      <c r="A52" s="96">
        <f t="shared" si="46"/>
        <v>37895</v>
      </c>
      <c r="B52" s="97">
        <f t="shared" ca="1" si="47"/>
        <v>3.2669999999999999</v>
      </c>
      <c r="C52" s="77">
        <f t="shared" ca="1" si="48"/>
        <v>0.4</v>
      </c>
      <c r="D52" s="97">
        <f t="shared" ca="1" si="1"/>
        <v>2.2499999999999999E-2</v>
      </c>
      <c r="E52" s="100">
        <f t="shared" ca="1" si="2"/>
        <v>1</v>
      </c>
      <c r="F52" s="99">
        <f t="shared" ca="1" si="3"/>
        <v>645</v>
      </c>
      <c r="G52" s="77">
        <f t="shared" ca="1" si="4"/>
        <v>0.412105</v>
      </c>
      <c r="H52" s="77">
        <f ca="1">IF(B$16=1,_xll.xCalcSkew(A52,I52-AO52,b)/100,0)</f>
        <v>1.2105000000000001E-2</v>
      </c>
      <c r="I52" s="98">
        <f t="shared" ca="1" si="5"/>
        <v>4</v>
      </c>
      <c r="K52" s="97">
        <f t="shared" ca="1" si="6"/>
        <v>2.2499999999999999E-2</v>
      </c>
      <c r="L52" s="100">
        <f t="shared" ca="1" si="7"/>
        <v>1</v>
      </c>
      <c r="M52" s="99">
        <f t="shared" ca="1" si="8"/>
        <v>645</v>
      </c>
      <c r="N52" s="181">
        <f t="shared" ca="1" si="9"/>
        <v>0.39234200000000002</v>
      </c>
      <c r="O52" s="77">
        <f ca="1">IF(D$16=1,_xll.xCalcSkew($A52,P52-AZ52,b)/100,0)</f>
        <v>-7.657999999999999E-3</v>
      </c>
      <c r="P52" s="98">
        <f t="shared" ca="1" si="10"/>
        <v>2.5</v>
      </c>
      <c r="R52" s="97">
        <f t="shared" ca="1" si="11"/>
        <v>2.2499999999999999E-2</v>
      </c>
      <c r="S52" s="100">
        <f t="shared" ca="1" si="12"/>
        <v>1</v>
      </c>
      <c r="T52" s="99">
        <f t="shared" ca="1" si="13"/>
        <v>645</v>
      </c>
      <c r="U52" s="181">
        <f t="shared" ca="1" si="14"/>
        <v>0.39234200000000002</v>
      </c>
      <c r="V52" s="77">
        <f ca="1">IF(F$16=1,_xll.xCalcSkew($A52,W52-BK52,b)/100,0)</f>
        <v>-7.657999999999999E-3</v>
      </c>
      <c r="W52" s="98">
        <f t="shared" ca="1" si="15"/>
        <v>2.5</v>
      </c>
      <c r="X52" s="99"/>
      <c r="Y52" s="97">
        <f t="shared" ca="1" si="16"/>
        <v>2.2499999999999999E-2</v>
      </c>
      <c r="Z52" s="100">
        <f t="shared" ca="1" si="17"/>
        <v>1</v>
      </c>
      <c r="AA52" s="99">
        <f t="shared" ca="1" si="18"/>
        <v>645</v>
      </c>
      <c r="AB52" s="77">
        <f t="shared" ca="1" si="19"/>
        <v>0.39230200000000004</v>
      </c>
      <c r="AC52" s="77">
        <f ca="1">IF(H$16=1,_xll.xCalcSkew($A52,AD52-BV52,b)/100,0)</f>
        <v>-7.6979999999999982E-3</v>
      </c>
      <c r="AD52" s="98">
        <f t="shared" ca="1" si="20"/>
        <v>2.4900000000000002</v>
      </c>
      <c r="AF52" s="99">
        <f t="shared" ca="1" si="21"/>
        <v>645</v>
      </c>
      <c r="AG52" s="99">
        <f t="shared" ca="1" si="22"/>
        <v>644</v>
      </c>
      <c r="AH52" s="77">
        <f t="shared" ca="1" si="67"/>
        <v>3.1942240182241101E-2</v>
      </c>
      <c r="AI52" s="159">
        <f t="shared" si="0"/>
        <v>31</v>
      </c>
      <c r="AJ52" s="101"/>
      <c r="AK52" s="101"/>
      <c r="AL52" s="101"/>
      <c r="AM52" s="101"/>
      <c r="AN52" s="78">
        <f t="shared" ca="1" si="49"/>
        <v>31</v>
      </c>
      <c r="AO52" s="321">
        <f t="shared" ca="1" si="50"/>
        <v>3.2894999999999999</v>
      </c>
      <c r="AP52" s="75">
        <f t="shared" ca="1" si="24"/>
        <v>101.277</v>
      </c>
      <c r="AQ52" s="102">
        <f t="shared" ca="1" si="25"/>
        <v>101.97449999999999</v>
      </c>
      <c r="AR52" s="101">
        <f t="shared" ca="1" si="26"/>
        <v>1.1248303548324312</v>
      </c>
      <c r="AS52" s="101">
        <f t="shared" ca="1" si="51"/>
        <v>-0.5038439290984148</v>
      </c>
      <c r="AT52" s="101">
        <f t="shared" ca="1" si="27"/>
        <v>1.6440701852963757E-2</v>
      </c>
      <c r="AU52" s="103">
        <f t="shared" ca="1" si="52"/>
        <v>34.869740999805366</v>
      </c>
      <c r="AV52" s="103">
        <f t="shared" ca="1" si="53"/>
        <v>-15.61916180205086</v>
      </c>
      <c r="AW52" s="103">
        <f t="shared" ca="1" si="54"/>
        <v>0.50966175744187647</v>
      </c>
      <c r="AY52" s="78">
        <f t="shared" ca="1" si="28"/>
        <v>31</v>
      </c>
      <c r="AZ52" s="321">
        <f t="shared" ca="1" si="55"/>
        <v>3.2894999999999999</v>
      </c>
      <c r="BA52" s="75">
        <f t="shared" ca="1" si="29"/>
        <v>101.277</v>
      </c>
      <c r="BB52" s="102">
        <f t="shared" ca="1" si="30"/>
        <v>101.97449999999999</v>
      </c>
      <c r="BC52" s="101">
        <f t="shared" ca="1" si="31"/>
        <v>0.2636711017827541</v>
      </c>
      <c r="BD52" s="101">
        <f t="shared" ca="1" si="32"/>
        <v>-0.20381170189785119</v>
      </c>
      <c r="BE52" s="101">
        <f t="shared" ca="1" si="33"/>
        <v>1.2127963769691386E-2</v>
      </c>
      <c r="BF52" s="103">
        <f t="shared" ca="1" si="56"/>
        <v>8.173804155265378</v>
      </c>
      <c r="BG52" s="103">
        <f t="shared" ca="1" si="57"/>
        <v>-6.3181627588333873</v>
      </c>
      <c r="BH52" s="103">
        <f t="shared" ca="1" si="58"/>
        <v>0.37596687686043295</v>
      </c>
      <c r="BJ52" s="78">
        <f t="shared" ca="1" si="34"/>
        <v>31</v>
      </c>
      <c r="BK52" s="321">
        <f t="shared" ca="1" si="59"/>
        <v>3.2894999999999999</v>
      </c>
      <c r="BL52" s="75">
        <f t="shared" ca="1" si="35"/>
        <v>101.277</v>
      </c>
      <c r="BM52" s="102">
        <f t="shared" ca="1" si="36"/>
        <v>101.97449999999999</v>
      </c>
      <c r="BN52" s="101">
        <f t="shared" ca="1" si="37"/>
        <v>0.2636711017827541</v>
      </c>
      <c r="BO52" s="101">
        <f t="shared" ca="1" si="38"/>
        <v>-0.20381170189785119</v>
      </c>
      <c r="BP52" s="101">
        <f t="shared" ca="1" si="39"/>
        <v>1.2127963769691386E-2</v>
      </c>
      <c r="BQ52" s="103">
        <f t="shared" ca="1" si="60"/>
        <v>8.173804155265378</v>
      </c>
      <c r="BR52" s="103">
        <f t="shared" ca="1" si="61"/>
        <v>-6.3181627588333873</v>
      </c>
      <c r="BS52" s="103">
        <f t="shared" ca="1" si="62"/>
        <v>0.37596687686043295</v>
      </c>
      <c r="BU52" s="78">
        <f t="shared" ca="1" si="40"/>
        <v>31</v>
      </c>
      <c r="BV52" s="321">
        <f t="shared" ca="1" si="63"/>
        <v>3.2894999999999999</v>
      </c>
      <c r="BW52" s="75">
        <f t="shared" ca="1" si="41"/>
        <v>101.277</v>
      </c>
      <c r="BX52" s="102">
        <f t="shared" ca="1" si="42"/>
        <v>101.97449999999999</v>
      </c>
      <c r="BY52" s="101">
        <f t="shared" ca="1" si="43"/>
        <v>0.25990053717293748</v>
      </c>
      <c r="BZ52" s="101">
        <f t="shared" ca="1" si="44"/>
        <v>-0.20168458814592286</v>
      </c>
      <c r="CA52" s="101">
        <f t="shared" ca="1" si="45"/>
        <v>1.2055453163847485E-2</v>
      </c>
      <c r="CB52" s="103">
        <f t="shared" ca="1" si="64"/>
        <v>8.0569166523610622</v>
      </c>
      <c r="CC52" s="103">
        <f t="shared" ca="1" si="65"/>
        <v>-6.2522222325236081</v>
      </c>
      <c r="CD52" s="103">
        <f t="shared" ca="1" si="66"/>
        <v>0.37371904807927203</v>
      </c>
    </row>
    <row r="53" spans="1:82" x14ac:dyDescent="0.25">
      <c r="A53" s="96">
        <f t="shared" si="46"/>
        <v>37926</v>
      </c>
      <c r="B53" s="97">
        <f t="shared" ca="1" si="47"/>
        <v>3.4119999999999999</v>
      </c>
      <c r="C53" s="77">
        <f t="shared" ca="1" si="48"/>
        <v>0.39800000000000002</v>
      </c>
      <c r="D53" s="97">
        <f t="shared" ca="1" si="1"/>
        <v>-2.5000000000000001E-2</v>
      </c>
      <c r="E53" s="100">
        <f t="shared" ca="1" si="2"/>
        <v>1</v>
      </c>
      <c r="F53" s="99">
        <f t="shared" ca="1" si="3"/>
        <v>678</v>
      </c>
      <c r="G53" s="77">
        <f t="shared" ca="1" si="4"/>
        <v>0.40912999999999999</v>
      </c>
      <c r="H53" s="77">
        <f ca="1">IF(B$16=1,_xll.xCalcSkew(A53,I53-AO53,b)/100,0)</f>
        <v>1.1129999999999999E-2</v>
      </c>
      <c r="I53" s="98">
        <f t="shared" ca="1" si="5"/>
        <v>4</v>
      </c>
      <c r="K53" s="97">
        <f t="shared" ca="1" si="6"/>
        <v>-2.5000000000000001E-2</v>
      </c>
      <c r="L53" s="100">
        <f t="shared" ca="1" si="7"/>
        <v>1</v>
      </c>
      <c r="M53" s="99">
        <f t="shared" ca="1" si="8"/>
        <v>678</v>
      </c>
      <c r="N53" s="181">
        <f t="shared" ca="1" si="9"/>
        <v>0.38995200000000002</v>
      </c>
      <c r="O53" s="77">
        <f ca="1">IF(D$16=1,_xll.xCalcSkew($A53,P53-AZ53,b)/100,0)</f>
        <v>-8.0479999999999996E-3</v>
      </c>
      <c r="P53" s="98">
        <f t="shared" ca="1" si="10"/>
        <v>2.5</v>
      </c>
      <c r="R53" s="97">
        <f t="shared" ca="1" si="11"/>
        <v>-2.5000000000000001E-2</v>
      </c>
      <c r="S53" s="100">
        <f t="shared" ca="1" si="12"/>
        <v>1</v>
      </c>
      <c r="T53" s="99">
        <f t="shared" ca="1" si="13"/>
        <v>678</v>
      </c>
      <c r="U53" s="181">
        <f t="shared" ca="1" si="14"/>
        <v>0.38995200000000002</v>
      </c>
      <c r="V53" s="77">
        <f ca="1">IF(F$16=1,_xll.xCalcSkew($A53,W53-BK53,b)/100,0)</f>
        <v>-8.0479999999999996E-3</v>
      </c>
      <c r="W53" s="98">
        <f t="shared" ca="1" si="15"/>
        <v>2.5</v>
      </c>
      <c r="X53" s="99"/>
      <c r="Y53" s="97">
        <f t="shared" ca="1" si="16"/>
        <v>-2.5000000000000001E-2</v>
      </c>
      <c r="Z53" s="100">
        <f t="shared" ca="1" si="17"/>
        <v>1</v>
      </c>
      <c r="AA53" s="99">
        <f t="shared" ca="1" si="18"/>
        <v>678</v>
      </c>
      <c r="AB53" s="77">
        <f t="shared" ca="1" si="19"/>
        <v>0.38991200000000004</v>
      </c>
      <c r="AC53" s="77">
        <f ca="1">IF(H$16=1,_xll.xCalcSkew($A53,AD53-BV53,b)/100,0)</f>
        <v>-8.0879999999999997E-3</v>
      </c>
      <c r="AD53" s="98">
        <f t="shared" ca="1" si="20"/>
        <v>2.4900000000000002</v>
      </c>
      <c r="AF53" s="99">
        <f t="shared" ca="1" si="21"/>
        <v>678</v>
      </c>
      <c r="AG53" s="99">
        <f t="shared" ca="1" si="22"/>
        <v>677</v>
      </c>
      <c r="AH53" s="77">
        <f t="shared" ca="1" si="67"/>
        <v>3.2701454698897098E-2</v>
      </c>
      <c r="AI53" s="159">
        <f t="shared" si="0"/>
        <v>30</v>
      </c>
      <c r="AJ53" s="101"/>
      <c r="AK53" s="101"/>
      <c r="AL53" s="101"/>
      <c r="AM53" s="101"/>
      <c r="AN53" s="78">
        <f t="shared" ca="1" si="49"/>
        <v>30</v>
      </c>
      <c r="AO53" s="321">
        <f t="shared" ca="1" si="50"/>
        <v>3.387</v>
      </c>
      <c r="AP53" s="75">
        <f t="shared" ca="1" si="24"/>
        <v>102.36</v>
      </c>
      <c r="AQ53" s="102">
        <f t="shared" ca="1" si="25"/>
        <v>101.61</v>
      </c>
      <c r="AR53" s="101">
        <f t="shared" ca="1" si="26"/>
        <v>1.0845090543464837</v>
      </c>
      <c r="AS53" s="101">
        <f t="shared" ca="1" si="51"/>
        <v>-0.47786393980709602</v>
      </c>
      <c r="AT53" s="101">
        <f t="shared" ca="1" si="27"/>
        <v>1.7329262736897277E-2</v>
      </c>
      <c r="AU53" s="103">
        <f t="shared" ca="1" si="52"/>
        <v>32.535271630394512</v>
      </c>
      <c r="AV53" s="103">
        <f t="shared" ca="1" si="53"/>
        <v>-14.33591819421288</v>
      </c>
      <c r="AW53" s="103">
        <f t="shared" ca="1" si="54"/>
        <v>0.51987788210691832</v>
      </c>
      <c r="AY53" s="78">
        <f t="shared" ca="1" si="28"/>
        <v>30</v>
      </c>
      <c r="AZ53" s="321">
        <f t="shared" ca="1" si="55"/>
        <v>3.387</v>
      </c>
      <c r="BA53" s="75">
        <f t="shared" ca="1" si="29"/>
        <v>102.36</v>
      </c>
      <c r="BB53" s="102">
        <f t="shared" ca="1" si="30"/>
        <v>101.61</v>
      </c>
      <c r="BC53" s="101">
        <f t="shared" ca="1" si="31"/>
        <v>0.25236103263313481</v>
      </c>
      <c r="BD53" s="101">
        <f t="shared" ca="1" si="32"/>
        <v>-0.18941227637740415</v>
      </c>
      <c r="BE53" s="101">
        <f t="shared" ca="1" si="33"/>
        <v>1.2247171946765834E-2</v>
      </c>
      <c r="BF53" s="103">
        <f t="shared" ca="1" si="56"/>
        <v>7.570830978994044</v>
      </c>
      <c r="BG53" s="103">
        <f t="shared" ca="1" si="57"/>
        <v>-5.682368291322125</v>
      </c>
      <c r="BH53" s="103">
        <f t="shared" ca="1" si="58"/>
        <v>0.36741515840297501</v>
      </c>
      <c r="BJ53" s="78">
        <f t="shared" ca="1" si="34"/>
        <v>30</v>
      </c>
      <c r="BK53" s="321">
        <f t="shared" ca="1" si="59"/>
        <v>3.387</v>
      </c>
      <c r="BL53" s="75">
        <f t="shared" ca="1" si="35"/>
        <v>102.36</v>
      </c>
      <c r="BM53" s="102">
        <f t="shared" ca="1" si="36"/>
        <v>101.61</v>
      </c>
      <c r="BN53" s="101">
        <f t="shared" ca="1" si="37"/>
        <v>0.25236103263313481</v>
      </c>
      <c r="BO53" s="101">
        <f t="shared" ca="1" si="38"/>
        <v>-0.18941227637740415</v>
      </c>
      <c r="BP53" s="101">
        <f t="shared" ca="1" si="39"/>
        <v>1.2247171946765834E-2</v>
      </c>
      <c r="BQ53" s="103">
        <f t="shared" ca="1" si="60"/>
        <v>7.570830978994044</v>
      </c>
      <c r="BR53" s="103">
        <f t="shared" ca="1" si="61"/>
        <v>-5.682368291322125</v>
      </c>
      <c r="BS53" s="103">
        <f t="shared" ca="1" si="62"/>
        <v>0.36741515840297501</v>
      </c>
      <c r="BU53" s="78">
        <f t="shared" ca="1" si="40"/>
        <v>30</v>
      </c>
      <c r="BV53" s="321">
        <f t="shared" ca="1" si="63"/>
        <v>3.387</v>
      </c>
      <c r="BW53" s="75">
        <f t="shared" ca="1" si="41"/>
        <v>102.36</v>
      </c>
      <c r="BX53" s="102">
        <f t="shared" ca="1" si="42"/>
        <v>101.61</v>
      </c>
      <c r="BY53" s="101">
        <f t="shared" ca="1" si="43"/>
        <v>0.24875039085493844</v>
      </c>
      <c r="BZ53" s="101">
        <f t="shared" ca="1" si="44"/>
        <v>-0.18741567234259843</v>
      </c>
      <c r="CA53" s="101">
        <f t="shared" ca="1" si="45"/>
        <v>1.21707666860007E-2</v>
      </c>
      <c r="CB53" s="103">
        <f t="shared" ca="1" si="64"/>
        <v>7.4625117256481532</v>
      </c>
      <c r="CC53" s="103">
        <f t="shared" ca="1" si="65"/>
        <v>-5.6224701702779525</v>
      </c>
      <c r="CD53" s="103">
        <f t="shared" ca="1" si="66"/>
        <v>0.36512300058002101</v>
      </c>
    </row>
    <row r="54" spans="1:82" x14ac:dyDescent="0.25">
      <c r="A54" s="96">
        <f t="shared" si="46"/>
        <v>37956</v>
      </c>
      <c r="B54" s="97">
        <f t="shared" ca="1" si="47"/>
        <v>3.5510000000000002</v>
      </c>
      <c r="C54" s="77">
        <f t="shared" ca="1" si="48"/>
        <v>0.39800000000000002</v>
      </c>
      <c r="D54" s="97">
        <f t="shared" ca="1" si="1"/>
        <v>-4.7500000000000001E-2</v>
      </c>
      <c r="E54" s="100">
        <f t="shared" ca="1" si="2"/>
        <v>1</v>
      </c>
      <c r="F54" s="99">
        <f t="shared" ca="1" si="3"/>
        <v>705</v>
      </c>
      <c r="G54" s="77">
        <f t="shared" ca="1" si="4"/>
        <v>0.40793000000000001</v>
      </c>
      <c r="H54" s="77">
        <f ca="1">IF(B$16=1,_xll.xCalcSkew(A54,I54-AO54,b)/100,0)</f>
        <v>9.9299999999999944E-3</v>
      </c>
      <c r="I54" s="98">
        <f t="shared" ca="1" si="5"/>
        <v>4</v>
      </c>
      <c r="K54" s="97">
        <f t="shared" ca="1" si="6"/>
        <v>-4.7500000000000001E-2</v>
      </c>
      <c r="L54" s="100">
        <f t="shared" ca="1" si="7"/>
        <v>1</v>
      </c>
      <c r="M54" s="99">
        <f t="shared" ca="1" si="8"/>
        <v>705</v>
      </c>
      <c r="N54" s="181">
        <f t="shared" ca="1" si="9"/>
        <v>0.38951400000000003</v>
      </c>
      <c r="O54" s="77">
        <f ca="1">IF(D$16=1,_xll.xCalcSkew($A54,P54-AZ54,b)/100,0)</f>
        <v>-8.4859999999999988E-3</v>
      </c>
      <c r="P54" s="98">
        <f t="shared" ca="1" si="10"/>
        <v>2.5</v>
      </c>
      <c r="R54" s="97">
        <f t="shared" ca="1" si="11"/>
        <v>-4.7500000000000001E-2</v>
      </c>
      <c r="S54" s="100">
        <f t="shared" ca="1" si="12"/>
        <v>1</v>
      </c>
      <c r="T54" s="99">
        <f t="shared" ca="1" si="13"/>
        <v>705</v>
      </c>
      <c r="U54" s="181">
        <f t="shared" ca="1" si="14"/>
        <v>0.38951400000000003</v>
      </c>
      <c r="V54" s="77">
        <f ca="1">IF(F$16=1,_xll.xCalcSkew($A54,W54-BK54,b)/100,0)</f>
        <v>-8.4859999999999988E-3</v>
      </c>
      <c r="W54" s="98">
        <f t="shared" ca="1" si="15"/>
        <v>2.5</v>
      </c>
      <c r="X54" s="99"/>
      <c r="Y54" s="97">
        <f t="shared" ca="1" si="16"/>
        <v>-4.7500000000000001E-2</v>
      </c>
      <c r="Z54" s="100">
        <f t="shared" ca="1" si="17"/>
        <v>1</v>
      </c>
      <c r="AA54" s="99">
        <f t="shared" ca="1" si="18"/>
        <v>705</v>
      </c>
      <c r="AB54" s="77">
        <f t="shared" ca="1" si="19"/>
        <v>0.38955400000000001</v>
      </c>
      <c r="AC54" s="77">
        <f ca="1">IF(H$16=1,_xll.xCalcSkew($A54,AD54-BV54,b)/100,0)</f>
        <v>-8.4459999999999986E-3</v>
      </c>
      <c r="AD54" s="98">
        <f t="shared" ca="1" si="20"/>
        <v>2.4900000000000002</v>
      </c>
      <c r="AF54" s="99">
        <f t="shared" ca="1" si="21"/>
        <v>705</v>
      </c>
      <c r="AG54" s="99">
        <f t="shared" ca="1" si="22"/>
        <v>704</v>
      </c>
      <c r="AH54" s="77">
        <f t="shared" ca="1" si="67"/>
        <v>3.3436178609494799E-2</v>
      </c>
      <c r="AI54" s="159">
        <f t="shared" si="0"/>
        <v>31</v>
      </c>
      <c r="AJ54" s="101"/>
      <c r="AK54" s="101"/>
      <c r="AL54" s="101"/>
      <c r="AM54" s="101"/>
      <c r="AN54" s="78">
        <f t="shared" ca="1" si="49"/>
        <v>31</v>
      </c>
      <c r="AO54" s="321">
        <f t="shared" ca="1" si="50"/>
        <v>3.5035000000000003</v>
      </c>
      <c r="AP54" s="75">
        <f t="shared" ca="1" si="24"/>
        <v>110.081</v>
      </c>
      <c r="AQ54" s="102">
        <f t="shared" ca="1" si="25"/>
        <v>108.60850000000001</v>
      </c>
      <c r="AR54" s="101">
        <f t="shared" ca="1" si="26"/>
        <v>1.0384338870217023</v>
      </c>
      <c r="AS54" s="101">
        <f t="shared" ca="1" si="51"/>
        <v>-0.45015309689686667</v>
      </c>
      <c r="AT54" s="101">
        <f t="shared" ca="1" si="27"/>
        <v>1.8181603023924131E-2</v>
      </c>
      <c r="AU54" s="103">
        <f t="shared" ca="1" si="52"/>
        <v>32.191450497672768</v>
      </c>
      <c r="AV54" s="103">
        <f t="shared" ca="1" si="53"/>
        <v>-13.954746003802867</v>
      </c>
      <c r="AW54" s="103">
        <f t="shared" ca="1" si="54"/>
        <v>0.56362969374164806</v>
      </c>
      <c r="AY54" s="78">
        <f t="shared" ca="1" si="28"/>
        <v>31</v>
      </c>
      <c r="AZ54" s="321">
        <f t="shared" ca="1" si="55"/>
        <v>3.5035000000000003</v>
      </c>
      <c r="BA54" s="75">
        <f t="shared" ca="1" si="29"/>
        <v>110.081</v>
      </c>
      <c r="BB54" s="102">
        <f t="shared" ca="1" si="30"/>
        <v>108.60850000000001</v>
      </c>
      <c r="BC54" s="101">
        <f t="shared" ca="1" si="31"/>
        <v>0.23902328741822587</v>
      </c>
      <c r="BD54" s="101">
        <f t="shared" ca="1" si="32"/>
        <v>-0.1740331530195891</v>
      </c>
      <c r="BE54" s="101">
        <f t="shared" ca="1" si="33"/>
        <v>1.2258537182867846E-2</v>
      </c>
      <c r="BF54" s="103">
        <f t="shared" ca="1" si="56"/>
        <v>7.4097219099650022</v>
      </c>
      <c r="BG54" s="103">
        <f t="shared" ca="1" si="57"/>
        <v>-5.3950277436072618</v>
      </c>
      <c r="BH54" s="103">
        <f t="shared" ca="1" si="58"/>
        <v>0.38001465266890322</v>
      </c>
      <c r="BJ54" s="78">
        <f t="shared" ca="1" si="34"/>
        <v>31</v>
      </c>
      <c r="BK54" s="321">
        <f t="shared" ca="1" si="59"/>
        <v>3.5035000000000003</v>
      </c>
      <c r="BL54" s="75">
        <f t="shared" ca="1" si="35"/>
        <v>110.081</v>
      </c>
      <c r="BM54" s="102">
        <f t="shared" ca="1" si="36"/>
        <v>108.60850000000001</v>
      </c>
      <c r="BN54" s="101">
        <f t="shared" ca="1" si="37"/>
        <v>0.23902328741822587</v>
      </c>
      <c r="BO54" s="101">
        <f t="shared" ca="1" si="38"/>
        <v>-0.1740331530195891</v>
      </c>
      <c r="BP54" s="101">
        <f t="shared" ca="1" si="39"/>
        <v>1.2258537182867846E-2</v>
      </c>
      <c r="BQ54" s="103">
        <f t="shared" ca="1" si="60"/>
        <v>7.4097219099650022</v>
      </c>
      <c r="BR54" s="103">
        <f t="shared" ca="1" si="61"/>
        <v>-5.3950277436072618</v>
      </c>
      <c r="BS54" s="103">
        <f t="shared" ca="1" si="62"/>
        <v>0.38001465266890322</v>
      </c>
      <c r="BU54" s="78">
        <f t="shared" ca="1" si="40"/>
        <v>31</v>
      </c>
      <c r="BV54" s="321">
        <f t="shared" ca="1" si="63"/>
        <v>3.5035000000000003</v>
      </c>
      <c r="BW54" s="75">
        <f t="shared" ca="1" si="41"/>
        <v>110.081</v>
      </c>
      <c r="BX54" s="102">
        <f t="shared" ca="1" si="42"/>
        <v>108.60850000000001</v>
      </c>
      <c r="BY54" s="101">
        <f t="shared" ca="1" si="43"/>
        <v>0.23568978996324619</v>
      </c>
      <c r="BZ54" s="101">
        <f t="shared" ca="1" si="44"/>
        <v>-0.17219180131883918</v>
      </c>
      <c r="CA54" s="101">
        <f t="shared" ca="1" si="45"/>
        <v>1.2179130992066467E-2</v>
      </c>
      <c r="CB54" s="103">
        <f t="shared" ca="1" si="64"/>
        <v>7.3063834888606323</v>
      </c>
      <c r="CC54" s="103">
        <f t="shared" ca="1" si="65"/>
        <v>-5.3379458408840144</v>
      </c>
      <c r="CD54" s="103">
        <f t="shared" ca="1" si="66"/>
        <v>0.37755306075406048</v>
      </c>
    </row>
    <row r="55" spans="1:82" x14ac:dyDescent="0.25">
      <c r="A55" s="96">
        <f t="shared" si="46"/>
        <v>37987</v>
      </c>
      <c r="B55" s="97">
        <f t="shared" ca="1" si="47"/>
        <v>3.57</v>
      </c>
      <c r="C55" s="77">
        <f t="shared" ca="1" si="48"/>
        <v>0.37</v>
      </c>
      <c r="D55" s="97">
        <f t="shared" ca="1" si="1"/>
        <v>-0.05</v>
      </c>
      <c r="E55" s="100">
        <f t="shared" ca="1" si="2"/>
        <v>1</v>
      </c>
      <c r="F55" s="99">
        <f t="shared" ca="1" si="3"/>
        <v>739</v>
      </c>
      <c r="G55" s="77" t="e">
        <f t="shared" ca="1" si="4"/>
        <v>#DIV/0!</v>
      </c>
      <c r="H55" s="77" t="e">
        <f ca="1">IF(B$16=1,_xll.xCalcSkew(A55,I55-AO55,b)/100,0)</f>
        <v>#DIV/0!</v>
      </c>
      <c r="I55" s="98">
        <f t="shared" ca="1" si="5"/>
        <v>4</v>
      </c>
      <c r="K55" s="97">
        <f t="shared" ca="1" si="6"/>
        <v>-0.05</v>
      </c>
      <c r="L55" s="100">
        <f t="shared" ca="1" si="7"/>
        <v>1</v>
      </c>
      <c r="M55" s="99">
        <f t="shared" ca="1" si="8"/>
        <v>739</v>
      </c>
      <c r="N55" s="181" t="e">
        <f t="shared" ca="1" si="9"/>
        <v>#DIV/0!</v>
      </c>
      <c r="O55" s="77" t="e">
        <f ca="1">IF(D$16=1,_xll.xCalcSkew($A55,P55-AZ55,b)/100,0)</f>
        <v>#DIV/0!</v>
      </c>
      <c r="P55" s="98">
        <f t="shared" ca="1" si="10"/>
        <v>2.5</v>
      </c>
      <c r="R55" s="97">
        <f t="shared" ca="1" si="11"/>
        <v>-0.05</v>
      </c>
      <c r="S55" s="100">
        <f t="shared" ca="1" si="12"/>
        <v>1</v>
      </c>
      <c r="T55" s="99">
        <f t="shared" ca="1" si="13"/>
        <v>739</v>
      </c>
      <c r="U55" s="181" t="e">
        <f t="shared" ca="1" si="14"/>
        <v>#DIV/0!</v>
      </c>
      <c r="V55" s="77" t="e">
        <f ca="1">IF(F$16=1,_xll.xCalcSkew($A55,W55-BK55,b)/100,0)</f>
        <v>#DIV/0!</v>
      </c>
      <c r="W55" s="98">
        <f t="shared" ca="1" si="15"/>
        <v>2.5</v>
      </c>
      <c r="X55" s="99"/>
      <c r="Y55" s="97">
        <f t="shared" ca="1" si="16"/>
        <v>-0.05</v>
      </c>
      <c r="Z55" s="100">
        <f t="shared" ca="1" si="17"/>
        <v>1</v>
      </c>
      <c r="AA55" s="99">
        <f t="shared" ca="1" si="18"/>
        <v>739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8">
        <f t="shared" ca="1" si="20"/>
        <v>2.4900000000000002</v>
      </c>
      <c r="AF55" s="99">
        <f t="shared" ca="1" si="21"/>
        <v>739</v>
      </c>
      <c r="AG55" s="99">
        <f t="shared" ca="1" si="22"/>
        <v>736</v>
      </c>
      <c r="AH55" s="77">
        <f t="shared" ca="1" si="67"/>
        <v>3.4638956672782897E-2</v>
      </c>
      <c r="AI55" s="159">
        <f t="shared" si="0"/>
        <v>31</v>
      </c>
      <c r="AJ55" s="101"/>
      <c r="AK55" s="101"/>
      <c r="AL55" s="101"/>
      <c r="AM55" s="101"/>
      <c r="AN55" s="78">
        <f t="shared" ca="1" si="49"/>
        <v>0</v>
      </c>
      <c r="AO55" s="321" t="e">
        <f t="shared" ca="1" si="50"/>
        <v>#DIV/0!</v>
      </c>
      <c r="AP55" s="75">
        <f t="shared" ca="1" si="24"/>
        <v>0</v>
      </c>
      <c r="AQ55" s="102">
        <f t="shared" ca="1" si="25"/>
        <v>0</v>
      </c>
      <c r="AR55" s="101">
        <f t="shared" ca="1" si="26"/>
        <v>0</v>
      </c>
      <c r="AS55" s="101">
        <f t="shared" ca="1" si="51"/>
        <v>0</v>
      </c>
      <c r="AT55" s="101">
        <f t="shared" ca="1" si="27"/>
        <v>0</v>
      </c>
      <c r="AU55" s="103">
        <f t="shared" ca="1" si="52"/>
        <v>0</v>
      </c>
      <c r="AV55" s="103">
        <f t="shared" ca="1" si="53"/>
        <v>0</v>
      </c>
      <c r="AW55" s="103">
        <f t="shared" ca="1" si="54"/>
        <v>0</v>
      </c>
      <c r="AY55" s="78">
        <f t="shared" ca="1" si="28"/>
        <v>0</v>
      </c>
      <c r="AZ55" s="321" t="e">
        <f t="shared" ca="1" si="55"/>
        <v>#DIV/0!</v>
      </c>
      <c r="BA55" s="75">
        <f t="shared" ca="1" si="29"/>
        <v>0</v>
      </c>
      <c r="BB55" s="102">
        <f t="shared" ca="1" si="30"/>
        <v>0</v>
      </c>
      <c r="BC55" s="101">
        <f t="shared" ca="1" si="31"/>
        <v>0</v>
      </c>
      <c r="BD55" s="101">
        <f t="shared" ca="1" si="32"/>
        <v>0</v>
      </c>
      <c r="BE55" s="101">
        <f t="shared" ca="1" si="33"/>
        <v>0</v>
      </c>
      <c r="BF55" s="103">
        <f t="shared" ca="1" si="56"/>
        <v>0</v>
      </c>
      <c r="BG55" s="103">
        <f t="shared" ca="1" si="57"/>
        <v>0</v>
      </c>
      <c r="BH55" s="103">
        <f t="shared" ca="1" si="58"/>
        <v>0</v>
      </c>
      <c r="BJ55" s="78">
        <f t="shared" ca="1" si="34"/>
        <v>0</v>
      </c>
      <c r="BK55" s="321" t="e">
        <f t="shared" ca="1" si="59"/>
        <v>#DIV/0!</v>
      </c>
      <c r="BL55" s="75">
        <f t="shared" ca="1" si="35"/>
        <v>0</v>
      </c>
      <c r="BM55" s="102">
        <f t="shared" ca="1" si="36"/>
        <v>0</v>
      </c>
      <c r="BN55" s="101">
        <f t="shared" ca="1" si="37"/>
        <v>0</v>
      </c>
      <c r="BO55" s="101">
        <f t="shared" ca="1" si="38"/>
        <v>0</v>
      </c>
      <c r="BP55" s="101">
        <f t="shared" ca="1" si="39"/>
        <v>0</v>
      </c>
      <c r="BQ55" s="103">
        <f t="shared" ca="1" si="60"/>
        <v>0</v>
      </c>
      <c r="BR55" s="103">
        <f t="shared" ca="1" si="61"/>
        <v>0</v>
      </c>
      <c r="BS55" s="103">
        <f t="shared" ca="1" si="62"/>
        <v>0</v>
      </c>
      <c r="BU55" s="78">
        <f t="shared" ca="1" si="40"/>
        <v>0</v>
      </c>
      <c r="BV55" s="321" t="e">
        <f t="shared" ca="1" si="63"/>
        <v>#DIV/0!</v>
      </c>
      <c r="BW55" s="75">
        <f t="shared" ca="1" si="41"/>
        <v>0</v>
      </c>
      <c r="BX55" s="102">
        <f t="shared" ca="1" si="42"/>
        <v>0</v>
      </c>
      <c r="BY55" s="101">
        <f t="shared" ca="1" si="43"/>
        <v>0</v>
      </c>
      <c r="BZ55" s="101">
        <f t="shared" ca="1" si="44"/>
        <v>0</v>
      </c>
      <c r="CA55" s="101">
        <f t="shared" ca="1" si="45"/>
        <v>0</v>
      </c>
      <c r="CB55" s="103">
        <f t="shared" ca="1" si="64"/>
        <v>0</v>
      </c>
      <c r="CC55" s="103">
        <f t="shared" ca="1" si="65"/>
        <v>0</v>
      </c>
      <c r="CD55" s="103">
        <f t="shared" ca="1" si="66"/>
        <v>0</v>
      </c>
    </row>
    <row r="56" spans="1:82" x14ac:dyDescent="0.25">
      <c r="A56" s="96">
        <f t="shared" si="46"/>
        <v>38018</v>
      </c>
      <c r="B56" s="97">
        <f t="shared" ca="1" si="47"/>
        <v>3.4849999999999999</v>
      </c>
      <c r="C56" s="77">
        <f t="shared" ca="1" si="48"/>
        <v>0.36499999999999999</v>
      </c>
      <c r="D56" s="97">
        <f t="shared" ca="1" si="1"/>
        <v>-3.2500000000000001E-2</v>
      </c>
      <c r="E56" s="100">
        <f t="shared" ca="1" si="2"/>
        <v>1</v>
      </c>
      <c r="F56" s="99">
        <f t="shared" ca="1" si="3"/>
        <v>769</v>
      </c>
      <c r="G56" s="77" t="e">
        <f t="shared" ca="1" si="4"/>
        <v>#DIV/0!</v>
      </c>
      <c r="H56" s="77" t="e">
        <f ca="1">IF(B$16=1,_xll.xCalcSkew(A56,I56-AO56,b)/100,0)</f>
        <v>#DIV/0!</v>
      </c>
      <c r="I56" s="98">
        <f t="shared" ca="1" si="5"/>
        <v>4</v>
      </c>
      <c r="K56" s="97">
        <f t="shared" ca="1" si="6"/>
        <v>-3.2500000000000001E-2</v>
      </c>
      <c r="L56" s="100">
        <f t="shared" ca="1" si="7"/>
        <v>1</v>
      </c>
      <c r="M56" s="99">
        <f t="shared" ca="1" si="8"/>
        <v>769</v>
      </c>
      <c r="N56" s="181" t="e">
        <f t="shared" ca="1" si="9"/>
        <v>#DIV/0!</v>
      </c>
      <c r="O56" s="77" t="e">
        <f ca="1">IF(D$16=1,_xll.xCalcSkew($A56,P56-AZ56,b)/100,0)</f>
        <v>#DIV/0!</v>
      </c>
      <c r="P56" s="98">
        <f t="shared" ca="1" si="10"/>
        <v>2.5</v>
      </c>
      <c r="R56" s="97">
        <f t="shared" ca="1" si="11"/>
        <v>-3.2500000000000001E-2</v>
      </c>
      <c r="S56" s="100">
        <f t="shared" ca="1" si="12"/>
        <v>1</v>
      </c>
      <c r="T56" s="99">
        <f t="shared" ca="1" si="13"/>
        <v>769</v>
      </c>
      <c r="U56" s="181" t="e">
        <f t="shared" ca="1" si="14"/>
        <v>#DIV/0!</v>
      </c>
      <c r="V56" s="77" t="e">
        <f ca="1">IF(F$16=1,_xll.xCalcSkew($A56,W56-BK56,b)/100,0)</f>
        <v>#DIV/0!</v>
      </c>
      <c r="W56" s="98">
        <f t="shared" ca="1" si="15"/>
        <v>2.5</v>
      </c>
      <c r="X56" s="99"/>
      <c r="Y56" s="97">
        <f t="shared" ca="1" si="16"/>
        <v>-3.2500000000000001E-2</v>
      </c>
      <c r="Z56" s="100">
        <f t="shared" ca="1" si="17"/>
        <v>1</v>
      </c>
      <c r="AA56" s="99">
        <f t="shared" ca="1" si="18"/>
        <v>769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8">
        <f t="shared" ca="1" si="20"/>
        <v>2.4900000000000002</v>
      </c>
      <c r="AF56" s="99">
        <f t="shared" ca="1" si="21"/>
        <v>769</v>
      </c>
      <c r="AG56" s="99">
        <f t="shared" ca="1" si="22"/>
        <v>768</v>
      </c>
      <c r="AH56" s="77">
        <f t="shared" ca="1" si="67"/>
        <v>3.5468569142181203E-2</v>
      </c>
      <c r="AI56" s="159">
        <f t="shared" si="0"/>
        <v>29</v>
      </c>
      <c r="AJ56" s="101"/>
      <c r="AK56" s="101"/>
      <c r="AL56" s="101"/>
      <c r="AM56" s="101"/>
      <c r="AN56" s="78">
        <f t="shared" ca="1" si="49"/>
        <v>0</v>
      </c>
      <c r="AO56" s="321" t="e">
        <f t="shared" ca="1" si="50"/>
        <v>#DIV/0!</v>
      </c>
      <c r="AP56" s="75">
        <f t="shared" ca="1" si="24"/>
        <v>0</v>
      </c>
      <c r="AQ56" s="102">
        <f t="shared" ca="1" si="25"/>
        <v>0</v>
      </c>
      <c r="AR56" s="101">
        <f t="shared" ca="1" si="26"/>
        <v>0</v>
      </c>
      <c r="AS56" s="101">
        <f t="shared" ca="1" si="51"/>
        <v>0</v>
      </c>
      <c r="AT56" s="101">
        <f t="shared" ca="1" si="27"/>
        <v>0</v>
      </c>
      <c r="AU56" s="103">
        <f t="shared" ca="1" si="52"/>
        <v>0</v>
      </c>
      <c r="AV56" s="103">
        <f t="shared" ca="1" si="53"/>
        <v>0</v>
      </c>
      <c r="AW56" s="103">
        <f t="shared" ca="1" si="54"/>
        <v>0</v>
      </c>
      <c r="AY56" s="78">
        <f t="shared" ca="1" si="28"/>
        <v>0</v>
      </c>
      <c r="AZ56" s="321" t="e">
        <f t="shared" ca="1" si="55"/>
        <v>#DIV/0!</v>
      </c>
      <c r="BA56" s="75">
        <f t="shared" ca="1" si="29"/>
        <v>0</v>
      </c>
      <c r="BB56" s="102">
        <f t="shared" ca="1" si="30"/>
        <v>0</v>
      </c>
      <c r="BC56" s="101">
        <f t="shared" ca="1" si="31"/>
        <v>0</v>
      </c>
      <c r="BD56" s="101">
        <f t="shared" ca="1" si="32"/>
        <v>0</v>
      </c>
      <c r="BE56" s="101">
        <f t="shared" ca="1" si="33"/>
        <v>0</v>
      </c>
      <c r="BF56" s="103">
        <f t="shared" ca="1" si="56"/>
        <v>0</v>
      </c>
      <c r="BG56" s="103">
        <f t="shared" ca="1" si="57"/>
        <v>0</v>
      </c>
      <c r="BH56" s="103">
        <f t="shared" ca="1" si="58"/>
        <v>0</v>
      </c>
      <c r="BJ56" s="78">
        <f t="shared" ca="1" si="34"/>
        <v>0</v>
      </c>
      <c r="BK56" s="321" t="e">
        <f t="shared" ca="1" si="59"/>
        <v>#DIV/0!</v>
      </c>
      <c r="BL56" s="75">
        <f t="shared" ca="1" si="35"/>
        <v>0</v>
      </c>
      <c r="BM56" s="102">
        <f t="shared" ca="1" si="36"/>
        <v>0</v>
      </c>
      <c r="BN56" s="101">
        <f t="shared" ca="1" si="37"/>
        <v>0</v>
      </c>
      <c r="BO56" s="101">
        <f t="shared" ca="1" si="38"/>
        <v>0</v>
      </c>
      <c r="BP56" s="101">
        <f t="shared" ca="1" si="39"/>
        <v>0</v>
      </c>
      <c r="BQ56" s="103">
        <f t="shared" ca="1" si="60"/>
        <v>0</v>
      </c>
      <c r="BR56" s="103">
        <f t="shared" ca="1" si="61"/>
        <v>0</v>
      </c>
      <c r="BS56" s="103">
        <f t="shared" ca="1" si="62"/>
        <v>0</v>
      </c>
      <c r="BU56" s="78">
        <f t="shared" ca="1" si="40"/>
        <v>0</v>
      </c>
      <c r="BV56" s="321" t="e">
        <f t="shared" ca="1" si="63"/>
        <v>#DIV/0!</v>
      </c>
      <c r="BW56" s="75">
        <f t="shared" ca="1" si="41"/>
        <v>0</v>
      </c>
      <c r="BX56" s="102">
        <f t="shared" ca="1" si="42"/>
        <v>0</v>
      </c>
      <c r="BY56" s="101">
        <f t="shared" ca="1" si="43"/>
        <v>0</v>
      </c>
      <c r="BZ56" s="101">
        <f t="shared" ca="1" si="44"/>
        <v>0</v>
      </c>
      <c r="CA56" s="101">
        <f t="shared" ca="1" si="45"/>
        <v>0</v>
      </c>
      <c r="CB56" s="103">
        <f t="shared" ca="1" si="64"/>
        <v>0</v>
      </c>
      <c r="CC56" s="103">
        <f t="shared" ca="1" si="65"/>
        <v>0</v>
      </c>
      <c r="CD56" s="103">
        <f t="shared" ca="1" si="66"/>
        <v>0</v>
      </c>
    </row>
    <row r="57" spans="1:82" x14ac:dyDescent="0.25">
      <c r="A57" s="96">
        <f t="shared" si="46"/>
        <v>38047</v>
      </c>
      <c r="B57" s="97">
        <f t="shared" ca="1" si="47"/>
        <v>3.355</v>
      </c>
      <c r="C57" s="77">
        <f t="shared" ca="1" si="48"/>
        <v>0.35</v>
      </c>
      <c r="D57" s="97">
        <f t="shared" ca="1" si="1"/>
        <v>-0.02</v>
      </c>
      <c r="E57" s="100">
        <f t="shared" ca="1" si="2"/>
        <v>1</v>
      </c>
      <c r="F57" s="99">
        <f t="shared" ca="1" si="3"/>
        <v>797</v>
      </c>
      <c r="G57" s="77" t="e">
        <f t="shared" ca="1" si="4"/>
        <v>#DIV/0!</v>
      </c>
      <c r="H57" s="77" t="e">
        <f ca="1">IF(B$16=1,_xll.xCalcSkew(A57,I57-AO57,b)/100,0)</f>
        <v>#DIV/0!</v>
      </c>
      <c r="I57" s="98">
        <f t="shared" ca="1" si="5"/>
        <v>4</v>
      </c>
      <c r="K57" s="97">
        <f t="shared" ca="1" si="6"/>
        <v>-0.02</v>
      </c>
      <c r="L57" s="100">
        <f t="shared" ca="1" si="7"/>
        <v>1</v>
      </c>
      <c r="M57" s="99">
        <f t="shared" ca="1" si="8"/>
        <v>797</v>
      </c>
      <c r="N57" s="181" t="e">
        <f t="shared" ca="1" si="9"/>
        <v>#DIV/0!</v>
      </c>
      <c r="O57" s="77" t="e">
        <f ca="1">IF(D$16=1,_xll.xCalcSkew($A57,P57-AZ57,b)/100,0)</f>
        <v>#DIV/0!</v>
      </c>
      <c r="P57" s="98">
        <f t="shared" ca="1" si="10"/>
        <v>2.5</v>
      </c>
      <c r="R57" s="97">
        <f t="shared" ca="1" si="11"/>
        <v>-0.02</v>
      </c>
      <c r="S57" s="100">
        <f t="shared" ca="1" si="12"/>
        <v>1</v>
      </c>
      <c r="T57" s="99">
        <f t="shared" ca="1" si="13"/>
        <v>797</v>
      </c>
      <c r="U57" s="181" t="e">
        <f t="shared" ca="1" si="14"/>
        <v>#DIV/0!</v>
      </c>
      <c r="V57" s="77" t="e">
        <f ca="1">IF(F$16=1,_xll.xCalcSkew($A57,W57-BK57,b)/100,0)</f>
        <v>#DIV/0!</v>
      </c>
      <c r="W57" s="98">
        <f t="shared" ca="1" si="15"/>
        <v>2.5</v>
      </c>
      <c r="X57" s="99"/>
      <c r="Y57" s="97">
        <f t="shared" ca="1" si="16"/>
        <v>-0.02</v>
      </c>
      <c r="Z57" s="100">
        <f t="shared" ca="1" si="17"/>
        <v>1</v>
      </c>
      <c r="AA57" s="99">
        <f t="shared" ca="1" si="18"/>
        <v>797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8">
        <f t="shared" ca="1" si="20"/>
        <v>2.4900000000000002</v>
      </c>
      <c r="AF57" s="99">
        <f t="shared" ca="1" si="21"/>
        <v>797</v>
      </c>
      <c r="AG57" s="99">
        <f t="shared" ca="1" si="22"/>
        <v>796</v>
      </c>
      <c r="AH57" s="77">
        <f t="shared" ca="1" si="67"/>
        <v>3.6244658435981701E-2</v>
      </c>
      <c r="AI57" s="159">
        <f t="shared" si="0"/>
        <v>31</v>
      </c>
      <c r="AJ57" s="101"/>
      <c r="AK57" s="101"/>
      <c r="AL57" s="101"/>
      <c r="AM57" s="101"/>
      <c r="AN57" s="78">
        <f t="shared" ca="1" si="49"/>
        <v>0</v>
      </c>
      <c r="AO57" s="321" t="e">
        <f t="shared" ca="1" si="50"/>
        <v>#DIV/0!</v>
      </c>
      <c r="AP57" s="75">
        <f t="shared" ca="1" si="24"/>
        <v>0</v>
      </c>
      <c r="AQ57" s="102">
        <f t="shared" ca="1" si="25"/>
        <v>0</v>
      </c>
      <c r="AR57" s="101">
        <f t="shared" ca="1" si="26"/>
        <v>0</v>
      </c>
      <c r="AS57" s="101">
        <f t="shared" ca="1" si="51"/>
        <v>0</v>
      </c>
      <c r="AT57" s="101">
        <f t="shared" ca="1" si="27"/>
        <v>0</v>
      </c>
      <c r="AU57" s="103">
        <f t="shared" ca="1" si="52"/>
        <v>0</v>
      </c>
      <c r="AV57" s="103">
        <f t="shared" ca="1" si="53"/>
        <v>0</v>
      </c>
      <c r="AW57" s="103">
        <f t="shared" ca="1" si="54"/>
        <v>0</v>
      </c>
      <c r="AY57" s="78">
        <f t="shared" ca="1" si="28"/>
        <v>0</v>
      </c>
      <c r="AZ57" s="321" t="e">
        <f t="shared" ca="1" si="55"/>
        <v>#DIV/0!</v>
      </c>
      <c r="BA57" s="75">
        <f t="shared" ca="1" si="29"/>
        <v>0</v>
      </c>
      <c r="BB57" s="102">
        <f t="shared" ca="1" si="30"/>
        <v>0</v>
      </c>
      <c r="BC57" s="101">
        <f t="shared" ca="1" si="31"/>
        <v>0</v>
      </c>
      <c r="BD57" s="101">
        <f t="shared" ca="1" si="32"/>
        <v>0</v>
      </c>
      <c r="BE57" s="101">
        <f t="shared" ca="1" si="33"/>
        <v>0</v>
      </c>
      <c r="BF57" s="103">
        <f t="shared" ca="1" si="56"/>
        <v>0</v>
      </c>
      <c r="BG57" s="103">
        <f t="shared" ca="1" si="57"/>
        <v>0</v>
      </c>
      <c r="BH57" s="103">
        <f t="shared" ca="1" si="58"/>
        <v>0</v>
      </c>
      <c r="BJ57" s="78">
        <f t="shared" ca="1" si="34"/>
        <v>0</v>
      </c>
      <c r="BK57" s="321" t="e">
        <f t="shared" ca="1" si="59"/>
        <v>#DIV/0!</v>
      </c>
      <c r="BL57" s="75">
        <f t="shared" ca="1" si="35"/>
        <v>0</v>
      </c>
      <c r="BM57" s="102">
        <f t="shared" ca="1" si="36"/>
        <v>0</v>
      </c>
      <c r="BN57" s="101">
        <f t="shared" ca="1" si="37"/>
        <v>0</v>
      </c>
      <c r="BO57" s="101">
        <f t="shared" ca="1" si="38"/>
        <v>0</v>
      </c>
      <c r="BP57" s="101">
        <f t="shared" ca="1" si="39"/>
        <v>0</v>
      </c>
      <c r="BQ57" s="103">
        <f t="shared" ca="1" si="60"/>
        <v>0</v>
      </c>
      <c r="BR57" s="103">
        <f t="shared" ca="1" si="61"/>
        <v>0</v>
      </c>
      <c r="BS57" s="103">
        <f t="shared" ca="1" si="62"/>
        <v>0</v>
      </c>
      <c r="BU57" s="78">
        <f t="shared" ca="1" si="40"/>
        <v>0</v>
      </c>
      <c r="BV57" s="321" t="e">
        <f t="shared" ca="1" si="63"/>
        <v>#DIV/0!</v>
      </c>
      <c r="BW57" s="75">
        <f t="shared" ca="1" si="41"/>
        <v>0</v>
      </c>
      <c r="BX57" s="102">
        <f t="shared" ca="1" si="42"/>
        <v>0</v>
      </c>
      <c r="BY57" s="101">
        <f t="shared" ca="1" si="43"/>
        <v>0</v>
      </c>
      <c r="BZ57" s="101">
        <f t="shared" ca="1" si="44"/>
        <v>0</v>
      </c>
      <c r="CA57" s="101">
        <f t="shared" ca="1" si="45"/>
        <v>0</v>
      </c>
      <c r="CB57" s="103">
        <f t="shared" ca="1" si="64"/>
        <v>0</v>
      </c>
      <c r="CC57" s="103">
        <f t="shared" ca="1" si="65"/>
        <v>0</v>
      </c>
      <c r="CD57" s="103">
        <f t="shared" ca="1" si="66"/>
        <v>0</v>
      </c>
    </row>
    <row r="58" spans="1:82" x14ac:dyDescent="0.25">
      <c r="A58" s="96">
        <f t="shared" si="46"/>
        <v>38078</v>
      </c>
      <c r="B58" s="97">
        <f t="shared" ca="1" si="47"/>
        <v>3.17</v>
      </c>
      <c r="C58" s="77">
        <f t="shared" ca="1" si="48"/>
        <v>0.32</v>
      </c>
      <c r="D58" s="97">
        <f t="shared" ca="1" si="1"/>
        <v>2.5000000000000001E-2</v>
      </c>
      <c r="E58" s="100">
        <f t="shared" ca="1" si="2"/>
        <v>1</v>
      </c>
      <c r="F58" s="99">
        <f t="shared" ca="1" si="3"/>
        <v>830</v>
      </c>
      <c r="G58" s="77" t="e">
        <f t="shared" ca="1" si="4"/>
        <v>#DIV/0!</v>
      </c>
      <c r="H58" s="77" t="e">
        <f ca="1">IF(B$16=1,_xll.xCalcSkew(A58,I58-AO58,b)/100,0)</f>
        <v>#DIV/0!</v>
      </c>
      <c r="I58" s="98">
        <f t="shared" ca="1" si="5"/>
        <v>4</v>
      </c>
      <c r="K58" s="97">
        <f t="shared" ca="1" si="6"/>
        <v>2.5000000000000001E-2</v>
      </c>
      <c r="L58" s="100">
        <f t="shared" ca="1" si="7"/>
        <v>1</v>
      </c>
      <c r="M58" s="99">
        <f t="shared" ca="1" si="8"/>
        <v>830</v>
      </c>
      <c r="N58" s="181" t="e">
        <f t="shared" ca="1" si="9"/>
        <v>#DIV/0!</v>
      </c>
      <c r="O58" s="77" t="e">
        <f ca="1">IF(D$16=1,_xll.xCalcSkew($A58,P58-AZ58,b)/100,0)</f>
        <v>#DIV/0!</v>
      </c>
      <c r="P58" s="98">
        <f t="shared" ca="1" si="10"/>
        <v>2.5</v>
      </c>
      <c r="R58" s="97">
        <f t="shared" ca="1" si="11"/>
        <v>2.5000000000000001E-2</v>
      </c>
      <c r="S58" s="100">
        <f t="shared" ca="1" si="12"/>
        <v>1</v>
      </c>
      <c r="T58" s="99">
        <f t="shared" ca="1" si="13"/>
        <v>830</v>
      </c>
      <c r="U58" s="181" t="e">
        <f t="shared" ca="1" si="14"/>
        <v>#DIV/0!</v>
      </c>
      <c r="V58" s="77" t="e">
        <f ca="1">IF(F$16=1,_xll.xCalcSkew($A58,W58-BK58,b)/100,0)</f>
        <v>#DIV/0!</v>
      </c>
      <c r="W58" s="98">
        <f t="shared" ca="1" si="15"/>
        <v>2.5</v>
      </c>
      <c r="X58" s="99"/>
      <c r="Y58" s="97">
        <f t="shared" ca="1" si="16"/>
        <v>2.5000000000000001E-2</v>
      </c>
      <c r="Z58" s="100">
        <f t="shared" ca="1" si="17"/>
        <v>1</v>
      </c>
      <c r="AA58" s="99">
        <f t="shared" ca="1" si="18"/>
        <v>830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8">
        <f t="shared" ca="1" si="20"/>
        <v>2.4900000000000002</v>
      </c>
      <c r="AF58" s="99">
        <f t="shared" ca="1" si="21"/>
        <v>830</v>
      </c>
      <c r="AG58" s="99">
        <f t="shared" ca="1" si="22"/>
        <v>827</v>
      </c>
      <c r="AH58" s="77">
        <f t="shared" ca="1" si="67"/>
        <v>3.7021069033523098E-2</v>
      </c>
      <c r="AI58" s="159">
        <f t="shared" si="0"/>
        <v>30</v>
      </c>
      <c r="AJ58" s="101"/>
      <c r="AK58" s="101"/>
      <c r="AL58" s="101"/>
      <c r="AM58" s="101"/>
      <c r="AN58" s="78">
        <f t="shared" ca="1" si="49"/>
        <v>0</v>
      </c>
      <c r="AO58" s="321" t="e">
        <f t="shared" ca="1" si="50"/>
        <v>#DIV/0!</v>
      </c>
      <c r="AP58" s="75">
        <f t="shared" ca="1" si="24"/>
        <v>0</v>
      </c>
      <c r="AQ58" s="102">
        <f t="shared" ca="1" si="25"/>
        <v>0</v>
      </c>
      <c r="AR58" s="101">
        <f t="shared" ca="1" si="26"/>
        <v>0</v>
      </c>
      <c r="AS58" s="101">
        <f t="shared" ca="1" si="51"/>
        <v>0</v>
      </c>
      <c r="AT58" s="101">
        <f t="shared" ca="1" si="27"/>
        <v>0</v>
      </c>
      <c r="AU58" s="103">
        <f t="shared" ca="1" si="52"/>
        <v>0</v>
      </c>
      <c r="AV58" s="103">
        <f t="shared" ca="1" si="53"/>
        <v>0</v>
      </c>
      <c r="AW58" s="103">
        <f t="shared" ca="1" si="54"/>
        <v>0</v>
      </c>
      <c r="AY58" s="78">
        <f t="shared" ca="1" si="28"/>
        <v>0</v>
      </c>
      <c r="AZ58" s="321" t="e">
        <f t="shared" ca="1" si="55"/>
        <v>#DIV/0!</v>
      </c>
      <c r="BA58" s="75">
        <f t="shared" ca="1" si="29"/>
        <v>0</v>
      </c>
      <c r="BB58" s="102">
        <f t="shared" ca="1" si="30"/>
        <v>0</v>
      </c>
      <c r="BC58" s="101">
        <f t="shared" ca="1" si="31"/>
        <v>0</v>
      </c>
      <c r="BD58" s="101">
        <f t="shared" ca="1" si="32"/>
        <v>0</v>
      </c>
      <c r="BE58" s="101">
        <f t="shared" ca="1" si="33"/>
        <v>0</v>
      </c>
      <c r="BF58" s="103">
        <f t="shared" ca="1" si="56"/>
        <v>0</v>
      </c>
      <c r="BG58" s="103">
        <f t="shared" ca="1" si="57"/>
        <v>0</v>
      </c>
      <c r="BH58" s="103">
        <f t="shared" ca="1" si="58"/>
        <v>0</v>
      </c>
      <c r="BJ58" s="78">
        <f t="shared" ca="1" si="34"/>
        <v>0</v>
      </c>
      <c r="BK58" s="321" t="e">
        <f t="shared" ca="1" si="59"/>
        <v>#DIV/0!</v>
      </c>
      <c r="BL58" s="75">
        <f t="shared" ca="1" si="35"/>
        <v>0</v>
      </c>
      <c r="BM58" s="102">
        <f t="shared" ca="1" si="36"/>
        <v>0</v>
      </c>
      <c r="BN58" s="101">
        <f t="shared" ca="1" si="37"/>
        <v>0</v>
      </c>
      <c r="BO58" s="101">
        <f t="shared" ca="1" si="38"/>
        <v>0</v>
      </c>
      <c r="BP58" s="101">
        <f t="shared" ca="1" si="39"/>
        <v>0</v>
      </c>
      <c r="BQ58" s="103">
        <f t="shared" ca="1" si="60"/>
        <v>0</v>
      </c>
      <c r="BR58" s="103">
        <f t="shared" ca="1" si="61"/>
        <v>0</v>
      </c>
      <c r="BS58" s="103">
        <f t="shared" ca="1" si="62"/>
        <v>0</v>
      </c>
      <c r="BU58" s="78">
        <f t="shared" ca="1" si="40"/>
        <v>0</v>
      </c>
      <c r="BV58" s="321" t="e">
        <f t="shared" ca="1" si="63"/>
        <v>#DIV/0!</v>
      </c>
      <c r="BW58" s="75">
        <f t="shared" ca="1" si="41"/>
        <v>0</v>
      </c>
      <c r="BX58" s="102">
        <f t="shared" ca="1" si="42"/>
        <v>0</v>
      </c>
      <c r="BY58" s="101">
        <f t="shared" ca="1" si="43"/>
        <v>0</v>
      </c>
      <c r="BZ58" s="101">
        <f t="shared" ca="1" si="44"/>
        <v>0</v>
      </c>
      <c r="CA58" s="101">
        <f t="shared" ca="1" si="45"/>
        <v>0</v>
      </c>
      <c r="CB58" s="103">
        <f t="shared" ca="1" si="64"/>
        <v>0</v>
      </c>
      <c r="CC58" s="103">
        <f t="shared" ca="1" si="65"/>
        <v>0</v>
      </c>
      <c r="CD58" s="103">
        <f t="shared" ca="1" si="66"/>
        <v>0</v>
      </c>
    </row>
    <row r="59" spans="1:82" x14ac:dyDescent="0.25">
      <c r="A59" s="96">
        <f t="shared" si="46"/>
        <v>38108</v>
      </c>
      <c r="B59" s="97">
        <f t="shared" ca="1" si="47"/>
        <v>3.165</v>
      </c>
      <c r="C59" s="77">
        <f t="shared" ca="1" si="48"/>
        <v>0.315</v>
      </c>
      <c r="D59" s="97">
        <f t="shared" ca="1" si="1"/>
        <v>2.5000000000000001E-2</v>
      </c>
      <c r="E59" s="100">
        <f t="shared" ca="1" si="2"/>
        <v>1</v>
      </c>
      <c r="F59" s="99">
        <f t="shared" ca="1" si="3"/>
        <v>860</v>
      </c>
      <c r="G59" s="77" t="e">
        <f t="shared" ca="1" si="4"/>
        <v>#DIV/0!</v>
      </c>
      <c r="H59" s="77" t="e">
        <f ca="1">IF(B$16=1,_xll.xCalcSkew(A59,I59-AO59,b)/100,0)</f>
        <v>#DIV/0!</v>
      </c>
      <c r="I59" s="98">
        <f t="shared" ca="1" si="5"/>
        <v>4</v>
      </c>
      <c r="K59" s="97">
        <f t="shared" ca="1" si="6"/>
        <v>2.5000000000000001E-2</v>
      </c>
      <c r="L59" s="100">
        <f t="shared" ca="1" si="7"/>
        <v>1</v>
      </c>
      <c r="M59" s="99">
        <f t="shared" ca="1" si="8"/>
        <v>860</v>
      </c>
      <c r="N59" s="181" t="e">
        <f t="shared" ca="1" si="9"/>
        <v>#DIV/0!</v>
      </c>
      <c r="O59" s="77" t="e">
        <f ca="1">IF(D$16=1,_xll.xCalcSkew($A59,P59-AZ59,b)/100,0)</f>
        <v>#DIV/0!</v>
      </c>
      <c r="P59" s="98">
        <f t="shared" ca="1" si="10"/>
        <v>2.5</v>
      </c>
      <c r="R59" s="97">
        <f t="shared" ca="1" si="11"/>
        <v>2.5000000000000001E-2</v>
      </c>
      <c r="S59" s="100">
        <f t="shared" ca="1" si="12"/>
        <v>1</v>
      </c>
      <c r="T59" s="99">
        <f t="shared" ca="1" si="13"/>
        <v>860</v>
      </c>
      <c r="U59" s="181" t="e">
        <f t="shared" ca="1" si="14"/>
        <v>#DIV/0!</v>
      </c>
      <c r="V59" s="77" t="e">
        <f ca="1">IF(F$16=1,_xll.xCalcSkew($A59,W59-BK59,b)/100,0)</f>
        <v>#DIV/0!</v>
      </c>
      <c r="W59" s="98">
        <f t="shared" ca="1" si="15"/>
        <v>2.5</v>
      </c>
      <c r="X59" s="99"/>
      <c r="Y59" s="97">
        <f t="shared" ca="1" si="16"/>
        <v>2.5000000000000001E-2</v>
      </c>
      <c r="Z59" s="100">
        <f t="shared" ca="1" si="17"/>
        <v>1</v>
      </c>
      <c r="AA59" s="99">
        <f t="shared" ca="1" si="18"/>
        <v>860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8">
        <f t="shared" ca="1" si="20"/>
        <v>2.4900000000000002</v>
      </c>
      <c r="AF59" s="99">
        <f t="shared" ca="1" si="21"/>
        <v>860</v>
      </c>
      <c r="AG59" s="99">
        <f t="shared" ca="1" si="22"/>
        <v>859</v>
      </c>
      <c r="AH59" s="77">
        <f t="shared" ca="1" si="67"/>
        <v>3.7717515784331003E-2</v>
      </c>
      <c r="AI59" s="159">
        <f t="shared" si="0"/>
        <v>31</v>
      </c>
      <c r="AJ59" s="101"/>
      <c r="AK59" s="101"/>
      <c r="AL59" s="101"/>
      <c r="AM59" s="101"/>
      <c r="AN59" s="78">
        <f t="shared" ca="1" si="49"/>
        <v>0</v>
      </c>
      <c r="AO59" s="321" t="e">
        <f t="shared" ca="1" si="50"/>
        <v>#DIV/0!</v>
      </c>
      <c r="AP59" s="75">
        <f t="shared" ca="1" si="24"/>
        <v>0</v>
      </c>
      <c r="AQ59" s="102">
        <f t="shared" ca="1" si="25"/>
        <v>0</v>
      </c>
      <c r="AR59" s="101">
        <f t="shared" ca="1" si="26"/>
        <v>0</v>
      </c>
      <c r="AS59" s="101">
        <f t="shared" ca="1" si="51"/>
        <v>0</v>
      </c>
      <c r="AT59" s="101">
        <f t="shared" ca="1" si="27"/>
        <v>0</v>
      </c>
      <c r="AU59" s="103">
        <f t="shared" ca="1" si="52"/>
        <v>0</v>
      </c>
      <c r="AV59" s="103">
        <f t="shared" ca="1" si="53"/>
        <v>0</v>
      </c>
      <c r="AW59" s="103">
        <f t="shared" ca="1" si="54"/>
        <v>0</v>
      </c>
      <c r="AY59" s="78">
        <f t="shared" ca="1" si="28"/>
        <v>0</v>
      </c>
      <c r="AZ59" s="321" t="e">
        <f t="shared" ca="1" si="55"/>
        <v>#DIV/0!</v>
      </c>
      <c r="BA59" s="75">
        <f t="shared" ca="1" si="29"/>
        <v>0</v>
      </c>
      <c r="BB59" s="102">
        <f t="shared" ca="1" si="30"/>
        <v>0</v>
      </c>
      <c r="BC59" s="101">
        <f t="shared" ca="1" si="31"/>
        <v>0</v>
      </c>
      <c r="BD59" s="101">
        <f t="shared" ca="1" si="32"/>
        <v>0</v>
      </c>
      <c r="BE59" s="101">
        <f t="shared" ca="1" si="33"/>
        <v>0</v>
      </c>
      <c r="BF59" s="103">
        <f t="shared" ca="1" si="56"/>
        <v>0</v>
      </c>
      <c r="BG59" s="103">
        <f t="shared" ca="1" si="57"/>
        <v>0</v>
      </c>
      <c r="BH59" s="103">
        <f t="shared" ca="1" si="58"/>
        <v>0</v>
      </c>
      <c r="BJ59" s="78">
        <f t="shared" ca="1" si="34"/>
        <v>0</v>
      </c>
      <c r="BK59" s="321" t="e">
        <f t="shared" ca="1" si="59"/>
        <v>#DIV/0!</v>
      </c>
      <c r="BL59" s="75">
        <f t="shared" ca="1" si="35"/>
        <v>0</v>
      </c>
      <c r="BM59" s="102">
        <f t="shared" ca="1" si="36"/>
        <v>0</v>
      </c>
      <c r="BN59" s="101">
        <f t="shared" ca="1" si="37"/>
        <v>0</v>
      </c>
      <c r="BO59" s="101">
        <f t="shared" ca="1" si="38"/>
        <v>0</v>
      </c>
      <c r="BP59" s="101">
        <f t="shared" ca="1" si="39"/>
        <v>0</v>
      </c>
      <c r="BQ59" s="103">
        <f t="shared" ca="1" si="60"/>
        <v>0</v>
      </c>
      <c r="BR59" s="103">
        <f t="shared" ca="1" si="61"/>
        <v>0</v>
      </c>
      <c r="BS59" s="103">
        <f t="shared" ca="1" si="62"/>
        <v>0</v>
      </c>
      <c r="BU59" s="78">
        <f t="shared" ca="1" si="40"/>
        <v>0</v>
      </c>
      <c r="BV59" s="321" t="e">
        <f t="shared" ca="1" si="63"/>
        <v>#DIV/0!</v>
      </c>
      <c r="BW59" s="75">
        <f t="shared" ca="1" si="41"/>
        <v>0</v>
      </c>
      <c r="BX59" s="102">
        <f t="shared" ca="1" si="42"/>
        <v>0</v>
      </c>
      <c r="BY59" s="101">
        <f t="shared" ca="1" si="43"/>
        <v>0</v>
      </c>
      <c r="BZ59" s="101">
        <f t="shared" ca="1" si="44"/>
        <v>0</v>
      </c>
      <c r="CA59" s="101">
        <f t="shared" ca="1" si="45"/>
        <v>0</v>
      </c>
      <c r="CB59" s="103">
        <f t="shared" ca="1" si="64"/>
        <v>0</v>
      </c>
      <c r="CC59" s="103">
        <f t="shared" ca="1" si="65"/>
        <v>0</v>
      </c>
      <c r="CD59" s="103">
        <f t="shared" ca="1" si="66"/>
        <v>0</v>
      </c>
    </row>
    <row r="60" spans="1:82" x14ac:dyDescent="0.25">
      <c r="A60" s="96">
        <f t="shared" si="46"/>
        <v>38139</v>
      </c>
      <c r="B60" s="97">
        <f t="shared" ca="1" si="47"/>
        <v>3.2</v>
      </c>
      <c r="C60" s="77">
        <f t="shared" ca="1" si="48"/>
        <v>0.315</v>
      </c>
      <c r="D60" s="97">
        <f t="shared" ca="1" si="1"/>
        <v>0.03</v>
      </c>
      <c r="E60" s="100">
        <f t="shared" ca="1" si="2"/>
        <v>1</v>
      </c>
      <c r="F60" s="99">
        <f t="shared" ca="1" si="3"/>
        <v>888</v>
      </c>
      <c r="G60" s="77" t="e">
        <f t="shared" ca="1" si="4"/>
        <v>#DIV/0!</v>
      </c>
      <c r="H60" s="77" t="e">
        <f ca="1">IF(B$16=1,_xll.xCalcSkew(A60,I60-AO60,b)/100,0)</f>
        <v>#DIV/0!</v>
      </c>
      <c r="I60" s="98">
        <f t="shared" ca="1" si="5"/>
        <v>4</v>
      </c>
      <c r="K60" s="97">
        <f t="shared" ca="1" si="6"/>
        <v>0.03</v>
      </c>
      <c r="L60" s="100">
        <f t="shared" ca="1" si="7"/>
        <v>1</v>
      </c>
      <c r="M60" s="99">
        <f t="shared" ca="1" si="8"/>
        <v>888</v>
      </c>
      <c r="N60" s="181" t="e">
        <f t="shared" ca="1" si="9"/>
        <v>#DIV/0!</v>
      </c>
      <c r="O60" s="77" t="e">
        <f ca="1">IF(D$16=1,_xll.xCalcSkew($A60,P60-AZ60,b)/100,0)</f>
        <v>#DIV/0!</v>
      </c>
      <c r="P60" s="98">
        <f t="shared" ca="1" si="10"/>
        <v>2.5</v>
      </c>
      <c r="R60" s="97">
        <f t="shared" ca="1" si="11"/>
        <v>0.03</v>
      </c>
      <c r="S60" s="100">
        <f t="shared" ca="1" si="12"/>
        <v>1</v>
      </c>
      <c r="T60" s="99">
        <f t="shared" ca="1" si="13"/>
        <v>888</v>
      </c>
      <c r="U60" s="181" t="e">
        <f t="shared" ca="1" si="14"/>
        <v>#DIV/0!</v>
      </c>
      <c r="V60" s="77" t="e">
        <f ca="1">IF(F$16=1,_xll.xCalcSkew($A60,W60-BK60,b)/100,0)</f>
        <v>#DIV/0!</v>
      </c>
      <c r="W60" s="98">
        <f t="shared" ca="1" si="15"/>
        <v>2.5</v>
      </c>
      <c r="X60" s="99"/>
      <c r="Y60" s="97">
        <f t="shared" ca="1" si="16"/>
        <v>0.03</v>
      </c>
      <c r="Z60" s="100">
        <f t="shared" ca="1" si="17"/>
        <v>1</v>
      </c>
      <c r="AA60" s="99">
        <f t="shared" ca="1" si="18"/>
        <v>888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8">
        <f t="shared" ca="1" si="20"/>
        <v>2.4900000000000002</v>
      </c>
      <c r="AF60" s="99">
        <f t="shared" ca="1" si="21"/>
        <v>888</v>
      </c>
      <c r="AG60" s="99">
        <f t="shared" ca="1" si="22"/>
        <v>887</v>
      </c>
      <c r="AH60" s="77">
        <f t="shared" ca="1" si="67"/>
        <v>3.8437177597991E-2</v>
      </c>
      <c r="AI60" s="159">
        <f t="shared" si="0"/>
        <v>30</v>
      </c>
      <c r="AJ60" s="101"/>
      <c r="AK60" s="101"/>
      <c r="AL60" s="101"/>
      <c r="AM60" s="101"/>
      <c r="AN60" s="78">
        <f t="shared" ca="1" si="49"/>
        <v>0</v>
      </c>
      <c r="AO60" s="321" t="e">
        <f t="shared" ca="1" si="50"/>
        <v>#DIV/0!</v>
      </c>
      <c r="AP60" s="75">
        <f t="shared" ca="1" si="24"/>
        <v>0</v>
      </c>
      <c r="AQ60" s="102">
        <f t="shared" ca="1" si="25"/>
        <v>0</v>
      </c>
      <c r="AR60" s="101">
        <f t="shared" ca="1" si="26"/>
        <v>0</v>
      </c>
      <c r="AS60" s="101">
        <f t="shared" ca="1" si="51"/>
        <v>0</v>
      </c>
      <c r="AT60" s="101">
        <f t="shared" ca="1" si="27"/>
        <v>0</v>
      </c>
      <c r="AU60" s="103">
        <f t="shared" ca="1" si="52"/>
        <v>0</v>
      </c>
      <c r="AV60" s="103">
        <f t="shared" ca="1" si="53"/>
        <v>0</v>
      </c>
      <c r="AW60" s="103">
        <f t="shared" ca="1" si="54"/>
        <v>0</v>
      </c>
      <c r="AY60" s="78">
        <f t="shared" ca="1" si="28"/>
        <v>0</v>
      </c>
      <c r="AZ60" s="321" t="e">
        <f t="shared" ca="1" si="55"/>
        <v>#DIV/0!</v>
      </c>
      <c r="BA60" s="75">
        <f t="shared" ca="1" si="29"/>
        <v>0</v>
      </c>
      <c r="BB60" s="102">
        <f t="shared" ca="1" si="30"/>
        <v>0</v>
      </c>
      <c r="BC60" s="101">
        <f t="shared" ca="1" si="31"/>
        <v>0</v>
      </c>
      <c r="BD60" s="101">
        <f t="shared" ca="1" si="32"/>
        <v>0</v>
      </c>
      <c r="BE60" s="101">
        <f t="shared" ca="1" si="33"/>
        <v>0</v>
      </c>
      <c r="BF60" s="103">
        <f t="shared" ca="1" si="56"/>
        <v>0</v>
      </c>
      <c r="BG60" s="103">
        <f t="shared" ca="1" si="57"/>
        <v>0</v>
      </c>
      <c r="BH60" s="103">
        <f t="shared" ca="1" si="58"/>
        <v>0</v>
      </c>
      <c r="BJ60" s="78">
        <f t="shared" ca="1" si="34"/>
        <v>0</v>
      </c>
      <c r="BK60" s="321" t="e">
        <f t="shared" ca="1" si="59"/>
        <v>#DIV/0!</v>
      </c>
      <c r="BL60" s="75">
        <f t="shared" ca="1" si="35"/>
        <v>0</v>
      </c>
      <c r="BM60" s="102">
        <f t="shared" ca="1" si="36"/>
        <v>0</v>
      </c>
      <c r="BN60" s="101">
        <f t="shared" ca="1" si="37"/>
        <v>0</v>
      </c>
      <c r="BO60" s="101">
        <f t="shared" ca="1" si="38"/>
        <v>0</v>
      </c>
      <c r="BP60" s="101">
        <f t="shared" ca="1" si="39"/>
        <v>0</v>
      </c>
      <c r="BQ60" s="103">
        <f t="shared" ca="1" si="60"/>
        <v>0</v>
      </c>
      <c r="BR60" s="103">
        <f t="shared" ca="1" si="61"/>
        <v>0</v>
      </c>
      <c r="BS60" s="103">
        <f t="shared" ca="1" si="62"/>
        <v>0</v>
      </c>
      <c r="BU60" s="78">
        <f t="shared" ca="1" si="40"/>
        <v>0</v>
      </c>
      <c r="BV60" s="321" t="e">
        <f t="shared" ca="1" si="63"/>
        <v>#DIV/0!</v>
      </c>
      <c r="BW60" s="75">
        <f t="shared" ca="1" si="41"/>
        <v>0</v>
      </c>
      <c r="BX60" s="102">
        <f t="shared" ca="1" si="42"/>
        <v>0</v>
      </c>
      <c r="BY60" s="101">
        <f t="shared" ca="1" si="43"/>
        <v>0</v>
      </c>
      <c r="BZ60" s="101">
        <f t="shared" ca="1" si="44"/>
        <v>0</v>
      </c>
      <c r="CA60" s="101">
        <f t="shared" ca="1" si="45"/>
        <v>0</v>
      </c>
      <c r="CB60" s="103">
        <f t="shared" ca="1" si="64"/>
        <v>0</v>
      </c>
      <c r="CC60" s="103">
        <f t="shared" ca="1" si="65"/>
        <v>0</v>
      </c>
      <c r="CD60" s="103">
        <f t="shared" ca="1" si="66"/>
        <v>0</v>
      </c>
    </row>
    <row r="61" spans="1:82" x14ac:dyDescent="0.25">
      <c r="A61" s="96">
        <f t="shared" si="46"/>
        <v>38169</v>
      </c>
      <c r="B61" s="97">
        <f t="shared" ca="1" si="47"/>
        <v>3.24</v>
      </c>
      <c r="C61" s="77">
        <f t="shared" ca="1" si="48"/>
        <v>0.315</v>
      </c>
      <c r="D61" s="97">
        <f t="shared" ca="1" si="1"/>
        <v>3.2500000000000001E-2</v>
      </c>
      <c r="E61" s="100">
        <f t="shared" ca="1" si="2"/>
        <v>1</v>
      </c>
      <c r="F61" s="99">
        <f t="shared" ca="1" si="3"/>
        <v>921</v>
      </c>
      <c r="G61" s="77" t="e">
        <f t="shared" ca="1" si="4"/>
        <v>#DIV/0!</v>
      </c>
      <c r="H61" s="77" t="e">
        <f ca="1">IF(B$16=1,_xll.xCalcSkew(A61,I61-AO61,b)/100,0)</f>
        <v>#DIV/0!</v>
      </c>
      <c r="I61" s="98">
        <f t="shared" ca="1" si="5"/>
        <v>4</v>
      </c>
      <c r="K61" s="97">
        <f t="shared" ca="1" si="6"/>
        <v>3.2500000000000001E-2</v>
      </c>
      <c r="L61" s="100">
        <f t="shared" ca="1" si="7"/>
        <v>1</v>
      </c>
      <c r="M61" s="99">
        <f t="shared" ca="1" si="8"/>
        <v>921</v>
      </c>
      <c r="N61" s="181" t="e">
        <f t="shared" ca="1" si="9"/>
        <v>#DIV/0!</v>
      </c>
      <c r="O61" s="77" t="e">
        <f ca="1">IF(D$16=1,_xll.xCalcSkew($A61,P61-AZ61,b)/100,0)</f>
        <v>#DIV/0!</v>
      </c>
      <c r="P61" s="98">
        <f t="shared" ca="1" si="10"/>
        <v>2.5</v>
      </c>
      <c r="R61" s="97">
        <f t="shared" ca="1" si="11"/>
        <v>3.2500000000000001E-2</v>
      </c>
      <c r="S61" s="100">
        <f t="shared" ca="1" si="12"/>
        <v>1</v>
      </c>
      <c r="T61" s="99">
        <f t="shared" ca="1" si="13"/>
        <v>921</v>
      </c>
      <c r="U61" s="181" t="e">
        <f t="shared" ca="1" si="14"/>
        <v>#DIV/0!</v>
      </c>
      <c r="V61" s="77" t="e">
        <f ca="1">IF(F$16=1,_xll.xCalcSkew($A61,W61-BK61,b)/100,0)</f>
        <v>#DIV/0!</v>
      </c>
      <c r="W61" s="98">
        <f t="shared" ca="1" si="15"/>
        <v>2.5</v>
      </c>
      <c r="X61" s="99"/>
      <c r="Y61" s="97">
        <f t="shared" ca="1" si="16"/>
        <v>3.2500000000000001E-2</v>
      </c>
      <c r="Z61" s="100">
        <f t="shared" ca="1" si="17"/>
        <v>1</v>
      </c>
      <c r="AA61" s="99">
        <f t="shared" ca="1" si="18"/>
        <v>921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8">
        <f t="shared" ca="1" si="20"/>
        <v>2.4900000000000002</v>
      </c>
      <c r="AF61" s="99">
        <f t="shared" ca="1" si="21"/>
        <v>921</v>
      </c>
      <c r="AG61" s="99">
        <f t="shared" ca="1" si="22"/>
        <v>918</v>
      </c>
      <c r="AH61" s="77">
        <f t="shared" ca="1" si="67"/>
        <v>3.9098228026385802E-2</v>
      </c>
      <c r="AI61" s="159">
        <f t="shared" si="0"/>
        <v>31</v>
      </c>
      <c r="AJ61" s="101"/>
      <c r="AK61" s="101"/>
      <c r="AL61" s="101"/>
      <c r="AM61" s="101"/>
      <c r="AN61" s="78">
        <f t="shared" ca="1" si="49"/>
        <v>0</v>
      </c>
      <c r="AO61" s="321" t="e">
        <f t="shared" ca="1" si="50"/>
        <v>#DIV/0!</v>
      </c>
      <c r="AP61" s="75">
        <f t="shared" ca="1" si="24"/>
        <v>0</v>
      </c>
      <c r="AQ61" s="102">
        <f t="shared" ca="1" si="25"/>
        <v>0</v>
      </c>
      <c r="AR61" s="101">
        <f t="shared" ca="1" si="26"/>
        <v>0</v>
      </c>
      <c r="AS61" s="101">
        <f t="shared" ca="1" si="51"/>
        <v>0</v>
      </c>
      <c r="AT61" s="101">
        <f t="shared" ca="1" si="27"/>
        <v>0</v>
      </c>
      <c r="AU61" s="103">
        <f t="shared" ca="1" si="52"/>
        <v>0</v>
      </c>
      <c r="AV61" s="103">
        <f t="shared" ca="1" si="53"/>
        <v>0</v>
      </c>
      <c r="AW61" s="103">
        <f t="shared" ca="1" si="54"/>
        <v>0</v>
      </c>
      <c r="AY61" s="78">
        <f t="shared" ca="1" si="28"/>
        <v>0</v>
      </c>
      <c r="AZ61" s="321" t="e">
        <f t="shared" ca="1" si="55"/>
        <v>#DIV/0!</v>
      </c>
      <c r="BA61" s="75">
        <f t="shared" ca="1" si="29"/>
        <v>0</v>
      </c>
      <c r="BB61" s="102">
        <f t="shared" ca="1" si="30"/>
        <v>0</v>
      </c>
      <c r="BC61" s="101">
        <f t="shared" ca="1" si="31"/>
        <v>0</v>
      </c>
      <c r="BD61" s="101">
        <f t="shared" ca="1" si="32"/>
        <v>0</v>
      </c>
      <c r="BE61" s="101">
        <f t="shared" ca="1" si="33"/>
        <v>0</v>
      </c>
      <c r="BF61" s="103">
        <f t="shared" ca="1" si="56"/>
        <v>0</v>
      </c>
      <c r="BG61" s="103">
        <f t="shared" ca="1" si="57"/>
        <v>0</v>
      </c>
      <c r="BH61" s="103">
        <f t="shared" ca="1" si="58"/>
        <v>0</v>
      </c>
      <c r="BJ61" s="78">
        <f t="shared" ca="1" si="34"/>
        <v>0</v>
      </c>
      <c r="BK61" s="321" t="e">
        <f t="shared" ca="1" si="59"/>
        <v>#DIV/0!</v>
      </c>
      <c r="BL61" s="75">
        <f t="shared" ca="1" si="35"/>
        <v>0</v>
      </c>
      <c r="BM61" s="102">
        <f t="shared" ca="1" si="36"/>
        <v>0</v>
      </c>
      <c r="BN61" s="101">
        <f t="shared" ca="1" si="37"/>
        <v>0</v>
      </c>
      <c r="BO61" s="101">
        <f t="shared" ca="1" si="38"/>
        <v>0</v>
      </c>
      <c r="BP61" s="101">
        <f t="shared" ca="1" si="39"/>
        <v>0</v>
      </c>
      <c r="BQ61" s="103">
        <f t="shared" ca="1" si="60"/>
        <v>0</v>
      </c>
      <c r="BR61" s="103">
        <f t="shared" ca="1" si="61"/>
        <v>0</v>
      </c>
      <c r="BS61" s="103">
        <f t="shared" ca="1" si="62"/>
        <v>0</v>
      </c>
      <c r="BU61" s="78">
        <f t="shared" ca="1" si="40"/>
        <v>0</v>
      </c>
      <c r="BV61" s="321" t="e">
        <f t="shared" ca="1" si="63"/>
        <v>#DIV/0!</v>
      </c>
      <c r="BW61" s="75">
        <f t="shared" ca="1" si="41"/>
        <v>0</v>
      </c>
      <c r="BX61" s="102">
        <f t="shared" ca="1" si="42"/>
        <v>0</v>
      </c>
      <c r="BY61" s="101">
        <f t="shared" ca="1" si="43"/>
        <v>0</v>
      </c>
      <c r="BZ61" s="101">
        <f t="shared" ca="1" si="44"/>
        <v>0</v>
      </c>
      <c r="CA61" s="101">
        <f t="shared" ca="1" si="45"/>
        <v>0</v>
      </c>
      <c r="CB61" s="103">
        <f t="shared" ca="1" si="64"/>
        <v>0</v>
      </c>
      <c r="CC61" s="103">
        <f t="shared" ca="1" si="65"/>
        <v>0</v>
      </c>
      <c r="CD61" s="103">
        <f t="shared" ca="1" si="66"/>
        <v>0</v>
      </c>
    </row>
    <row r="62" spans="1:82" x14ac:dyDescent="0.25">
      <c r="A62" s="96">
        <f t="shared" si="46"/>
        <v>38200</v>
      </c>
      <c r="B62" s="97">
        <f t="shared" ca="1" si="47"/>
        <v>3.28</v>
      </c>
      <c r="C62" s="77">
        <f t="shared" ca="1" si="48"/>
        <v>0.315</v>
      </c>
      <c r="D62" s="97">
        <f t="shared" ca="1" si="1"/>
        <v>3.5000000000000003E-2</v>
      </c>
      <c r="E62" s="100">
        <f t="shared" ca="1" si="2"/>
        <v>1</v>
      </c>
      <c r="F62" s="99">
        <f t="shared" ca="1" si="3"/>
        <v>951</v>
      </c>
      <c r="G62" s="77" t="e">
        <f t="shared" ca="1" si="4"/>
        <v>#DIV/0!</v>
      </c>
      <c r="H62" s="77" t="e">
        <f ca="1">IF(B$16=1,_xll.xCalcSkew(A62,I62-AO62,b)/100,0)</f>
        <v>#DIV/0!</v>
      </c>
      <c r="I62" s="98">
        <f t="shared" ca="1" si="5"/>
        <v>4</v>
      </c>
      <c r="K62" s="97">
        <f t="shared" ca="1" si="6"/>
        <v>3.5000000000000003E-2</v>
      </c>
      <c r="L62" s="100">
        <f t="shared" ca="1" si="7"/>
        <v>1</v>
      </c>
      <c r="M62" s="99">
        <f t="shared" ca="1" si="8"/>
        <v>951</v>
      </c>
      <c r="N62" s="181" t="e">
        <f t="shared" ca="1" si="9"/>
        <v>#DIV/0!</v>
      </c>
      <c r="O62" s="77" t="e">
        <f ca="1">IF(D$16=1,_xll.xCalcSkew($A62,P62-AZ62,b)/100,0)</f>
        <v>#DIV/0!</v>
      </c>
      <c r="P62" s="98">
        <f t="shared" ca="1" si="10"/>
        <v>2.5</v>
      </c>
      <c r="R62" s="97">
        <f t="shared" ca="1" si="11"/>
        <v>3.5000000000000003E-2</v>
      </c>
      <c r="S62" s="100">
        <f t="shared" ca="1" si="12"/>
        <v>1</v>
      </c>
      <c r="T62" s="99">
        <f t="shared" ca="1" si="13"/>
        <v>951</v>
      </c>
      <c r="U62" s="181" t="e">
        <f t="shared" ca="1" si="14"/>
        <v>#DIV/0!</v>
      </c>
      <c r="V62" s="77" t="e">
        <f ca="1">IF(F$16=1,_xll.xCalcSkew($A62,W62-BK62,b)/100,0)</f>
        <v>#DIV/0!</v>
      </c>
      <c r="W62" s="98">
        <f t="shared" ca="1" si="15"/>
        <v>2.5</v>
      </c>
      <c r="X62" s="99"/>
      <c r="Y62" s="97">
        <f t="shared" ca="1" si="16"/>
        <v>3.5000000000000003E-2</v>
      </c>
      <c r="Z62" s="100">
        <f t="shared" ca="1" si="17"/>
        <v>1</v>
      </c>
      <c r="AA62" s="99">
        <f t="shared" ca="1" si="18"/>
        <v>951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8">
        <f t="shared" ca="1" si="20"/>
        <v>2.4900000000000002</v>
      </c>
      <c r="AF62" s="99">
        <f t="shared" ca="1" si="21"/>
        <v>951</v>
      </c>
      <c r="AG62" s="99">
        <f t="shared" ca="1" si="22"/>
        <v>950</v>
      </c>
      <c r="AH62" s="77">
        <f t="shared" ca="1" si="67"/>
        <v>3.9742489332663701E-2</v>
      </c>
      <c r="AI62" s="159">
        <f t="shared" si="0"/>
        <v>31</v>
      </c>
      <c r="AJ62" s="101"/>
      <c r="AK62" s="101"/>
      <c r="AL62" s="101"/>
      <c r="AM62" s="101"/>
      <c r="AN62" s="78">
        <f t="shared" ca="1" si="49"/>
        <v>0</v>
      </c>
      <c r="AO62" s="321" t="e">
        <f t="shared" ca="1" si="50"/>
        <v>#DIV/0!</v>
      </c>
      <c r="AP62" s="75">
        <f t="shared" ca="1" si="24"/>
        <v>0</v>
      </c>
      <c r="AQ62" s="102">
        <f t="shared" ca="1" si="25"/>
        <v>0</v>
      </c>
      <c r="AR62" s="101">
        <f t="shared" ca="1" si="26"/>
        <v>0</v>
      </c>
      <c r="AS62" s="101">
        <f t="shared" ca="1" si="51"/>
        <v>0</v>
      </c>
      <c r="AT62" s="101">
        <f t="shared" ca="1" si="27"/>
        <v>0</v>
      </c>
      <c r="AU62" s="103">
        <f t="shared" ca="1" si="52"/>
        <v>0</v>
      </c>
      <c r="AV62" s="103">
        <f t="shared" ca="1" si="53"/>
        <v>0</v>
      </c>
      <c r="AW62" s="103">
        <f t="shared" ca="1" si="54"/>
        <v>0</v>
      </c>
      <c r="AY62" s="78">
        <f t="shared" ca="1" si="28"/>
        <v>0</v>
      </c>
      <c r="AZ62" s="321" t="e">
        <f t="shared" ca="1" si="55"/>
        <v>#DIV/0!</v>
      </c>
      <c r="BA62" s="75">
        <f t="shared" ca="1" si="29"/>
        <v>0</v>
      </c>
      <c r="BB62" s="102">
        <f t="shared" ca="1" si="30"/>
        <v>0</v>
      </c>
      <c r="BC62" s="101">
        <f t="shared" ca="1" si="31"/>
        <v>0</v>
      </c>
      <c r="BD62" s="101">
        <f t="shared" ca="1" si="32"/>
        <v>0</v>
      </c>
      <c r="BE62" s="101">
        <f t="shared" ca="1" si="33"/>
        <v>0</v>
      </c>
      <c r="BF62" s="103">
        <f t="shared" ca="1" si="56"/>
        <v>0</v>
      </c>
      <c r="BG62" s="103">
        <f t="shared" ca="1" si="57"/>
        <v>0</v>
      </c>
      <c r="BH62" s="103">
        <f t="shared" ca="1" si="58"/>
        <v>0</v>
      </c>
      <c r="BJ62" s="78">
        <f t="shared" ca="1" si="34"/>
        <v>0</v>
      </c>
      <c r="BK62" s="321" t="e">
        <f t="shared" ca="1" si="59"/>
        <v>#DIV/0!</v>
      </c>
      <c r="BL62" s="75">
        <f t="shared" ca="1" si="35"/>
        <v>0</v>
      </c>
      <c r="BM62" s="102">
        <f t="shared" ca="1" si="36"/>
        <v>0</v>
      </c>
      <c r="BN62" s="101">
        <f t="shared" ca="1" si="37"/>
        <v>0</v>
      </c>
      <c r="BO62" s="101">
        <f t="shared" ca="1" si="38"/>
        <v>0</v>
      </c>
      <c r="BP62" s="101">
        <f t="shared" ca="1" si="39"/>
        <v>0</v>
      </c>
      <c r="BQ62" s="103">
        <f t="shared" ca="1" si="60"/>
        <v>0</v>
      </c>
      <c r="BR62" s="103">
        <f t="shared" ca="1" si="61"/>
        <v>0</v>
      </c>
      <c r="BS62" s="103">
        <f t="shared" ca="1" si="62"/>
        <v>0</v>
      </c>
      <c r="BU62" s="78">
        <f t="shared" ca="1" si="40"/>
        <v>0</v>
      </c>
      <c r="BV62" s="321" t="e">
        <f t="shared" ca="1" si="63"/>
        <v>#DIV/0!</v>
      </c>
      <c r="BW62" s="75">
        <f t="shared" ca="1" si="41"/>
        <v>0</v>
      </c>
      <c r="BX62" s="102">
        <f t="shared" ca="1" si="42"/>
        <v>0</v>
      </c>
      <c r="BY62" s="101">
        <f t="shared" ca="1" si="43"/>
        <v>0</v>
      </c>
      <c r="BZ62" s="101">
        <f t="shared" ca="1" si="44"/>
        <v>0</v>
      </c>
      <c r="CA62" s="101">
        <f t="shared" ca="1" si="45"/>
        <v>0</v>
      </c>
      <c r="CB62" s="103">
        <f t="shared" ca="1" si="64"/>
        <v>0</v>
      </c>
      <c r="CC62" s="103">
        <f t="shared" ca="1" si="65"/>
        <v>0</v>
      </c>
      <c r="CD62" s="103">
        <f t="shared" ca="1" si="66"/>
        <v>0</v>
      </c>
    </row>
    <row r="63" spans="1:82" x14ac:dyDescent="0.25">
      <c r="A63" s="96">
        <f t="shared" si="46"/>
        <v>38231</v>
      </c>
      <c r="B63" s="97">
        <f t="shared" ca="1" si="47"/>
        <v>3.2749999999999999</v>
      </c>
      <c r="C63" s="77">
        <f t="shared" ca="1" si="48"/>
        <v>0.315</v>
      </c>
      <c r="D63" s="97">
        <f t="shared" ca="1" si="1"/>
        <v>2.75E-2</v>
      </c>
      <c r="E63" s="100">
        <f t="shared" ca="1" si="2"/>
        <v>1</v>
      </c>
      <c r="F63" s="99">
        <f t="shared" ca="1" si="3"/>
        <v>981</v>
      </c>
      <c r="G63" s="77" t="e">
        <f t="shared" ca="1" si="4"/>
        <v>#DIV/0!</v>
      </c>
      <c r="H63" s="77" t="e">
        <f ca="1">IF(B$16=1,_xll.xCalcSkew(A63,I63-AO63,b)/100,0)</f>
        <v>#DIV/0!</v>
      </c>
      <c r="I63" s="98">
        <f t="shared" ref="I63:I94" ca="1" si="68">IF($B$19=4,$AO63,$B$18)</f>
        <v>4</v>
      </c>
      <c r="K63" s="97">
        <f t="shared" ca="1" si="6"/>
        <v>2.75E-2</v>
      </c>
      <c r="L63" s="100">
        <f t="shared" ca="1" si="7"/>
        <v>1</v>
      </c>
      <c r="M63" s="99">
        <f t="shared" ca="1" si="8"/>
        <v>981</v>
      </c>
      <c r="N63" s="181" t="e">
        <f t="shared" ca="1" si="9"/>
        <v>#DIV/0!</v>
      </c>
      <c r="O63" s="77" t="e">
        <f ca="1">IF(D$16=1,_xll.xCalcSkew($A63,P63-AZ63,b)/100,0)</f>
        <v>#DIV/0!</v>
      </c>
      <c r="P63" s="98">
        <f t="shared" ref="P63:P94" ca="1" si="69">IF($D$19=4,$AZ63,$D$18)</f>
        <v>2.5</v>
      </c>
      <c r="R63" s="97">
        <f t="shared" ca="1" si="11"/>
        <v>2.75E-2</v>
      </c>
      <c r="S63" s="100">
        <f t="shared" ca="1" si="12"/>
        <v>1</v>
      </c>
      <c r="T63" s="99">
        <f t="shared" ca="1" si="13"/>
        <v>981</v>
      </c>
      <c r="U63" s="181" t="e">
        <f t="shared" ca="1" si="14"/>
        <v>#DIV/0!</v>
      </c>
      <c r="V63" s="77" t="e">
        <f ca="1">IF(F$16=1,_xll.xCalcSkew($A63,W63-BK63,b)/100,0)</f>
        <v>#DIV/0!</v>
      </c>
      <c r="W63" s="98">
        <f t="shared" ref="W63:W94" ca="1" si="70">IF($F$19=4,$BK63,$F$18)</f>
        <v>2.5</v>
      </c>
      <c r="X63" s="99"/>
      <c r="Y63" s="97">
        <f t="shared" ca="1" si="16"/>
        <v>2.75E-2</v>
      </c>
      <c r="Z63" s="100">
        <f t="shared" ca="1" si="17"/>
        <v>1</v>
      </c>
      <c r="AA63" s="99">
        <f t="shared" ca="1" si="18"/>
        <v>981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8">
        <f t="shared" ref="AD63:AD94" ca="1" si="71">IF($H$19=4,$BV63,$H$18)</f>
        <v>2.4900000000000002</v>
      </c>
      <c r="AF63" s="99">
        <f t="shared" ca="1" si="21"/>
        <v>981</v>
      </c>
      <c r="AG63" s="99">
        <f t="shared" ca="1" si="22"/>
        <v>980</v>
      </c>
      <c r="AH63" s="77">
        <f t="shared" ca="1" si="67"/>
        <v>4.0386750778223797E-2</v>
      </c>
      <c r="AI63" s="159">
        <f t="shared" si="0"/>
        <v>30</v>
      </c>
      <c r="AJ63" s="101"/>
      <c r="AK63" s="101"/>
      <c r="AL63" s="101"/>
      <c r="AM63" s="101"/>
      <c r="AN63" s="78">
        <f t="shared" ca="1" si="49"/>
        <v>0</v>
      </c>
      <c r="AO63" s="321" t="e">
        <f t="shared" ca="1" si="50"/>
        <v>#DIV/0!</v>
      </c>
      <c r="AP63" s="75">
        <f t="shared" ref="AP63:AP94" ca="1" si="72">AN63*($B63+B$13)</f>
        <v>0</v>
      </c>
      <c r="AQ63" s="102">
        <f t="shared" ref="AQ63:AQ94" ca="1" si="73">IF(ISNUMBER(((AP63/AN63)+B$14+$D63)*AN63),((AP63/AN63)+B$14+$D63)*AN63,0)</f>
        <v>0</v>
      </c>
      <c r="AR63" s="101">
        <f t="shared" ca="1" si="26"/>
        <v>0</v>
      </c>
      <c r="AS63" s="101">
        <f t="shared" ca="1" si="51"/>
        <v>0</v>
      </c>
      <c r="AT63" s="101">
        <f t="shared" ca="1" si="27"/>
        <v>0</v>
      </c>
      <c r="AU63" s="103">
        <f t="shared" ca="1" si="52"/>
        <v>0</v>
      </c>
      <c r="AV63" s="103">
        <f t="shared" ca="1" si="53"/>
        <v>0</v>
      </c>
      <c r="AW63" s="103">
        <f t="shared" ca="1" si="54"/>
        <v>0</v>
      </c>
      <c r="AY63" s="78">
        <f t="shared" ca="1" si="28"/>
        <v>0</v>
      </c>
      <c r="AZ63" s="321" t="e">
        <f t="shared" ca="1" si="55"/>
        <v>#DIV/0!</v>
      </c>
      <c r="BA63" s="75">
        <f t="shared" ref="BA63:BA94" ca="1" si="74">AY63*($B63+D$13)</f>
        <v>0</v>
      </c>
      <c r="BB63" s="102">
        <f t="shared" ref="BB63:BB94" ca="1" si="75">IF(ISNUMBER(((BA63/AY63)+D$14+$K63)*AY63),((BA63/AY63)+D$14+$K63)*AY63,0)</f>
        <v>0</v>
      </c>
      <c r="BC63" s="101">
        <f t="shared" ca="1" si="31"/>
        <v>0</v>
      </c>
      <c r="BD63" s="101">
        <f t="shared" ca="1" si="32"/>
        <v>0</v>
      </c>
      <c r="BE63" s="101">
        <f t="shared" ca="1" si="33"/>
        <v>0</v>
      </c>
      <c r="BF63" s="103">
        <f t="shared" ca="1" si="56"/>
        <v>0</v>
      </c>
      <c r="BG63" s="103">
        <f t="shared" ca="1" si="57"/>
        <v>0</v>
      </c>
      <c r="BH63" s="103">
        <f t="shared" ca="1" si="58"/>
        <v>0</v>
      </c>
      <c r="BJ63" s="78">
        <f t="shared" ca="1" si="34"/>
        <v>0</v>
      </c>
      <c r="BK63" s="321" t="e">
        <f t="shared" ca="1" si="59"/>
        <v>#DIV/0!</v>
      </c>
      <c r="BL63" s="75">
        <f t="shared" ref="BL63:BL94" ca="1" si="76">BJ63*($B63+F$13)</f>
        <v>0</v>
      </c>
      <c r="BM63" s="102">
        <f t="shared" ref="BM63:BM94" ca="1" si="77">IF(ISNUMBER(((BL63/BJ63)+F$14+$R63)*BJ63),((BL63/BJ63)+F$14+$R63)*BJ63,0)</f>
        <v>0</v>
      </c>
      <c r="BN63" s="101">
        <f t="shared" ca="1" si="37"/>
        <v>0</v>
      </c>
      <c r="BO63" s="101">
        <f t="shared" ca="1" si="38"/>
        <v>0</v>
      </c>
      <c r="BP63" s="101">
        <f t="shared" ca="1" si="39"/>
        <v>0</v>
      </c>
      <c r="BQ63" s="103">
        <f t="shared" ca="1" si="60"/>
        <v>0</v>
      </c>
      <c r="BR63" s="103">
        <f t="shared" ca="1" si="61"/>
        <v>0</v>
      </c>
      <c r="BS63" s="103">
        <f t="shared" ca="1" si="62"/>
        <v>0</v>
      </c>
      <c r="BU63" s="78">
        <f t="shared" ca="1" si="40"/>
        <v>0</v>
      </c>
      <c r="BV63" s="321" t="e">
        <f t="shared" ca="1" si="63"/>
        <v>#DIV/0!</v>
      </c>
      <c r="BW63" s="75">
        <f t="shared" ref="BW63:BW94" ca="1" si="78">BU63*($B63+H$13)</f>
        <v>0</v>
      </c>
      <c r="BX63" s="102">
        <f t="shared" ref="BX63:BX94" ca="1" si="79">IF(ISNUMBER(((BW63/BU63)+H$14+$Y63)*BU63),((BW63/BU63)+H$14+$Y63)*BU63,0)</f>
        <v>0</v>
      </c>
      <c r="BY63" s="101">
        <f t="shared" ca="1" si="43"/>
        <v>0</v>
      </c>
      <c r="BZ63" s="101">
        <f t="shared" ca="1" si="44"/>
        <v>0</v>
      </c>
      <c r="CA63" s="101">
        <f t="shared" ca="1" si="45"/>
        <v>0</v>
      </c>
      <c r="CB63" s="103">
        <f t="shared" ca="1" si="64"/>
        <v>0</v>
      </c>
      <c r="CC63" s="103">
        <f t="shared" ca="1" si="65"/>
        <v>0</v>
      </c>
      <c r="CD63" s="103">
        <f t="shared" ca="1" si="66"/>
        <v>0</v>
      </c>
    </row>
    <row r="64" spans="1:82" x14ac:dyDescent="0.25">
      <c r="A64" s="96">
        <f t="shared" si="46"/>
        <v>38261</v>
      </c>
      <c r="B64" s="97">
        <f t="shared" ca="1" si="47"/>
        <v>3.3</v>
      </c>
      <c r="C64" s="77">
        <f t="shared" ca="1" si="48"/>
        <v>0.315</v>
      </c>
      <c r="D64" s="97">
        <f t="shared" ca="1" si="1"/>
        <v>1.7500000000000002E-2</v>
      </c>
      <c r="E64" s="100">
        <f t="shared" ca="1" si="2"/>
        <v>1</v>
      </c>
      <c r="F64" s="99">
        <f t="shared" ca="1" si="3"/>
        <v>1013</v>
      </c>
      <c r="G64" s="77" t="e">
        <f t="shared" ca="1" si="4"/>
        <v>#DIV/0!</v>
      </c>
      <c r="H64" s="77" t="e">
        <f ca="1">IF(B$16=1,_xll.xCalcSkew(A64,I64-AO64,b)/100,0)</f>
        <v>#DIV/0!</v>
      </c>
      <c r="I64" s="98">
        <f t="shared" ca="1" si="68"/>
        <v>4</v>
      </c>
      <c r="K64" s="97">
        <f t="shared" ca="1" si="6"/>
        <v>1.7500000000000002E-2</v>
      </c>
      <c r="L64" s="100">
        <f t="shared" ca="1" si="7"/>
        <v>1</v>
      </c>
      <c r="M64" s="99">
        <f t="shared" ca="1" si="8"/>
        <v>1013</v>
      </c>
      <c r="N64" s="181" t="e">
        <f t="shared" ca="1" si="9"/>
        <v>#DIV/0!</v>
      </c>
      <c r="O64" s="77" t="e">
        <f ca="1">IF(D$16=1,_xll.xCalcSkew($A64,P64-AZ64,b)/100,0)</f>
        <v>#DIV/0!</v>
      </c>
      <c r="P64" s="98">
        <f t="shared" ca="1" si="69"/>
        <v>2.5</v>
      </c>
      <c r="R64" s="97">
        <f t="shared" ca="1" si="11"/>
        <v>1.7500000000000002E-2</v>
      </c>
      <c r="S64" s="100">
        <f t="shared" ca="1" si="12"/>
        <v>1</v>
      </c>
      <c r="T64" s="99">
        <f t="shared" ca="1" si="13"/>
        <v>1013</v>
      </c>
      <c r="U64" s="181" t="e">
        <f t="shared" ca="1" si="14"/>
        <v>#DIV/0!</v>
      </c>
      <c r="V64" s="77" t="e">
        <f ca="1">IF(F$16=1,_xll.xCalcSkew($A64,W64-BK64,b)/100,0)</f>
        <v>#DIV/0!</v>
      </c>
      <c r="W64" s="98">
        <f t="shared" ca="1" si="70"/>
        <v>2.5</v>
      </c>
      <c r="X64" s="99"/>
      <c r="Y64" s="97">
        <f t="shared" ca="1" si="16"/>
        <v>1.7500000000000002E-2</v>
      </c>
      <c r="Z64" s="100">
        <f t="shared" ca="1" si="17"/>
        <v>1</v>
      </c>
      <c r="AA64" s="99">
        <f t="shared" ca="1" si="18"/>
        <v>1013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8">
        <f t="shared" ca="1" si="71"/>
        <v>2.4900000000000002</v>
      </c>
      <c r="AF64" s="99">
        <f t="shared" ca="1" si="21"/>
        <v>1013</v>
      </c>
      <c r="AG64" s="99">
        <f t="shared" ca="1" si="22"/>
        <v>1012</v>
      </c>
      <c r="AH64" s="77">
        <f t="shared" ca="1" si="67"/>
        <v>4.0975446534947203E-2</v>
      </c>
      <c r="AI64" s="159">
        <f t="shared" si="0"/>
        <v>31</v>
      </c>
      <c r="AJ64" s="101"/>
      <c r="AK64" s="101"/>
      <c r="AL64" s="101"/>
      <c r="AM64" s="101"/>
      <c r="AN64" s="78">
        <f t="shared" ca="1" si="49"/>
        <v>0</v>
      </c>
      <c r="AO64" s="321" t="e">
        <f t="shared" ca="1" si="50"/>
        <v>#DIV/0!</v>
      </c>
      <c r="AP64" s="75">
        <f t="shared" ca="1" si="72"/>
        <v>0</v>
      </c>
      <c r="AQ64" s="102">
        <f t="shared" ca="1" si="73"/>
        <v>0</v>
      </c>
      <c r="AR64" s="101">
        <f t="shared" ca="1" si="26"/>
        <v>0</v>
      </c>
      <c r="AS64" s="101">
        <f t="shared" ca="1" si="51"/>
        <v>0</v>
      </c>
      <c r="AT64" s="101">
        <f t="shared" ca="1" si="27"/>
        <v>0</v>
      </c>
      <c r="AU64" s="103">
        <f t="shared" ca="1" si="52"/>
        <v>0</v>
      </c>
      <c r="AV64" s="103">
        <f t="shared" ca="1" si="53"/>
        <v>0</v>
      </c>
      <c r="AW64" s="103">
        <f t="shared" ca="1" si="54"/>
        <v>0</v>
      </c>
      <c r="AY64" s="78">
        <f t="shared" ca="1" si="28"/>
        <v>0</v>
      </c>
      <c r="AZ64" s="321" t="e">
        <f t="shared" ca="1" si="55"/>
        <v>#DIV/0!</v>
      </c>
      <c r="BA64" s="75">
        <f t="shared" ca="1" si="74"/>
        <v>0</v>
      </c>
      <c r="BB64" s="102">
        <f t="shared" ca="1" si="75"/>
        <v>0</v>
      </c>
      <c r="BC64" s="101">
        <f t="shared" ca="1" si="31"/>
        <v>0</v>
      </c>
      <c r="BD64" s="101">
        <f t="shared" ca="1" si="32"/>
        <v>0</v>
      </c>
      <c r="BE64" s="101">
        <f t="shared" ca="1" si="33"/>
        <v>0</v>
      </c>
      <c r="BF64" s="103">
        <f t="shared" ca="1" si="56"/>
        <v>0</v>
      </c>
      <c r="BG64" s="103">
        <f t="shared" ca="1" si="57"/>
        <v>0</v>
      </c>
      <c r="BH64" s="103">
        <f t="shared" ca="1" si="58"/>
        <v>0</v>
      </c>
      <c r="BJ64" s="78">
        <f t="shared" ca="1" si="34"/>
        <v>0</v>
      </c>
      <c r="BK64" s="321" t="e">
        <f t="shared" ca="1" si="59"/>
        <v>#DIV/0!</v>
      </c>
      <c r="BL64" s="75">
        <f t="shared" ca="1" si="76"/>
        <v>0</v>
      </c>
      <c r="BM64" s="102">
        <f t="shared" ca="1" si="77"/>
        <v>0</v>
      </c>
      <c r="BN64" s="101">
        <f t="shared" ca="1" si="37"/>
        <v>0</v>
      </c>
      <c r="BO64" s="101">
        <f t="shared" ca="1" si="38"/>
        <v>0</v>
      </c>
      <c r="BP64" s="101">
        <f t="shared" ca="1" si="39"/>
        <v>0</v>
      </c>
      <c r="BQ64" s="103">
        <f t="shared" ca="1" si="60"/>
        <v>0</v>
      </c>
      <c r="BR64" s="103">
        <f t="shared" ca="1" si="61"/>
        <v>0</v>
      </c>
      <c r="BS64" s="103">
        <f t="shared" ca="1" si="62"/>
        <v>0</v>
      </c>
      <c r="BU64" s="78">
        <f t="shared" ca="1" si="40"/>
        <v>0</v>
      </c>
      <c r="BV64" s="321" t="e">
        <f t="shared" ca="1" si="63"/>
        <v>#DIV/0!</v>
      </c>
      <c r="BW64" s="75">
        <f t="shared" ca="1" si="78"/>
        <v>0</v>
      </c>
      <c r="BX64" s="102">
        <f t="shared" ca="1" si="79"/>
        <v>0</v>
      </c>
      <c r="BY64" s="101">
        <f t="shared" ca="1" si="43"/>
        <v>0</v>
      </c>
      <c r="BZ64" s="101">
        <f t="shared" ca="1" si="44"/>
        <v>0</v>
      </c>
      <c r="CA64" s="101">
        <f t="shared" ca="1" si="45"/>
        <v>0</v>
      </c>
      <c r="CB64" s="103">
        <f t="shared" ca="1" si="64"/>
        <v>0</v>
      </c>
      <c r="CC64" s="103">
        <f t="shared" ca="1" si="65"/>
        <v>0</v>
      </c>
      <c r="CD64" s="103">
        <f t="shared" ca="1" si="66"/>
        <v>0</v>
      </c>
    </row>
    <row r="65" spans="1:82" x14ac:dyDescent="0.25">
      <c r="A65" s="96">
        <f t="shared" si="46"/>
        <v>38292</v>
      </c>
      <c r="B65" s="97">
        <f t="shared" ca="1" si="47"/>
        <v>3.452</v>
      </c>
      <c r="C65" s="77">
        <f t="shared" ca="1" si="48"/>
        <v>0.315</v>
      </c>
      <c r="D65" s="97">
        <f t="shared" ca="1" si="1"/>
        <v>-2.5000000000000001E-2</v>
      </c>
      <c r="E65" s="100">
        <f t="shared" ca="1" si="2"/>
        <v>1</v>
      </c>
      <c r="F65" s="99">
        <f t="shared" ca="1" si="3"/>
        <v>1042</v>
      </c>
      <c r="G65" s="77" t="e">
        <f t="shared" ca="1" si="4"/>
        <v>#DIV/0!</v>
      </c>
      <c r="H65" s="77" t="e">
        <f ca="1">IF(B$16=1,_xll.xCalcSkew(A65,I65-AO65,b)/100,0)</f>
        <v>#DIV/0!</v>
      </c>
      <c r="I65" s="98">
        <f t="shared" ca="1" si="68"/>
        <v>4</v>
      </c>
      <c r="K65" s="97">
        <f t="shared" ca="1" si="6"/>
        <v>-2.5000000000000001E-2</v>
      </c>
      <c r="L65" s="100">
        <f t="shared" ca="1" si="7"/>
        <v>1</v>
      </c>
      <c r="M65" s="99">
        <f t="shared" ca="1" si="8"/>
        <v>1042</v>
      </c>
      <c r="N65" s="181" t="e">
        <f t="shared" ca="1" si="9"/>
        <v>#DIV/0!</v>
      </c>
      <c r="O65" s="77" t="e">
        <f ca="1">IF(D$16=1,_xll.xCalcSkew($A65,P65-AZ65,b)/100,0)</f>
        <v>#DIV/0!</v>
      </c>
      <c r="P65" s="98">
        <f t="shared" ca="1" si="69"/>
        <v>2.5</v>
      </c>
      <c r="R65" s="97">
        <f t="shared" ca="1" si="11"/>
        <v>-2.5000000000000001E-2</v>
      </c>
      <c r="S65" s="100">
        <f t="shared" ca="1" si="12"/>
        <v>1</v>
      </c>
      <c r="T65" s="99">
        <f t="shared" ca="1" si="13"/>
        <v>1042</v>
      </c>
      <c r="U65" s="181" t="e">
        <f t="shared" ca="1" si="14"/>
        <v>#DIV/0!</v>
      </c>
      <c r="V65" s="77" t="e">
        <f ca="1">IF(F$16=1,_xll.xCalcSkew($A65,W65-BK65,b)/100,0)</f>
        <v>#DIV/0!</v>
      </c>
      <c r="W65" s="98">
        <f t="shared" ca="1" si="70"/>
        <v>2.5</v>
      </c>
      <c r="X65" s="99"/>
      <c r="Y65" s="97">
        <f t="shared" ca="1" si="16"/>
        <v>-2.5000000000000001E-2</v>
      </c>
      <c r="Z65" s="100">
        <f t="shared" ca="1" si="17"/>
        <v>1</v>
      </c>
      <c r="AA65" s="99">
        <f t="shared" ca="1" si="18"/>
        <v>1042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8">
        <f t="shared" ca="1" si="71"/>
        <v>2.4900000000000002</v>
      </c>
      <c r="AF65" s="99">
        <f t="shared" ca="1" si="21"/>
        <v>1042</v>
      </c>
      <c r="AG65" s="99">
        <f t="shared" ca="1" si="22"/>
        <v>1041</v>
      </c>
      <c r="AH65" s="77">
        <f t="shared" ca="1" si="67"/>
        <v>4.1550342233317203E-2</v>
      </c>
      <c r="AI65" s="159">
        <f t="shared" si="0"/>
        <v>30</v>
      </c>
      <c r="AJ65" s="101"/>
      <c r="AK65" s="101"/>
      <c r="AL65" s="101"/>
      <c r="AM65" s="101"/>
      <c r="AN65" s="78">
        <f t="shared" ca="1" si="49"/>
        <v>0</v>
      </c>
      <c r="AO65" s="321" t="e">
        <f t="shared" ca="1" si="50"/>
        <v>#DIV/0!</v>
      </c>
      <c r="AP65" s="75">
        <f t="shared" ca="1" si="72"/>
        <v>0</v>
      </c>
      <c r="AQ65" s="102">
        <f t="shared" ca="1" si="73"/>
        <v>0</v>
      </c>
      <c r="AR65" s="101">
        <f t="shared" ca="1" si="26"/>
        <v>0</v>
      </c>
      <c r="AS65" s="101">
        <f t="shared" ca="1" si="51"/>
        <v>0</v>
      </c>
      <c r="AT65" s="101">
        <f t="shared" ca="1" si="27"/>
        <v>0</v>
      </c>
      <c r="AU65" s="103">
        <f t="shared" ca="1" si="52"/>
        <v>0</v>
      </c>
      <c r="AV65" s="103">
        <f t="shared" ca="1" si="53"/>
        <v>0</v>
      </c>
      <c r="AW65" s="103">
        <f t="shared" ca="1" si="54"/>
        <v>0</v>
      </c>
      <c r="AY65" s="78">
        <f t="shared" ca="1" si="28"/>
        <v>0</v>
      </c>
      <c r="AZ65" s="321" t="e">
        <f t="shared" ca="1" si="55"/>
        <v>#DIV/0!</v>
      </c>
      <c r="BA65" s="75">
        <f t="shared" ca="1" si="74"/>
        <v>0</v>
      </c>
      <c r="BB65" s="102">
        <f t="shared" ca="1" si="75"/>
        <v>0</v>
      </c>
      <c r="BC65" s="101">
        <f t="shared" ca="1" si="31"/>
        <v>0</v>
      </c>
      <c r="BD65" s="101">
        <f t="shared" ca="1" si="32"/>
        <v>0</v>
      </c>
      <c r="BE65" s="101">
        <f t="shared" ca="1" si="33"/>
        <v>0</v>
      </c>
      <c r="BF65" s="103">
        <f t="shared" ca="1" si="56"/>
        <v>0</v>
      </c>
      <c r="BG65" s="103">
        <f t="shared" ca="1" si="57"/>
        <v>0</v>
      </c>
      <c r="BH65" s="103">
        <f t="shared" ca="1" si="58"/>
        <v>0</v>
      </c>
      <c r="BJ65" s="78">
        <f t="shared" ca="1" si="34"/>
        <v>0</v>
      </c>
      <c r="BK65" s="321" t="e">
        <f t="shared" ca="1" si="59"/>
        <v>#DIV/0!</v>
      </c>
      <c r="BL65" s="75">
        <f t="shared" ca="1" si="76"/>
        <v>0</v>
      </c>
      <c r="BM65" s="102">
        <f t="shared" ca="1" si="77"/>
        <v>0</v>
      </c>
      <c r="BN65" s="101">
        <f t="shared" ca="1" si="37"/>
        <v>0</v>
      </c>
      <c r="BO65" s="101">
        <f t="shared" ca="1" si="38"/>
        <v>0</v>
      </c>
      <c r="BP65" s="101">
        <f t="shared" ca="1" si="39"/>
        <v>0</v>
      </c>
      <c r="BQ65" s="103">
        <f t="shared" ca="1" si="60"/>
        <v>0</v>
      </c>
      <c r="BR65" s="103">
        <f t="shared" ca="1" si="61"/>
        <v>0</v>
      </c>
      <c r="BS65" s="103">
        <f t="shared" ca="1" si="62"/>
        <v>0</v>
      </c>
      <c r="BU65" s="78">
        <f t="shared" ca="1" si="40"/>
        <v>0</v>
      </c>
      <c r="BV65" s="321" t="e">
        <f t="shared" ca="1" si="63"/>
        <v>#DIV/0!</v>
      </c>
      <c r="BW65" s="75">
        <f t="shared" ca="1" si="78"/>
        <v>0</v>
      </c>
      <c r="BX65" s="102">
        <f t="shared" ca="1" si="79"/>
        <v>0</v>
      </c>
      <c r="BY65" s="101">
        <f t="shared" ca="1" si="43"/>
        <v>0</v>
      </c>
      <c r="BZ65" s="101">
        <f t="shared" ca="1" si="44"/>
        <v>0</v>
      </c>
      <c r="CA65" s="101">
        <f t="shared" ca="1" si="45"/>
        <v>0</v>
      </c>
      <c r="CB65" s="103">
        <f t="shared" ca="1" si="64"/>
        <v>0</v>
      </c>
      <c r="CC65" s="103">
        <f t="shared" ca="1" si="65"/>
        <v>0</v>
      </c>
      <c r="CD65" s="103">
        <f t="shared" ca="1" si="66"/>
        <v>0</v>
      </c>
    </row>
    <row r="66" spans="1:82" x14ac:dyDescent="0.25">
      <c r="A66" s="96">
        <f t="shared" si="46"/>
        <v>38322</v>
      </c>
      <c r="B66" s="97">
        <f t="shared" ca="1" si="47"/>
        <v>3.5950000000000002</v>
      </c>
      <c r="C66" s="77">
        <f t="shared" ca="1" si="48"/>
        <v>0.315</v>
      </c>
      <c r="D66" s="97">
        <f t="shared" ca="1" si="1"/>
        <v>-4.7500000000000001E-2</v>
      </c>
      <c r="E66" s="100">
        <f t="shared" ca="1" si="2"/>
        <v>1</v>
      </c>
      <c r="F66" s="99">
        <f t="shared" ca="1" si="3"/>
        <v>1072</v>
      </c>
      <c r="G66" s="77" t="e">
        <f t="shared" ca="1" si="4"/>
        <v>#DIV/0!</v>
      </c>
      <c r="H66" s="77" t="e">
        <f ca="1">IF(B$16=1,_xll.xCalcSkew(A66,I66-AO66,b)/100,0)</f>
        <v>#DIV/0!</v>
      </c>
      <c r="I66" s="98">
        <f t="shared" ca="1" si="68"/>
        <v>4</v>
      </c>
      <c r="K66" s="97">
        <f t="shared" ca="1" si="6"/>
        <v>-4.7500000000000001E-2</v>
      </c>
      <c r="L66" s="100">
        <f t="shared" ca="1" si="7"/>
        <v>1</v>
      </c>
      <c r="M66" s="99">
        <f t="shared" ca="1" si="8"/>
        <v>1072</v>
      </c>
      <c r="N66" s="181" t="e">
        <f t="shared" ca="1" si="9"/>
        <v>#DIV/0!</v>
      </c>
      <c r="O66" s="77" t="e">
        <f ca="1">IF(D$16=1,_xll.xCalcSkew($A66,P66-AZ66,b)/100,0)</f>
        <v>#DIV/0!</v>
      </c>
      <c r="P66" s="98">
        <f t="shared" ca="1" si="69"/>
        <v>2.5</v>
      </c>
      <c r="R66" s="97">
        <f t="shared" ca="1" si="11"/>
        <v>-4.7500000000000001E-2</v>
      </c>
      <c r="S66" s="100">
        <f t="shared" ca="1" si="12"/>
        <v>1</v>
      </c>
      <c r="T66" s="99">
        <f t="shared" ca="1" si="13"/>
        <v>1072</v>
      </c>
      <c r="U66" s="181" t="e">
        <f t="shared" ca="1" si="14"/>
        <v>#DIV/0!</v>
      </c>
      <c r="V66" s="77" t="e">
        <f ca="1">IF(F$16=1,_xll.xCalcSkew($A66,W66-BK66,b)/100,0)</f>
        <v>#DIV/0!</v>
      </c>
      <c r="W66" s="98">
        <f t="shared" ca="1" si="70"/>
        <v>2.5</v>
      </c>
      <c r="X66" s="99"/>
      <c r="Y66" s="97">
        <f t="shared" ca="1" si="16"/>
        <v>-4.7500000000000001E-2</v>
      </c>
      <c r="Z66" s="100">
        <f t="shared" ca="1" si="17"/>
        <v>1</v>
      </c>
      <c r="AA66" s="99">
        <f t="shared" ca="1" si="18"/>
        <v>1072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8">
        <f t="shared" ca="1" si="71"/>
        <v>2.4900000000000002</v>
      </c>
      <c r="AF66" s="99">
        <f t="shared" ca="1" si="21"/>
        <v>1072</v>
      </c>
      <c r="AG66" s="99">
        <f t="shared" ca="1" si="22"/>
        <v>1070</v>
      </c>
      <c r="AH66" s="77">
        <f t="shared" ca="1" si="67"/>
        <v>4.2106693014662501E-2</v>
      </c>
      <c r="AI66" s="159">
        <f t="shared" si="0"/>
        <v>31</v>
      </c>
      <c r="AJ66" s="101"/>
      <c r="AK66" s="101"/>
      <c r="AL66" s="101"/>
      <c r="AM66" s="101"/>
      <c r="AN66" s="78">
        <f t="shared" ca="1" si="49"/>
        <v>0</v>
      </c>
      <c r="AO66" s="321" t="e">
        <f t="shared" ca="1" si="50"/>
        <v>#DIV/0!</v>
      </c>
      <c r="AP66" s="75">
        <f t="shared" ca="1" si="72"/>
        <v>0</v>
      </c>
      <c r="AQ66" s="102">
        <f t="shared" ca="1" si="73"/>
        <v>0</v>
      </c>
      <c r="AR66" s="101">
        <f t="shared" ca="1" si="26"/>
        <v>0</v>
      </c>
      <c r="AS66" s="101">
        <f t="shared" ca="1" si="51"/>
        <v>0</v>
      </c>
      <c r="AT66" s="101">
        <f t="shared" ca="1" si="27"/>
        <v>0</v>
      </c>
      <c r="AU66" s="103">
        <f t="shared" ca="1" si="52"/>
        <v>0</v>
      </c>
      <c r="AV66" s="103">
        <f t="shared" ca="1" si="53"/>
        <v>0</v>
      </c>
      <c r="AW66" s="103">
        <f t="shared" ca="1" si="54"/>
        <v>0</v>
      </c>
      <c r="AY66" s="78">
        <f t="shared" ca="1" si="28"/>
        <v>0</v>
      </c>
      <c r="AZ66" s="321" t="e">
        <f t="shared" ca="1" si="55"/>
        <v>#DIV/0!</v>
      </c>
      <c r="BA66" s="75">
        <f t="shared" ca="1" si="74"/>
        <v>0</v>
      </c>
      <c r="BB66" s="102">
        <f t="shared" ca="1" si="75"/>
        <v>0</v>
      </c>
      <c r="BC66" s="101">
        <f t="shared" ca="1" si="31"/>
        <v>0</v>
      </c>
      <c r="BD66" s="101">
        <f t="shared" ca="1" si="32"/>
        <v>0</v>
      </c>
      <c r="BE66" s="101">
        <f t="shared" ca="1" si="33"/>
        <v>0</v>
      </c>
      <c r="BF66" s="103">
        <f t="shared" ca="1" si="56"/>
        <v>0</v>
      </c>
      <c r="BG66" s="103">
        <f t="shared" ca="1" si="57"/>
        <v>0</v>
      </c>
      <c r="BH66" s="103">
        <f t="shared" ca="1" si="58"/>
        <v>0</v>
      </c>
      <c r="BJ66" s="78">
        <f t="shared" ca="1" si="34"/>
        <v>0</v>
      </c>
      <c r="BK66" s="321" t="e">
        <f t="shared" ca="1" si="59"/>
        <v>#DIV/0!</v>
      </c>
      <c r="BL66" s="75">
        <f t="shared" ca="1" si="76"/>
        <v>0</v>
      </c>
      <c r="BM66" s="102">
        <f t="shared" ca="1" si="77"/>
        <v>0</v>
      </c>
      <c r="BN66" s="101">
        <f t="shared" ca="1" si="37"/>
        <v>0</v>
      </c>
      <c r="BO66" s="101">
        <f t="shared" ca="1" si="38"/>
        <v>0</v>
      </c>
      <c r="BP66" s="101">
        <f t="shared" ca="1" si="39"/>
        <v>0</v>
      </c>
      <c r="BQ66" s="103">
        <f t="shared" ca="1" si="60"/>
        <v>0</v>
      </c>
      <c r="BR66" s="103">
        <f t="shared" ca="1" si="61"/>
        <v>0</v>
      </c>
      <c r="BS66" s="103">
        <f t="shared" ca="1" si="62"/>
        <v>0</v>
      </c>
      <c r="BU66" s="78">
        <f t="shared" ca="1" si="40"/>
        <v>0</v>
      </c>
      <c r="BV66" s="321" t="e">
        <f t="shared" ca="1" si="63"/>
        <v>#DIV/0!</v>
      </c>
      <c r="BW66" s="75">
        <f t="shared" ca="1" si="78"/>
        <v>0</v>
      </c>
      <c r="BX66" s="102">
        <f t="shared" ca="1" si="79"/>
        <v>0</v>
      </c>
      <c r="BY66" s="101">
        <f t="shared" ca="1" si="43"/>
        <v>0</v>
      </c>
      <c r="BZ66" s="101">
        <f t="shared" ca="1" si="44"/>
        <v>0</v>
      </c>
      <c r="CA66" s="101">
        <f t="shared" ca="1" si="45"/>
        <v>0</v>
      </c>
      <c r="CB66" s="103">
        <f t="shared" ca="1" si="64"/>
        <v>0</v>
      </c>
      <c r="CC66" s="103">
        <f t="shared" ca="1" si="65"/>
        <v>0</v>
      </c>
      <c r="CD66" s="103">
        <f t="shared" ca="1" si="66"/>
        <v>0</v>
      </c>
    </row>
    <row r="67" spans="1:82" x14ac:dyDescent="0.25">
      <c r="A67" s="96">
        <f t="shared" si="46"/>
        <v>38353</v>
      </c>
      <c r="B67" s="97">
        <f t="shared" ca="1" si="47"/>
        <v>3.6549999999999998</v>
      </c>
      <c r="C67" s="77">
        <f t="shared" ca="1" si="48"/>
        <v>0.315</v>
      </c>
      <c r="D67" s="97">
        <f t="shared" ca="1" si="1"/>
        <v>-0.05</v>
      </c>
      <c r="E67" s="100">
        <f t="shared" ca="1" si="2"/>
        <v>1</v>
      </c>
      <c r="F67" s="99">
        <f t="shared" ca="1" si="3"/>
        <v>1104</v>
      </c>
      <c r="G67" s="77" t="e">
        <f t="shared" ca="1" si="4"/>
        <v>#DIV/0!</v>
      </c>
      <c r="H67" s="77" t="e">
        <f ca="1">IF(B$16=1,_xll.xCalcSkew(A67,I67-AO67,b)/100,0)</f>
        <v>#DIV/0!</v>
      </c>
      <c r="I67" s="98">
        <f t="shared" ca="1" si="68"/>
        <v>4</v>
      </c>
      <c r="K67" s="97">
        <f t="shared" ca="1" si="6"/>
        <v>-0.05</v>
      </c>
      <c r="L67" s="100">
        <f t="shared" ca="1" si="7"/>
        <v>1</v>
      </c>
      <c r="M67" s="99">
        <f t="shared" ca="1" si="8"/>
        <v>1104</v>
      </c>
      <c r="N67" s="181" t="e">
        <f t="shared" ca="1" si="9"/>
        <v>#DIV/0!</v>
      </c>
      <c r="O67" s="77" t="e">
        <f ca="1">IF(D$16=1,_xll.xCalcSkew($A67,P67-AZ67,b)/100,0)</f>
        <v>#DIV/0!</v>
      </c>
      <c r="P67" s="98">
        <f t="shared" ca="1" si="69"/>
        <v>2.5</v>
      </c>
      <c r="R67" s="97">
        <f t="shared" ca="1" si="11"/>
        <v>-0.05</v>
      </c>
      <c r="S67" s="100">
        <f t="shared" ca="1" si="12"/>
        <v>1</v>
      </c>
      <c r="T67" s="99">
        <f t="shared" ca="1" si="13"/>
        <v>1104</v>
      </c>
      <c r="U67" s="181" t="e">
        <f t="shared" ca="1" si="14"/>
        <v>#DIV/0!</v>
      </c>
      <c r="V67" s="77" t="e">
        <f ca="1">IF(F$16=1,_xll.xCalcSkew($A67,W67-BK67,b)/100,0)</f>
        <v>#DIV/0!</v>
      </c>
      <c r="W67" s="98">
        <f t="shared" ca="1" si="70"/>
        <v>2.5</v>
      </c>
      <c r="X67" s="99"/>
      <c r="Y67" s="97">
        <f t="shared" ca="1" si="16"/>
        <v>-0.05</v>
      </c>
      <c r="Z67" s="100">
        <f t="shared" ca="1" si="17"/>
        <v>1</v>
      </c>
      <c r="AA67" s="99">
        <f t="shared" ca="1" si="18"/>
        <v>1104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8">
        <f t="shared" ca="1" si="71"/>
        <v>2.4900000000000002</v>
      </c>
      <c r="AF67" s="99">
        <f t="shared" ca="1" si="21"/>
        <v>1104</v>
      </c>
      <c r="AG67" s="99">
        <f t="shared" ca="1" si="22"/>
        <v>1103</v>
      </c>
      <c r="AH67" s="77">
        <f t="shared" ca="1" si="67"/>
        <v>4.26576899474638E-2</v>
      </c>
      <c r="AI67" s="159">
        <f t="shared" si="0"/>
        <v>31</v>
      </c>
      <c r="AJ67" s="101"/>
      <c r="AK67" s="101"/>
      <c r="AL67" s="101"/>
      <c r="AM67" s="101"/>
      <c r="AN67" s="78">
        <f t="shared" ca="1" si="49"/>
        <v>0</v>
      </c>
      <c r="AO67" s="321" t="e">
        <f t="shared" ca="1" si="50"/>
        <v>#DIV/0!</v>
      </c>
      <c r="AP67" s="75">
        <f t="shared" ca="1" si="72"/>
        <v>0</v>
      </c>
      <c r="AQ67" s="102">
        <f t="shared" ca="1" si="73"/>
        <v>0</v>
      </c>
      <c r="AR67" s="101">
        <f t="shared" ca="1" si="26"/>
        <v>0</v>
      </c>
      <c r="AS67" s="101">
        <f t="shared" ca="1" si="51"/>
        <v>0</v>
      </c>
      <c r="AT67" s="101">
        <f t="shared" ca="1" si="27"/>
        <v>0</v>
      </c>
      <c r="AU67" s="103">
        <f t="shared" ca="1" si="52"/>
        <v>0</v>
      </c>
      <c r="AV67" s="103">
        <f t="shared" ca="1" si="53"/>
        <v>0</v>
      </c>
      <c r="AW67" s="103">
        <f t="shared" ca="1" si="54"/>
        <v>0</v>
      </c>
      <c r="AY67" s="78">
        <f t="shared" ca="1" si="28"/>
        <v>0</v>
      </c>
      <c r="AZ67" s="321" t="e">
        <f t="shared" ca="1" si="55"/>
        <v>#DIV/0!</v>
      </c>
      <c r="BA67" s="75">
        <f t="shared" ca="1" si="74"/>
        <v>0</v>
      </c>
      <c r="BB67" s="102">
        <f t="shared" ca="1" si="75"/>
        <v>0</v>
      </c>
      <c r="BC67" s="101">
        <f t="shared" ca="1" si="31"/>
        <v>0</v>
      </c>
      <c r="BD67" s="101">
        <f t="shared" ca="1" si="32"/>
        <v>0</v>
      </c>
      <c r="BE67" s="101">
        <f t="shared" ca="1" si="33"/>
        <v>0</v>
      </c>
      <c r="BF67" s="103">
        <f t="shared" ca="1" si="56"/>
        <v>0</v>
      </c>
      <c r="BG67" s="103">
        <f t="shared" ca="1" si="57"/>
        <v>0</v>
      </c>
      <c r="BH67" s="103">
        <f t="shared" ca="1" si="58"/>
        <v>0</v>
      </c>
      <c r="BJ67" s="78">
        <f t="shared" ca="1" si="34"/>
        <v>0</v>
      </c>
      <c r="BK67" s="321" t="e">
        <f t="shared" ca="1" si="59"/>
        <v>#DIV/0!</v>
      </c>
      <c r="BL67" s="75">
        <f t="shared" ca="1" si="76"/>
        <v>0</v>
      </c>
      <c r="BM67" s="102">
        <f t="shared" ca="1" si="77"/>
        <v>0</v>
      </c>
      <c r="BN67" s="101">
        <f t="shared" ca="1" si="37"/>
        <v>0</v>
      </c>
      <c r="BO67" s="101">
        <f t="shared" ca="1" si="38"/>
        <v>0</v>
      </c>
      <c r="BP67" s="101">
        <f t="shared" ca="1" si="39"/>
        <v>0</v>
      </c>
      <c r="BQ67" s="103">
        <f t="shared" ca="1" si="60"/>
        <v>0</v>
      </c>
      <c r="BR67" s="103">
        <f t="shared" ca="1" si="61"/>
        <v>0</v>
      </c>
      <c r="BS67" s="103">
        <f t="shared" ca="1" si="62"/>
        <v>0</v>
      </c>
      <c r="BU67" s="78">
        <f t="shared" ca="1" si="40"/>
        <v>0</v>
      </c>
      <c r="BV67" s="321" t="e">
        <f t="shared" ca="1" si="63"/>
        <v>#DIV/0!</v>
      </c>
      <c r="BW67" s="75">
        <f t="shared" ca="1" si="78"/>
        <v>0</v>
      </c>
      <c r="BX67" s="102">
        <f t="shared" ca="1" si="79"/>
        <v>0</v>
      </c>
      <c r="BY67" s="101">
        <f t="shared" ca="1" si="43"/>
        <v>0</v>
      </c>
      <c r="BZ67" s="101">
        <f t="shared" ca="1" si="44"/>
        <v>0</v>
      </c>
      <c r="CA67" s="101">
        <f t="shared" ca="1" si="45"/>
        <v>0</v>
      </c>
      <c r="CB67" s="103">
        <f t="shared" ca="1" si="64"/>
        <v>0</v>
      </c>
      <c r="CC67" s="103">
        <f t="shared" ca="1" si="65"/>
        <v>0</v>
      </c>
      <c r="CD67" s="103">
        <f t="shared" ca="1" si="66"/>
        <v>0</v>
      </c>
    </row>
    <row r="68" spans="1:82" x14ac:dyDescent="0.25">
      <c r="A68" s="96">
        <f t="shared" si="46"/>
        <v>38384</v>
      </c>
      <c r="B68" s="97">
        <f t="shared" ca="1" si="47"/>
        <v>3.57</v>
      </c>
      <c r="C68" s="77">
        <f t="shared" ca="1" si="48"/>
        <v>0.3125</v>
      </c>
      <c r="D68" s="97">
        <f t="shared" ca="1" si="1"/>
        <v>-3.2500000000000001E-2</v>
      </c>
      <c r="E68" s="100">
        <f t="shared" ca="1" si="2"/>
        <v>1</v>
      </c>
      <c r="F68" s="99">
        <f t="shared" ca="1" si="3"/>
        <v>1134</v>
      </c>
      <c r="G68" s="77" t="e">
        <f t="shared" ca="1" si="4"/>
        <v>#DIV/0!</v>
      </c>
      <c r="H68" s="77" t="e">
        <f ca="1">IF(B$16=1,_xll.xCalcSkew(A68,I68-AO68,b)/100,0)</f>
        <v>#DIV/0!</v>
      </c>
      <c r="I68" s="98">
        <f t="shared" ca="1" si="68"/>
        <v>4</v>
      </c>
      <c r="K68" s="97">
        <f t="shared" ca="1" si="6"/>
        <v>-3.2500000000000001E-2</v>
      </c>
      <c r="L68" s="100">
        <f t="shared" ca="1" si="7"/>
        <v>1</v>
      </c>
      <c r="M68" s="99">
        <f t="shared" ca="1" si="8"/>
        <v>1134</v>
      </c>
      <c r="N68" s="181" t="e">
        <f t="shared" ca="1" si="9"/>
        <v>#DIV/0!</v>
      </c>
      <c r="O68" s="77" t="e">
        <f ca="1">IF(D$16=1,_xll.xCalcSkew($A68,P68-AZ68,b)/100,0)</f>
        <v>#DIV/0!</v>
      </c>
      <c r="P68" s="98">
        <f t="shared" ca="1" si="69"/>
        <v>2.5</v>
      </c>
      <c r="R68" s="97">
        <f t="shared" ca="1" si="11"/>
        <v>-3.2500000000000001E-2</v>
      </c>
      <c r="S68" s="100">
        <f t="shared" ca="1" si="12"/>
        <v>1</v>
      </c>
      <c r="T68" s="99">
        <f t="shared" ca="1" si="13"/>
        <v>1134</v>
      </c>
      <c r="U68" s="181" t="e">
        <f t="shared" ca="1" si="14"/>
        <v>#DIV/0!</v>
      </c>
      <c r="V68" s="77" t="e">
        <f ca="1">IF(F$16=1,_xll.xCalcSkew($A68,W68-BK68,b)/100,0)</f>
        <v>#DIV/0!</v>
      </c>
      <c r="W68" s="98">
        <f t="shared" ca="1" si="70"/>
        <v>2.5</v>
      </c>
      <c r="X68" s="99"/>
      <c r="Y68" s="97">
        <f t="shared" ca="1" si="16"/>
        <v>-3.2500000000000001E-2</v>
      </c>
      <c r="Z68" s="100">
        <f t="shared" ca="1" si="17"/>
        <v>1</v>
      </c>
      <c r="AA68" s="99">
        <f t="shared" ca="1" si="18"/>
        <v>1134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8">
        <f t="shared" ca="1" si="71"/>
        <v>2.4900000000000002</v>
      </c>
      <c r="AF68" s="99">
        <f t="shared" ca="1" si="21"/>
        <v>1134</v>
      </c>
      <c r="AG68" s="99">
        <f t="shared" ca="1" si="22"/>
        <v>1133</v>
      </c>
      <c r="AH68" s="77">
        <f t="shared" ca="1" si="67"/>
        <v>4.3189005462617398E-2</v>
      </c>
      <c r="AI68" s="159">
        <f t="shared" si="0"/>
        <v>28</v>
      </c>
      <c r="AJ68" s="101"/>
      <c r="AK68" s="101"/>
      <c r="AL68" s="101"/>
      <c r="AM68" s="101"/>
      <c r="AN68" s="78">
        <f t="shared" ca="1" si="49"/>
        <v>0</v>
      </c>
      <c r="AO68" s="321" t="e">
        <f t="shared" ca="1" si="50"/>
        <v>#DIV/0!</v>
      </c>
      <c r="AP68" s="75">
        <f t="shared" ca="1" si="72"/>
        <v>0</v>
      </c>
      <c r="AQ68" s="102">
        <f t="shared" ca="1" si="73"/>
        <v>0</v>
      </c>
      <c r="AR68" s="101">
        <f t="shared" ca="1" si="26"/>
        <v>0</v>
      </c>
      <c r="AS68" s="101">
        <f t="shared" ca="1" si="51"/>
        <v>0</v>
      </c>
      <c r="AT68" s="101">
        <f t="shared" ca="1" si="27"/>
        <v>0</v>
      </c>
      <c r="AU68" s="103">
        <f t="shared" ca="1" si="52"/>
        <v>0</v>
      </c>
      <c r="AV68" s="103">
        <f t="shared" ca="1" si="53"/>
        <v>0</v>
      </c>
      <c r="AW68" s="103">
        <f t="shared" ca="1" si="54"/>
        <v>0</v>
      </c>
      <c r="AY68" s="78">
        <f t="shared" ca="1" si="28"/>
        <v>0</v>
      </c>
      <c r="AZ68" s="321" t="e">
        <f t="shared" ca="1" si="55"/>
        <v>#DIV/0!</v>
      </c>
      <c r="BA68" s="75">
        <f t="shared" ca="1" si="74"/>
        <v>0</v>
      </c>
      <c r="BB68" s="102">
        <f t="shared" ca="1" si="75"/>
        <v>0</v>
      </c>
      <c r="BC68" s="101">
        <f t="shared" ca="1" si="31"/>
        <v>0</v>
      </c>
      <c r="BD68" s="101">
        <f t="shared" ca="1" si="32"/>
        <v>0</v>
      </c>
      <c r="BE68" s="101">
        <f t="shared" ca="1" si="33"/>
        <v>0</v>
      </c>
      <c r="BF68" s="103">
        <f t="shared" ca="1" si="56"/>
        <v>0</v>
      </c>
      <c r="BG68" s="103">
        <f t="shared" ca="1" si="57"/>
        <v>0</v>
      </c>
      <c r="BH68" s="103">
        <f t="shared" ca="1" si="58"/>
        <v>0</v>
      </c>
      <c r="BJ68" s="78">
        <f t="shared" ca="1" si="34"/>
        <v>0</v>
      </c>
      <c r="BK68" s="321" t="e">
        <f t="shared" ca="1" si="59"/>
        <v>#DIV/0!</v>
      </c>
      <c r="BL68" s="75">
        <f t="shared" ca="1" si="76"/>
        <v>0</v>
      </c>
      <c r="BM68" s="102">
        <f t="shared" ca="1" si="77"/>
        <v>0</v>
      </c>
      <c r="BN68" s="101">
        <f t="shared" ca="1" si="37"/>
        <v>0</v>
      </c>
      <c r="BO68" s="101">
        <f t="shared" ca="1" si="38"/>
        <v>0</v>
      </c>
      <c r="BP68" s="101">
        <f t="shared" ca="1" si="39"/>
        <v>0</v>
      </c>
      <c r="BQ68" s="103">
        <f t="shared" ca="1" si="60"/>
        <v>0</v>
      </c>
      <c r="BR68" s="103">
        <f t="shared" ca="1" si="61"/>
        <v>0</v>
      </c>
      <c r="BS68" s="103">
        <f t="shared" ca="1" si="62"/>
        <v>0</v>
      </c>
      <c r="BU68" s="78">
        <f t="shared" ca="1" si="40"/>
        <v>0</v>
      </c>
      <c r="BV68" s="321" t="e">
        <f t="shared" ca="1" si="63"/>
        <v>#DIV/0!</v>
      </c>
      <c r="BW68" s="75">
        <f t="shared" ca="1" si="78"/>
        <v>0</v>
      </c>
      <c r="BX68" s="102">
        <f t="shared" ca="1" si="79"/>
        <v>0</v>
      </c>
      <c r="BY68" s="101">
        <f t="shared" ca="1" si="43"/>
        <v>0</v>
      </c>
      <c r="BZ68" s="101">
        <f t="shared" ca="1" si="44"/>
        <v>0</v>
      </c>
      <c r="CA68" s="101">
        <f t="shared" ca="1" si="45"/>
        <v>0</v>
      </c>
      <c r="CB68" s="103">
        <f t="shared" ca="1" si="64"/>
        <v>0</v>
      </c>
      <c r="CC68" s="103">
        <f t="shared" ca="1" si="65"/>
        <v>0</v>
      </c>
      <c r="CD68" s="103">
        <f t="shared" ca="1" si="66"/>
        <v>0</v>
      </c>
    </row>
    <row r="69" spans="1:82" x14ac:dyDescent="0.25">
      <c r="A69" s="96">
        <f t="shared" si="46"/>
        <v>38412</v>
      </c>
      <c r="B69" s="97">
        <f t="shared" ca="1" si="47"/>
        <v>3.44</v>
      </c>
      <c r="C69" s="77">
        <f t="shared" ca="1" si="48"/>
        <v>0.30249999999999999</v>
      </c>
      <c r="D69" s="97">
        <f t="shared" ca="1" si="1"/>
        <v>-0.02</v>
      </c>
      <c r="E69" s="100">
        <f t="shared" ca="1" si="2"/>
        <v>1</v>
      </c>
      <c r="F69" s="99">
        <f t="shared" ca="1" si="3"/>
        <v>1162</v>
      </c>
      <c r="G69" s="77" t="e">
        <f t="shared" ca="1" si="4"/>
        <v>#DIV/0!</v>
      </c>
      <c r="H69" s="77" t="e">
        <f ca="1">IF(B$16=1,_xll.xCalcSkew(A69,I69-AO69,b)/100,0)</f>
        <v>#DIV/0!</v>
      </c>
      <c r="I69" s="98">
        <f t="shared" ca="1" si="68"/>
        <v>4</v>
      </c>
      <c r="K69" s="97">
        <f t="shared" ca="1" si="6"/>
        <v>-0.02</v>
      </c>
      <c r="L69" s="100">
        <f t="shared" ca="1" si="7"/>
        <v>1</v>
      </c>
      <c r="M69" s="99">
        <f t="shared" ca="1" si="8"/>
        <v>1162</v>
      </c>
      <c r="N69" s="181" t="e">
        <f t="shared" ca="1" si="9"/>
        <v>#DIV/0!</v>
      </c>
      <c r="O69" s="77" t="e">
        <f ca="1">IF(D$16=1,_xll.xCalcSkew($A69,P69-AZ69,b)/100,0)</f>
        <v>#DIV/0!</v>
      </c>
      <c r="P69" s="98">
        <f t="shared" ca="1" si="69"/>
        <v>2.5</v>
      </c>
      <c r="R69" s="97">
        <f t="shared" ca="1" si="11"/>
        <v>-0.02</v>
      </c>
      <c r="S69" s="100">
        <f t="shared" ca="1" si="12"/>
        <v>1</v>
      </c>
      <c r="T69" s="99">
        <f t="shared" ca="1" si="13"/>
        <v>1162</v>
      </c>
      <c r="U69" s="181" t="e">
        <f t="shared" ca="1" si="14"/>
        <v>#DIV/0!</v>
      </c>
      <c r="V69" s="77" t="e">
        <f ca="1">IF(F$16=1,_xll.xCalcSkew($A69,W69-BK69,b)/100,0)</f>
        <v>#DIV/0!</v>
      </c>
      <c r="W69" s="98">
        <f t="shared" ca="1" si="70"/>
        <v>2.5</v>
      </c>
      <c r="X69" s="99"/>
      <c r="Y69" s="97">
        <f t="shared" ca="1" si="16"/>
        <v>-0.02</v>
      </c>
      <c r="Z69" s="100">
        <f t="shared" ca="1" si="17"/>
        <v>1</v>
      </c>
      <c r="AA69" s="99">
        <f t="shared" ca="1" si="18"/>
        <v>1162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8">
        <f t="shared" ca="1" si="71"/>
        <v>2.4900000000000002</v>
      </c>
      <c r="AF69" s="99">
        <f t="shared" ca="1" si="21"/>
        <v>1162</v>
      </c>
      <c r="AG69" s="99">
        <f t="shared" ca="1" si="22"/>
        <v>1161</v>
      </c>
      <c r="AH69" s="77">
        <f t="shared" ca="1" si="67"/>
        <v>4.3668903428556699E-2</v>
      </c>
      <c r="AI69" s="159">
        <f t="shared" si="0"/>
        <v>31</v>
      </c>
      <c r="AJ69" s="101"/>
      <c r="AK69" s="101"/>
      <c r="AL69" s="101"/>
      <c r="AM69" s="101"/>
      <c r="AN69" s="78">
        <f t="shared" ca="1" si="49"/>
        <v>0</v>
      </c>
      <c r="AO69" s="321" t="e">
        <f t="shared" ca="1" si="50"/>
        <v>#DIV/0!</v>
      </c>
      <c r="AP69" s="75">
        <f t="shared" ca="1" si="72"/>
        <v>0</v>
      </c>
      <c r="AQ69" s="102">
        <f t="shared" ca="1" si="73"/>
        <v>0</v>
      </c>
      <c r="AR69" s="101">
        <f t="shared" ca="1" si="26"/>
        <v>0</v>
      </c>
      <c r="AS69" s="101">
        <f t="shared" ca="1" si="51"/>
        <v>0</v>
      </c>
      <c r="AT69" s="101">
        <f t="shared" ca="1" si="27"/>
        <v>0</v>
      </c>
      <c r="AU69" s="103">
        <f t="shared" ca="1" si="52"/>
        <v>0</v>
      </c>
      <c r="AV69" s="103">
        <f t="shared" ca="1" si="53"/>
        <v>0</v>
      </c>
      <c r="AW69" s="103">
        <f t="shared" ca="1" si="54"/>
        <v>0</v>
      </c>
      <c r="AY69" s="78">
        <f t="shared" ca="1" si="28"/>
        <v>0</v>
      </c>
      <c r="AZ69" s="321" t="e">
        <f t="shared" ca="1" si="55"/>
        <v>#DIV/0!</v>
      </c>
      <c r="BA69" s="75">
        <f t="shared" ca="1" si="74"/>
        <v>0</v>
      </c>
      <c r="BB69" s="102">
        <f t="shared" ca="1" si="75"/>
        <v>0</v>
      </c>
      <c r="BC69" s="101">
        <f t="shared" ca="1" si="31"/>
        <v>0</v>
      </c>
      <c r="BD69" s="101">
        <f t="shared" ca="1" si="32"/>
        <v>0</v>
      </c>
      <c r="BE69" s="101">
        <f t="shared" ca="1" si="33"/>
        <v>0</v>
      </c>
      <c r="BF69" s="103">
        <f t="shared" ca="1" si="56"/>
        <v>0</v>
      </c>
      <c r="BG69" s="103">
        <f t="shared" ca="1" si="57"/>
        <v>0</v>
      </c>
      <c r="BH69" s="103">
        <f t="shared" ca="1" si="58"/>
        <v>0</v>
      </c>
      <c r="BJ69" s="78">
        <f t="shared" ca="1" si="34"/>
        <v>0</v>
      </c>
      <c r="BK69" s="321" t="e">
        <f t="shared" ca="1" si="59"/>
        <v>#DIV/0!</v>
      </c>
      <c r="BL69" s="75">
        <f t="shared" ca="1" si="76"/>
        <v>0</v>
      </c>
      <c r="BM69" s="102">
        <f t="shared" ca="1" si="77"/>
        <v>0</v>
      </c>
      <c r="BN69" s="101">
        <f t="shared" ca="1" si="37"/>
        <v>0</v>
      </c>
      <c r="BO69" s="101">
        <f t="shared" ca="1" si="38"/>
        <v>0</v>
      </c>
      <c r="BP69" s="101">
        <f t="shared" ca="1" si="39"/>
        <v>0</v>
      </c>
      <c r="BQ69" s="103">
        <f t="shared" ca="1" si="60"/>
        <v>0</v>
      </c>
      <c r="BR69" s="103">
        <f t="shared" ca="1" si="61"/>
        <v>0</v>
      </c>
      <c r="BS69" s="103">
        <f t="shared" ca="1" si="62"/>
        <v>0</v>
      </c>
      <c r="BU69" s="78">
        <f t="shared" ca="1" si="40"/>
        <v>0</v>
      </c>
      <c r="BV69" s="321" t="e">
        <f t="shared" ca="1" si="63"/>
        <v>#DIV/0!</v>
      </c>
      <c r="BW69" s="75">
        <f t="shared" ca="1" si="78"/>
        <v>0</v>
      </c>
      <c r="BX69" s="102">
        <f t="shared" ca="1" si="79"/>
        <v>0</v>
      </c>
      <c r="BY69" s="101">
        <f t="shared" ca="1" si="43"/>
        <v>0</v>
      </c>
      <c r="BZ69" s="101">
        <f t="shared" ca="1" si="44"/>
        <v>0</v>
      </c>
      <c r="CA69" s="101">
        <f t="shared" ca="1" si="45"/>
        <v>0</v>
      </c>
      <c r="CB69" s="103">
        <f t="shared" ca="1" si="64"/>
        <v>0</v>
      </c>
      <c r="CC69" s="103">
        <f t="shared" ca="1" si="65"/>
        <v>0</v>
      </c>
      <c r="CD69" s="103">
        <f t="shared" ca="1" si="66"/>
        <v>0</v>
      </c>
    </row>
    <row r="70" spans="1:82" x14ac:dyDescent="0.25">
      <c r="A70" s="96">
        <f t="shared" si="46"/>
        <v>38443</v>
      </c>
      <c r="B70" s="97">
        <f t="shared" ca="1" si="47"/>
        <v>3.2549999999999999</v>
      </c>
      <c r="C70" s="77">
        <f t="shared" ca="1" si="48"/>
        <v>0.29249999999999998</v>
      </c>
      <c r="D70" s="97">
        <f t="shared" ca="1" si="1"/>
        <v>1.7500000000000002E-2</v>
      </c>
      <c r="E70" s="100">
        <f t="shared" ca="1" si="2"/>
        <v>1</v>
      </c>
      <c r="F70" s="99">
        <f t="shared" ca="1" si="3"/>
        <v>1195</v>
      </c>
      <c r="G70" s="77" t="e">
        <f t="shared" ca="1" si="4"/>
        <v>#DIV/0!</v>
      </c>
      <c r="H70" s="77" t="e">
        <f ca="1">IF(B$16=1,_xll.xCalcSkew(A70,I70-AO70,b)/100,0)</f>
        <v>#DIV/0!</v>
      </c>
      <c r="I70" s="98">
        <f t="shared" ca="1" si="68"/>
        <v>4</v>
      </c>
      <c r="K70" s="97">
        <f t="shared" ca="1" si="6"/>
        <v>1.7500000000000002E-2</v>
      </c>
      <c r="L70" s="100">
        <f t="shared" ca="1" si="7"/>
        <v>1</v>
      </c>
      <c r="M70" s="99">
        <f t="shared" ca="1" si="8"/>
        <v>1195</v>
      </c>
      <c r="N70" s="181" t="e">
        <f t="shared" ca="1" si="9"/>
        <v>#DIV/0!</v>
      </c>
      <c r="O70" s="77" t="e">
        <f ca="1">IF(D$16=1,_xll.xCalcSkew($A70,P70-AZ70,b)/100,0)</f>
        <v>#DIV/0!</v>
      </c>
      <c r="P70" s="98">
        <f t="shared" ca="1" si="69"/>
        <v>2.5</v>
      </c>
      <c r="R70" s="97">
        <f t="shared" ca="1" si="11"/>
        <v>1.7500000000000002E-2</v>
      </c>
      <c r="S70" s="100">
        <f t="shared" ca="1" si="12"/>
        <v>1</v>
      </c>
      <c r="T70" s="99">
        <f t="shared" ca="1" si="13"/>
        <v>1195</v>
      </c>
      <c r="U70" s="181" t="e">
        <f t="shared" ca="1" si="14"/>
        <v>#DIV/0!</v>
      </c>
      <c r="V70" s="77" t="e">
        <f ca="1">IF(F$16=1,_xll.xCalcSkew($A70,W70-BK70,b)/100,0)</f>
        <v>#DIV/0!</v>
      </c>
      <c r="W70" s="98">
        <f t="shared" ca="1" si="70"/>
        <v>2.5</v>
      </c>
      <c r="X70" s="99"/>
      <c r="Y70" s="97">
        <f t="shared" ca="1" si="16"/>
        <v>1.7500000000000002E-2</v>
      </c>
      <c r="Z70" s="100">
        <f t="shared" ca="1" si="17"/>
        <v>1</v>
      </c>
      <c r="AA70" s="99">
        <f t="shared" ca="1" si="18"/>
        <v>1195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8">
        <f t="shared" ca="1" si="71"/>
        <v>2.4900000000000002</v>
      </c>
      <c r="AF70" s="99">
        <f t="shared" ca="1" si="21"/>
        <v>1195</v>
      </c>
      <c r="AG70" s="99">
        <f t="shared" ca="1" si="22"/>
        <v>1194</v>
      </c>
      <c r="AH70" s="77">
        <f t="shared" ca="1" si="67"/>
        <v>4.4162985915453798E-2</v>
      </c>
      <c r="AI70" s="159">
        <f t="shared" si="0"/>
        <v>30</v>
      </c>
      <c r="AJ70" s="101"/>
      <c r="AK70" s="101"/>
      <c r="AL70" s="101"/>
      <c r="AM70" s="101"/>
      <c r="AN70" s="78">
        <f t="shared" ca="1" si="49"/>
        <v>0</v>
      </c>
      <c r="AO70" s="321" t="e">
        <f t="shared" ca="1" si="50"/>
        <v>#DIV/0!</v>
      </c>
      <c r="AP70" s="75">
        <f t="shared" ca="1" si="72"/>
        <v>0</v>
      </c>
      <c r="AQ70" s="102">
        <f t="shared" ca="1" si="73"/>
        <v>0</v>
      </c>
      <c r="AR70" s="101">
        <f t="shared" ca="1" si="26"/>
        <v>0</v>
      </c>
      <c r="AS70" s="101">
        <f t="shared" ca="1" si="51"/>
        <v>0</v>
      </c>
      <c r="AT70" s="101">
        <f t="shared" ca="1" si="27"/>
        <v>0</v>
      </c>
      <c r="AU70" s="103">
        <f t="shared" ca="1" si="52"/>
        <v>0</v>
      </c>
      <c r="AV70" s="103">
        <f t="shared" ca="1" si="53"/>
        <v>0</v>
      </c>
      <c r="AW70" s="103">
        <f t="shared" ca="1" si="54"/>
        <v>0</v>
      </c>
      <c r="AY70" s="78">
        <f t="shared" ca="1" si="28"/>
        <v>0</v>
      </c>
      <c r="AZ70" s="321" t="e">
        <f t="shared" ca="1" si="55"/>
        <v>#DIV/0!</v>
      </c>
      <c r="BA70" s="75">
        <f t="shared" ca="1" si="74"/>
        <v>0</v>
      </c>
      <c r="BB70" s="102">
        <f t="shared" ca="1" si="75"/>
        <v>0</v>
      </c>
      <c r="BC70" s="101">
        <f t="shared" ca="1" si="31"/>
        <v>0</v>
      </c>
      <c r="BD70" s="101">
        <f t="shared" ca="1" si="32"/>
        <v>0</v>
      </c>
      <c r="BE70" s="101">
        <f t="shared" ca="1" si="33"/>
        <v>0</v>
      </c>
      <c r="BF70" s="103">
        <f t="shared" ca="1" si="56"/>
        <v>0</v>
      </c>
      <c r="BG70" s="103">
        <f t="shared" ca="1" si="57"/>
        <v>0</v>
      </c>
      <c r="BH70" s="103">
        <f t="shared" ca="1" si="58"/>
        <v>0</v>
      </c>
      <c r="BJ70" s="78">
        <f t="shared" ca="1" si="34"/>
        <v>0</v>
      </c>
      <c r="BK70" s="321" t="e">
        <f t="shared" ca="1" si="59"/>
        <v>#DIV/0!</v>
      </c>
      <c r="BL70" s="75">
        <f t="shared" ca="1" si="76"/>
        <v>0</v>
      </c>
      <c r="BM70" s="102">
        <f t="shared" ca="1" si="77"/>
        <v>0</v>
      </c>
      <c r="BN70" s="101">
        <f t="shared" ca="1" si="37"/>
        <v>0</v>
      </c>
      <c r="BO70" s="101">
        <f t="shared" ca="1" si="38"/>
        <v>0</v>
      </c>
      <c r="BP70" s="101">
        <f t="shared" ca="1" si="39"/>
        <v>0</v>
      </c>
      <c r="BQ70" s="103">
        <f t="shared" ca="1" si="60"/>
        <v>0</v>
      </c>
      <c r="BR70" s="103">
        <f t="shared" ca="1" si="61"/>
        <v>0</v>
      </c>
      <c r="BS70" s="103">
        <f t="shared" ca="1" si="62"/>
        <v>0</v>
      </c>
      <c r="BU70" s="78">
        <f t="shared" ca="1" si="40"/>
        <v>0</v>
      </c>
      <c r="BV70" s="321" t="e">
        <f t="shared" ca="1" si="63"/>
        <v>#DIV/0!</v>
      </c>
      <c r="BW70" s="75">
        <f t="shared" ca="1" si="78"/>
        <v>0</v>
      </c>
      <c r="BX70" s="102">
        <f t="shared" ca="1" si="79"/>
        <v>0</v>
      </c>
      <c r="BY70" s="101">
        <f t="shared" ca="1" si="43"/>
        <v>0</v>
      </c>
      <c r="BZ70" s="101">
        <f t="shared" ca="1" si="44"/>
        <v>0</v>
      </c>
      <c r="CA70" s="101">
        <f t="shared" ca="1" si="45"/>
        <v>0</v>
      </c>
      <c r="CB70" s="103">
        <f t="shared" ca="1" si="64"/>
        <v>0</v>
      </c>
      <c r="CC70" s="103">
        <f t="shared" ca="1" si="65"/>
        <v>0</v>
      </c>
      <c r="CD70" s="103">
        <f t="shared" ca="1" si="66"/>
        <v>0</v>
      </c>
    </row>
    <row r="71" spans="1:82" x14ac:dyDescent="0.25">
      <c r="A71" s="96">
        <f t="shared" si="46"/>
        <v>38473</v>
      </c>
      <c r="B71" s="97">
        <f t="shared" ca="1" si="47"/>
        <v>3.25</v>
      </c>
      <c r="C71" s="77">
        <f t="shared" ca="1" si="48"/>
        <v>0.28499999999999998</v>
      </c>
      <c r="D71" s="97">
        <f t="shared" ca="1" si="1"/>
        <v>1.7500000000000002E-2</v>
      </c>
      <c r="E71" s="100">
        <f t="shared" ca="1" si="2"/>
        <v>1</v>
      </c>
      <c r="F71" s="99">
        <f t="shared" ca="1" si="3"/>
        <v>1224</v>
      </c>
      <c r="G71" s="77" t="e">
        <f t="shared" ca="1" si="4"/>
        <v>#DIV/0!</v>
      </c>
      <c r="H71" s="77" t="e">
        <f ca="1">IF(B$16=1,_xll.xCalcSkew(A71,I71-AO71,b)/100,0)</f>
        <v>#DIV/0!</v>
      </c>
      <c r="I71" s="98">
        <f t="shared" ca="1" si="68"/>
        <v>4</v>
      </c>
      <c r="K71" s="97">
        <f t="shared" ca="1" si="6"/>
        <v>1.7500000000000002E-2</v>
      </c>
      <c r="L71" s="100">
        <f t="shared" ca="1" si="7"/>
        <v>1</v>
      </c>
      <c r="M71" s="99">
        <f t="shared" ca="1" si="8"/>
        <v>1224</v>
      </c>
      <c r="N71" s="181" t="e">
        <f t="shared" ca="1" si="9"/>
        <v>#DIV/0!</v>
      </c>
      <c r="O71" s="77" t="e">
        <f ca="1">IF(D$16=1,_xll.xCalcSkew($A71,P71-AZ71,b)/100,0)</f>
        <v>#DIV/0!</v>
      </c>
      <c r="P71" s="98">
        <f t="shared" ca="1" si="69"/>
        <v>2.5</v>
      </c>
      <c r="R71" s="97">
        <f t="shared" ca="1" si="11"/>
        <v>1.7500000000000002E-2</v>
      </c>
      <c r="S71" s="100">
        <f t="shared" ca="1" si="12"/>
        <v>1</v>
      </c>
      <c r="T71" s="99">
        <f t="shared" ca="1" si="13"/>
        <v>1224</v>
      </c>
      <c r="U71" s="181" t="e">
        <f t="shared" ca="1" si="14"/>
        <v>#DIV/0!</v>
      </c>
      <c r="V71" s="77" t="e">
        <f ca="1">IF(F$16=1,_xll.xCalcSkew($A71,W71-BK71,b)/100,0)</f>
        <v>#DIV/0!</v>
      </c>
      <c r="W71" s="98">
        <f t="shared" ca="1" si="70"/>
        <v>2.5</v>
      </c>
      <c r="X71" s="99"/>
      <c r="Y71" s="97">
        <f t="shared" ca="1" si="16"/>
        <v>1.7500000000000002E-2</v>
      </c>
      <c r="Z71" s="100">
        <f t="shared" ca="1" si="17"/>
        <v>1</v>
      </c>
      <c r="AA71" s="99">
        <f t="shared" ca="1" si="18"/>
        <v>1224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8">
        <f t="shared" ca="1" si="71"/>
        <v>2.4900000000000002</v>
      </c>
      <c r="AF71" s="99">
        <f t="shared" ca="1" si="21"/>
        <v>1224</v>
      </c>
      <c r="AG71" s="99">
        <f t="shared" ca="1" si="22"/>
        <v>1223</v>
      </c>
      <c r="AH71" s="77">
        <f t="shared" ca="1" si="67"/>
        <v>4.4608713967775299E-2</v>
      </c>
      <c r="AI71" s="159">
        <f t="shared" si="0"/>
        <v>31</v>
      </c>
      <c r="AJ71" s="101"/>
      <c r="AK71" s="101"/>
      <c r="AL71" s="101"/>
      <c r="AM71" s="101"/>
      <c r="AN71" s="78">
        <f t="shared" ca="1" si="49"/>
        <v>0</v>
      </c>
      <c r="AO71" s="321" t="e">
        <f t="shared" ca="1" si="50"/>
        <v>#DIV/0!</v>
      </c>
      <c r="AP71" s="75">
        <f t="shared" ca="1" si="72"/>
        <v>0</v>
      </c>
      <c r="AQ71" s="102">
        <f t="shared" ca="1" si="73"/>
        <v>0</v>
      </c>
      <c r="AR71" s="101">
        <f t="shared" ca="1" si="26"/>
        <v>0</v>
      </c>
      <c r="AS71" s="101">
        <f t="shared" ca="1" si="51"/>
        <v>0</v>
      </c>
      <c r="AT71" s="101">
        <f t="shared" ca="1" si="27"/>
        <v>0</v>
      </c>
      <c r="AU71" s="103">
        <f t="shared" ca="1" si="52"/>
        <v>0</v>
      </c>
      <c r="AV71" s="103">
        <f t="shared" ca="1" si="53"/>
        <v>0</v>
      </c>
      <c r="AW71" s="103">
        <f t="shared" ca="1" si="54"/>
        <v>0</v>
      </c>
      <c r="AY71" s="78">
        <f t="shared" ca="1" si="28"/>
        <v>0</v>
      </c>
      <c r="AZ71" s="321" t="e">
        <f t="shared" ca="1" si="55"/>
        <v>#DIV/0!</v>
      </c>
      <c r="BA71" s="75">
        <f t="shared" ca="1" si="74"/>
        <v>0</v>
      </c>
      <c r="BB71" s="102">
        <f t="shared" ca="1" si="75"/>
        <v>0</v>
      </c>
      <c r="BC71" s="101">
        <f t="shared" ca="1" si="31"/>
        <v>0</v>
      </c>
      <c r="BD71" s="101">
        <f t="shared" ca="1" si="32"/>
        <v>0</v>
      </c>
      <c r="BE71" s="101">
        <f t="shared" ca="1" si="33"/>
        <v>0</v>
      </c>
      <c r="BF71" s="103">
        <f t="shared" ca="1" si="56"/>
        <v>0</v>
      </c>
      <c r="BG71" s="103">
        <f t="shared" ca="1" si="57"/>
        <v>0</v>
      </c>
      <c r="BH71" s="103">
        <f t="shared" ca="1" si="58"/>
        <v>0</v>
      </c>
      <c r="BJ71" s="78">
        <f t="shared" ca="1" si="34"/>
        <v>0</v>
      </c>
      <c r="BK71" s="321" t="e">
        <f t="shared" ca="1" si="59"/>
        <v>#DIV/0!</v>
      </c>
      <c r="BL71" s="75">
        <f t="shared" ca="1" si="76"/>
        <v>0</v>
      </c>
      <c r="BM71" s="102">
        <f t="shared" ca="1" si="77"/>
        <v>0</v>
      </c>
      <c r="BN71" s="101">
        <f t="shared" ca="1" si="37"/>
        <v>0</v>
      </c>
      <c r="BO71" s="101">
        <f t="shared" ca="1" si="38"/>
        <v>0</v>
      </c>
      <c r="BP71" s="101">
        <f t="shared" ca="1" si="39"/>
        <v>0</v>
      </c>
      <c r="BQ71" s="103">
        <f t="shared" ca="1" si="60"/>
        <v>0</v>
      </c>
      <c r="BR71" s="103">
        <f t="shared" ca="1" si="61"/>
        <v>0</v>
      </c>
      <c r="BS71" s="103">
        <f t="shared" ca="1" si="62"/>
        <v>0</v>
      </c>
      <c r="BU71" s="78">
        <f t="shared" ca="1" si="40"/>
        <v>0</v>
      </c>
      <c r="BV71" s="321" t="e">
        <f t="shared" ca="1" si="63"/>
        <v>#DIV/0!</v>
      </c>
      <c r="BW71" s="75">
        <f t="shared" ca="1" si="78"/>
        <v>0</v>
      </c>
      <c r="BX71" s="102">
        <f t="shared" ca="1" si="79"/>
        <v>0</v>
      </c>
      <c r="BY71" s="101">
        <f t="shared" ca="1" si="43"/>
        <v>0</v>
      </c>
      <c r="BZ71" s="101">
        <f t="shared" ca="1" si="44"/>
        <v>0</v>
      </c>
      <c r="CA71" s="101">
        <f t="shared" ca="1" si="45"/>
        <v>0</v>
      </c>
      <c r="CB71" s="103">
        <f t="shared" ca="1" si="64"/>
        <v>0</v>
      </c>
      <c r="CC71" s="103">
        <f t="shared" ca="1" si="65"/>
        <v>0</v>
      </c>
      <c r="CD71" s="103">
        <f t="shared" ca="1" si="66"/>
        <v>0</v>
      </c>
    </row>
    <row r="72" spans="1:82" x14ac:dyDescent="0.25">
      <c r="A72" s="96">
        <f t="shared" si="46"/>
        <v>38504</v>
      </c>
      <c r="B72" s="97">
        <f t="shared" ca="1" si="47"/>
        <v>3.2850000000000001</v>
      </c>
      <c r="C72" s="77">
        <f t="shared" ca="1" si="48"/>
        <v>0.28499999999999998</v>
      </c>
      <c r="D72" s="97">
        <f t="shared" ca="1" si="1"/>
        <v>2.2499999999999999E-2</v>
      </c>
      <c r="E72" s="100">
        <f t="shared" ca="1" si="2"/>
        <v>1</v>
      </c>
      <c r="F72" s="99">
        <f t="shared" ca="1" si="3"/>
        <v>1253</v>
      </c>
      <c r="G72" s="77" t="e">
        <f t="shared" ca="1" si="4"/>
        <v>#DIV/0!</v>
      </c>
      <c r="H72" s="77" t="e">
        <f ca="1">IF(B$16=1,_xll.xCalcSkew(A72,I72-AO72,b)/100,0)</f>
        <v>#DIV/0!</v>
      </c>
      <c r="I72" s="98">
        <f t="shared" ca="1" si="68"/>
        <v>4</v>
      </c>
      <c r="K72" s="97">
        <f t="shared" ca="1" si="6"/>
        <v>2.2499999999999999E-2</v>
      </c>
      <c r="L72" s="100">
        <f t="shared" ca="1" si="7"/>
        <v>1</v>
      </c>
      <c r="M72" s="99">
        <f t="shared" ca="1" si="8"/>
        <v>1253</v>
      </c>
      <c r="N72" s="181" t="e">
        <f t="shared" ca="1" si="9"/>
        <v>#DIV/0!</v>
      </c>
      <c r="O72" s="77" t="e">
        <f ca="1">IF(D$16=1,_xll.xCalcSkew($A72,P72-AZ72,b)/100,0)</f>
        <v>#DIV/0!</v>
      </c>
      <c r="P72" s="98">
        <f t="shared" ca="1" si="69"/>
        <v>2.5</v>
      </c>
      <c r="R72" s="97">
        <f t="shared" ca="1" si="11"/>
        <v>2.2499999999999999E-2</v>
      </c>
      <c r="S72" s="100">
        <f t="shared" ca="1" si="12"/>
        <v>1</v>
      </c>
      <c r="T72" s="99">
        <f t="shared" ca="1" si="13"/>
        <v>1253</v>
      </c>
      <c r="U72" s="181" t="e">
        <f t="shared" ca="1" si="14"/>
        <v>#DIV/0!</v>
      </c>
      <c r="V72" s="77" t="e">
        <f ca="1">IF(F$16=1,_xll.xCalcSkew($A72,W72-BK72,b)/100,0)</f>
        <v>#DIV/0!</v>
      </c>
      <c r="W72" s="98">
        <f t="shared" ca="1" si="70"/>
        <v>2.5</v>
      </c>
      <c r="X72" s="99"/>
      <c r="Y72" s="97">
        <f t="shared" ca="1" si="16"/>
        <v>2.2499999999999999E-2</v>
      </c>
      <c r="Z72" s="100">
        <f t="shared" ca="1" si="17"/>
        <v>1</v>
      </c>
      <c r="AA72" s="99">
        <f t="shared" ca="1" si="18"/>
        <v>1253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8">
        <f t="shared" ca="1" si="71"/>
        <v>2.4900000000000002</v>
      </c>
      <c r="AF72" s="99">
        <f t="shared" ca="1" si="21"/>
        <v>1253</v>
      </c>
      <c r="AG72" s="99">
        <f t="shared" ca="1" si="22"/>
        <v>1252</v>
      </c>
      <c r="AH72" s="77">
        <f t="shared" ca="1" si="67"/>
        <v>4.5069299691712597E-2</v>
      </c>
      <c r="AI72" s="159">
        <f t="shared" si="0"/>
        <v>30</v>
      </c>
      <c r="AJ72" s="101"/>
      <c r="AK72" s="101"/>
      <c r="AL72" s="101"/>
      <c r="AM72" s="101"/>
      <c r="AN72" s="78">
        <f t="shared" ca="1" si="49"/>
        <v>0</v>
      </c>
      <c r="AO72" s="321" t="e">
        <f t="shared" ca="1" si="50"/>
        <v>#DIV/0!</v>
      </c>
      <c r="AP72" s="75">
        <f t="shared" ca="1" si="72"/>
        <v>0</v>
      </c>
      <c r="AQ72" s="102">
        <f t="shared" ca="1" si="73"/>
        <v>0</v>
      </c>
      <c r="AR72" s="101">
        <f t="shared" ca="1" si="26"/>
        <v>0</v>
      </c>
      <c r="AS72" s="101">
        <f t="shared" ca="1" si="51"/>
        <v>0</v>
      </c>
      <c r="AT72" s="101">
        <f t="shared" ca="1" si="27"/>
        <v>0</v>
      </c>
      <c r="AU72" s="103">
        <f t="shared" ca="1" si="52"/>
        <v>0</v>
      </c>
      <c r="AV72" s="103">
        <f t="shared" ca="1" si="53"/>
        <v>0</v>
      </c>
      <c r="AW72" s="103">
        <f t="shared" ca="1" si="54"/>
        <v>0</v>
      </c>
      <c r="AY72" s="78">
        <f t="shared" ca="1" si="28"/>
        <v>0</v>
      </c>
      <c r="AZ72" s="321" t="e">
        <f t="shared" ca="1" si="55"/>
        <v>#DIV/0!</v>
      </c>
      <c r="BA72" s="75">
        <f t="shared" ca="1" si="74"/>
        <v>0</v>
      </c>
      <c r="BB72" s="102">
        <f t="shared" ca="1" si="75"/>
        <v>0</v>
      </c>
      <c r="BC72" s="101">
        <f t="shared" ca="1" si="31"/>
        <v>0</v>
      </c>
      <c r="BD72" s="101">
        <f t="shared" ca="1" si="32"/>
        <v>0</v>
      </c>
      <c r="BE72" s="101">
        <f t="shared" ca="1" si="33"/>
        <v>0</v>
      </c>
      <c r="BF72" s="103">
        <f t="shared" ca="1" si="56"/>
        <v>0</v>
      </c>
      <c r="BG72" s="103">
        <f t="shared" ca="1" si="57"/>
        <v>0</v>
      </c>
      <c r="BH72" s="103">
        <f t="shared" ca="1" si="58"/>
        <v>0</v>
      </c>
      <c r="BJ72" s="78">
        <f t="shared" ca="1" si="34"/>
        <v>0</v>
      </c>
      <c r="BK72" s="321" t="e">
        <f t="shared" ca="1" si="59"/>
        <v>#DIV/0!</v>
      </c>
      <c r="BL72" s="75">
        <f t="shared" ca="1" si="76"/>
        <v>0</v>
      </c>
      <c r="BM72" s="102">
        <f t="shared" ca="1" si="77"/>
        <v>0</v>
      </c>
      <c r="BN72" s="101">
        <f t="shared" ca="1" si="37"/>
        <v>0</v>
      </c>
      <c r="BO72" s="101">
        <f t="shared" ca="1" si="38"/>
        <v>0</v>
      </c>
      <c r="BP72" s="101">
        <f t="shared" ca="1" si="39"/>
        <v>0</v>
      </c>
      <c r="BQ72" s="103">
        <f t="shared" ca="1" si="60"/>
        <v>0</v>
      </c>
      <c r="BR72" s="103">
        <f t="shared" ca="1" si="61"/>
        <v>0</v>
      </c>
      <c r="BS72" s="103">
        <f t="shared" ca="1" si="62"/>
        <v>0</v>
      </c>
      <c r="BU72" s="78">
        <f t="shared" ca="1" si="40"/>
        <v>0</v>
      </c>
      <c r="BV72" s="321" t="e">
        <f t="shared" ca="1" si="63"/>
        <v>#DIV/0!</v>
      </c>
      <c r="BW72" s="75">
        <f t="shared" ca="1" si="78"/>
        <v>0</v>
      </c>
      <c r="BX72" s="102">
        <f t="shared" ca="1" si="79"/>
        <v>0</v>
      </c>
      <c r="BY72" s="101">
        <f t="shared" ca="1" si="43"/>
        <v>0</v>
      </c>
      <c r="BZ72" s="101">
        <f t="shared" ca="1" si="44"/>
        <v>0</v>
      </c>
      <c r="CA72" s="101">
        <f t="shared" ca="1" si="45"/>
        <v>0</v>
      </c>
      <c r="CB72" s="103">
        <f t="shared" ca="1" si="64"/>
        <v>0</v>
      </c>
      <c r="CC72" s="103">
        <f t="shared" ca="1" si="65"/>
        <v>0</v>
      </c>
      <c r="CD72" s="103">
        <f t="shared" ca="1" si="66"/>
        <v>0</v>
      </c>
    </row>
    <row r="73" spans="1:82" x14ac:dyDescent="0.25">
      <c r="A73" s="96">
        <f t="shared" si="46"/>
        <v>38534</v>
      </c>
      <c r="B73" s="97">
        <f t="shared" ca="1" si="47"/>
        <v>3.3250000000000002</v>
      </c>
      <c r="C73" s="77">
        <f t="shared" ca="1" si="48"/>
        <v>0.28000000000000003</v>
      </c>
      <c r="D73" s="97">
        <f t="shared" ca="1" si="1"/>
        <v>2.5000000000000001E-2</v>
      </c>
      <c r="E73" s="100">
        <f t="shared" ca="1" si="2"/>
        <v>1</v>
      </c>
      <c r="F73" s="99">
        <f t="shared" ca="1" si="3"/>
        <v>1286</v>
      </c>
      <c r="G73" s="77" t="e">
        <f t="shared" ca="1" si="4"/>
        <v>#DIV/0!</v>
      </c>
      <c r="H73" s="77" t="e">
        <f ca="1">IF(B$16=1,_xll.xCalcSkew(A73,I73-AO73,b)/100,0)</f>
        <v>#DIV/0!</v>
      </c>
      <c r="I73" s="98">
        <f t="shared" ca="1" si="68"/>
        <v>4</v>
      </c>
      <c r="K73" s="97">
        <f t="shared" ca="1" si="6"/>
        <v>2.5000000000000001E-2</v>
      </c>
      <c r="L73" s="100">
        <f t="shared" ca="1" si="7"/>
        <v>1</v>
      </c>
      <c r="M73" s="99">
        <f t="shared" ca="1" si="8"/>
        <v>1286</v>
      </c>
      <c r="N73" s="181" t="e">
        <f t="shared" ca="1" si="9"/>
        <v>#DIV/0!</v>
      </c>
      <c r="O73" s="77" t="e">
        <f ca="1">IF(D$16=1,_xll.xCalcSkew($A73,P73-AZ73,b)/100,0)</f>
        <v>#DIV/0!</v>
      </c>
      <c r="P73" s="98">
        <f t="shared" ca="1" si="69"/>
        <v>2.5</v>
      </c>
      <c r="R73" s="97">
        <f t="shared" ca="1" si="11"/>
        <v>2.5000000000000001E-2</v>
      </c>
      <c r="S73" s="100">
        <f t="shared" ca="1" si="12"/>
        <v>1</v>
      </c>
      <c r="T73" s="99">
        <f t="shared" ca="1" si="13"/>
        <v>1286</v>
      </c>
      <c r="U73" s="181" t="e">
        <f t="shared" ca="1" si="14"/>
        <v>#DIV/0!</v>
      </c>
      <c r="V73" s="77" t="e">
        <f ca="1">IF(F$16=1,_xll.xCalcSkew($A73,W73-BK73,b)/100,0)</f>
        <v>#DIV/0!</v>
      </c>
      <c r="W73" s="98">
        <f t="shared" ca="1" si="70"/>
        <v>2.5</v>
      </c>
      <c r="X73" s="99"/>
      <c r="Y73" s="97">
        <f t="shared" ca="1" si="16"/>
        <v>2.5000000000000001E-2</v>
      </c>
      <c r="Z73" s="100">
        <f t="shared" ca="1" si="17"/>
        <v>1</v>
      </c>
      <c r="AA73" s="99">
        <f t="shared" ca="1" si="18"/>
        <v>1286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8">
        <f t="shared" ca="1" si="71"/>
        <v>2.4900000000000002</v>
      </c>
      <c r="AF73" s="99">
        <f t="shared" ca="1" si="21"/>
        <v>1286</v>
      </c>
      <c r="AG73" s="99">
        <f t="shared" ca="1" si="22"/>
        <v>1285</v>
      </c>
      <c r="AH73" s="77">
        <f t="shared" ca="1" si="67"/>
        <v>4.54931128840683E-2</v>
      </c>
      <c r="AI73" s="159">
        <f t="shared" si="0"/>
        <v>31</v>
      </c>
      <c r="AJ73" s="101"/>
      <c r="AK73" s="101"/>
      <c r="AL73" s="101"/>
      <c r="AM73" s="101"/>
      <c r="AN73" s="78">
        <f t="shared" ca="1" si="49"/>
        <v>0</v>
      </c>
      <c r="AO73" s="321" t="e">
        <f t="shared" ca="1" si="50"/>
        <v>#DIV/0!</v>
      </c>
      <c r="AP73" s="75">
        <f t="shared" ca="1" si="72"/>
        <v>0</v>
      </c>
      <c r="AQ73" s="102">
        <f t="shared" ca="1" si="73"/>
        <v>0</v>
      </c>
      <c r="AR73" s="101">
        <f t="shared" ca="1" si="26"/>
        <v>0</v>
      </c>
      <c r="AS73" s="101">
        <f t="shared" ca="1" si="51"/>
        <v>0</v>
      </c>
      <c r="AT73" s="101">
        <f t="shared" ca="1" si="27"/>
        <v>0</v>
      </c>
      <c r="AU73" s="103">
        <f t="shared" ca="1" si="52"/>
        <v>0</v>
      </c>
      <c r="AV73" s="103">
        <f t="shared" ca="1" si="53"/>
        <v>0</v>
      </c>
      <c r="AW73" s="103">
        <f t="shared" ca="1" si="54"/>
        <v>0</v>
      </c>
      <c r="AY73" s="78">
        <f t="shared" ca="1" si="28"/>
        <v>0</v>
      </c>
      <c r="AZ73" s="321" t="e">
        <f t="shared" ca="1" si="55"/>
        <v>#DIV/0!</v>
      </c>
      <c r="BA73" s="75">
        <f t="shared" ca="1" si="74"/>
        <v>0</v>
      </c>
      <c r="BB73" s="102">
        <f t="shared" ca="1" si="75"/>
        <v>0</v>
      </c>
      <c r="BC73" s="101">
        <f t="shared" ca="1" si="31"/>
        <v>0</v>
      </c>
      <c r="BD73" s="101">
        <f t="shared" ca="1" si="32"/>
        <v>0</v>
      </c>
      <c r="BE73" s="101">
        <f t="shared" ca="1" si="33"/>
        <v>0</v>
      </c>
      <c r="BF73" s="103">
        <f t="shared" ca="1" si="56"/>
        <v>0</v>
      </c>
      <c r="BG73" s="103">
        <f t="shared" ca="1" si="57"/>
        <v>0</v>
      </c>
      <c r="BH73" s="103">
        <f t="shared" ca="1" si="58"/>
        <v>0</v>
      </c>
      <c r="BJ73" s="78">
        <f t="shared" ca="1" si="34"/>
        <v>0</v>
      </c>
      <c r="BK73" s="321" t="e">
        <f t="shared" ca="1" si="59"/>
        <v>#DIV/0!</v>
      </c>
      <c r="BL73" s="75">
        <f t="shared" ca="1" si="76"/>
        <v>0</v>
      </c>
      <c r="BM73" s="102">
        <f t="shared" ca="1" si="77"/>
        <v>0</v>
      </c>
      <c r="BN73" s="101">
        <f t="shared" ca="1" si="37"/>
        <v>0</v>
      </c>
      <c r="BO73" s="101">
        <f t="shared" ca="1" si="38"/>
        <v>0</v>
      </c>
      <c r="BP73" s="101">
        <f t="shared" ca="1" si="39"/>
        <v>0</v>
      </c>
      <c r="BQ73" s="103">
        <f t="shared" ca="1" si="60"/>
        <v>0</v>
      </c>
      <c r="BR73" s="103">
        <f t="shared" ca="1" si="61"/>
        <v>0</v>
      </c>
      <c r="BS73" s="103">
        <f t="shared" ca="1" si="62"/>
        <v>0</v>
      </c>
      <c r="BU73" s="78">
        <f t="shared" ca="1" si="40"/>
        <v>0</v>
      </c>
      <c r="BV73" s="321" t="e">
        <f t="shared" ca="1" si="63"/>
        <v>#DIV/0!</v>
      </c>
      <c r="BW73" s="75">
        <f t="shared" ca="1" si="78"/>
        <v>0</v>
      </c>
      <c r="BX73" s="102">
        <f t="shared" ca="1" si="79"/>
        <v>0</v>
      </c>
      <c r="BY73" s="101">
        <f t="shared" ca="1" si="43"/>
        <v>0</v>
      </c>
      <c r="BZ73" s="101">
        <f t="shared" ca="1" si="44"/>
        <v>0</v>
      </c>
      <c r="CA73" s="101">
        <f t="shared" ca="1" si="45"/>
        <v>0</v>
      </c>
      <c r="CB73" s="103">
        <f t="shared" ca="1" si="64"/>
        <v>0</v>
      </c>
      <c r="CC73" s="103">
        <f t="shared" ca="1" si="65"/>
        <v>0</v>
      </c>
      <c r="CD73" s="103">
        <f t="shared" ca="1" si="66"/>
        <v>0</v>
      </c>
    </row>
    <row r="74" spans="1:82" x14ac:dyDescent="0.25">
      <c r="A74" s="96">
        <f t="shared" si="46"/>
        <v>38565</v>
      </c>
      <c r="B74" s="97">
        <f t="shared" ca="1" si="47"/>
        <v>3.3650000000000002</v>
      </c>
      <c r="C74" s="77">
        <f t="shared" ca="1" si="48"/>
        <v>0.28000000000000003</v>
      </c>
      <c r="D74" s="97">
        <f t="shared" ca="1" si="1"/>
        <v>2.75E-2</v>
      </c>
      <c r="E74" s="100">
        <f t="shared" ca="1" si="2"/>
        <v>1</v>
      </c>
      <c r="F74" s="99">
        <f t="shared" ca="1" si="3"/>
        <v>1315</v>
      </c>
      <c r="G74" s="77" t="e">
        <f t="shared" ca="1" si="4"/>
        <v>#DIV/0!</v>
      </c>
      <c r="H74" s="77" t="e">
        <f ca="1">IF(B$16=1,_xll.xCalcSkew(A74,I74-AO74,b)/100,0)</f>
        <v>#DIV/0!</v>
      </c>
      <c r="I74" s="98">
        <f t="shared" ca="1" si="68"/>
        <v>4</v>
      </c>
      <c r="K74" s="97">
        <f t="shared" ca="1" si="6"/>
        <v>2.75E-2</v>
      </c>
      <c r="L74" s="100">
        <f t="shared" ca="1" si="7"/>
        <v>1</v>
      </c>
      <c r="M74" s="99">
        <f t="shared" ca="1" si="8"/>
        <v>1315</v>
      </c>
      <c r="N74" s="181" t="e">
        <f t="shared" ca="1" si="9"/>
        <v>#DIV/0!</v>
      </c>
      <c r="O74" s="77" t="e">
        <f ca="1">IF(D$16=1,_xll.xCalcSkew($A74,P74-AZ74,b)/100,0)</f>
        <v>#DIV/0!</v>
      </c>
      <c r="P74" s="98">
        <f t="shared" ca="1" si="69"/>
        <v>2.5</v>
      </c>
      <c r="R74" s="97">
        <f t="shared" ca="1" si="11"/>
        <v>2.75E-2</v>
      </c>
      <c r="S74" s="100">
        <f t="shared" ca="1" si="12"/>
        <v>1</v>
      </c>
      <c r="T74" s="99">
        <f t="shared" ca="1" si="13"/>
        <v>1315</v>
      </c>
      <c r="U74" s="181" t="e">
        <f t="shared" ca="1" si="14"/>
        <v>#DIV/0!</v>
      </c>
      <c r="V74" s="77" t="e">
        <f ca="1">IF(F$16=1,_xll.xCalcSkew($A74,W74-BK74,b)/100,0)</f>
        <v>#DIV/0!</v>
      </c>
      <c r="W74" s="98">
        <f t="shared" ca="1" si="70"/>
        <v>2.5</v>
      </c>
      <c r="X74" s="99"/>
      <c r="Y74" s="97">
        <f t="shared" ca="1" si="16"/>
        <v>2.75E-2</v>
      </c>
      <c r="Z74" s="100">
        <f t="shared" ca="1" si="17"/>
        <v>1</v>
      </c>
      <c r="AA74" s="99">
        <f t="shared" ca="1" si="18"/>
        <v>1315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8">
        <f t="shared" ca="1" si="71"/>
        <v>2.4900000000000002</v>
      </c>
      <c r="AF74" s="99">
        <f t="shared" ca="1" si="21"/>
        <v>1315</v>
      </c>
      <c r="AG74" s="99">
        <f t="shared" ca="1" si="22"/>
        <v>1314</v>
      </c>
      <c r="AH74" s="77">
        <f t="shared" ca="1" si="67"/>
        <v>4.5909969215756997E-2</v>
      </c>
      <c r="AI74" s="159">
        <f t="shared" si="0"/>
        <v>31</v>
      </c>
      <c r="AJ74" s="101"/>
      <c r="AK74" s="101"/>
      <c r="AL74" s="101"/>
      <c r="AM74" s="101"/>
      <c r="AN74" s="78">
        <f t="shared" ca="1" si="49"/>
        <v>0</v>
      </c>
      <c r="AO74" s="321" t="e">
        <f t="shared" ca="1" si="50"/>
        <v>#DIV/0!</v>
      </c>
      <c r="AP74" s="75">
        <f t="shared" ca="1" si="72"/>
        <v>0</v>
      </c>
      <c r="AQ74" s="102">
        <f t="shared" ca="1" si="73"/>
        <v>0</v>
      </c>
      <c r="AR74" s="101">
        <f t="shared" ca="1" si="26"/>
        <v>0</v>
      </c>
      <c r="AS74" s="101">
        <f t="shared" ca="1" si="51"/>
        <v>0</v>
      </c>
      <c r="AT74" s="101">
        <f t="shared" ca="1" si="27"/>
        <v>0</v>
      </c>
      <c r="AU74" s="103">
        <f t="shared" ca="1" si="52"/>
        <v>0</v>
      </c>
      <c r="AV74" s="103">
        <f t="shared" ca="1" si="53"/>
        <v>0</v>
      </c>
      <c r="AW74" s="103">
        <f t="shared" ca="1" si="54"/>
        <v>0</v>
      </c>
      <c r="AY74" s="78">
        <f t="shared" ca="1" si="28"/>
        <v>0</v>
      </c>
      <c r="AZ74" s="321" t="e">
        <f t="shared" ca="1" si="55"/>
        <v>#DIV/0!</v>
      </c>
      <c r="BA74" s="75">
        <f t="shared" ca="1" si="74"/>
        <v>0</v>
      </c>
      <c r="BB74" s="102">
        <f t="shared" ca="1" si="75"/>
        <v>0</v>
      </c>
      <c r="BC74" s="101">
        <f t="shared" ca="1" si="31"/>
        <v>0</v>
      </c>
      <c r="BD74" s="101">
        <f t="shared" ca="1" si="32"/>
        <v>0</v>
      </c>
      <c r="BE74" s="101">
        <f t="shared" ca="1" si="33"/>
        <v>0</v>
      </c>
      <c r="BF74" s="103">
        <f t="shared" ca="1" si="56"/>
        <v>0</v>
      </c>
      <c r="BG74" s="103">
        <f t="shared" ca="1" si="57"/>
        <v>0</v>
      </c>
      <c r="BH74" s="103">
        <f t="shared" ca="1" si="58"/>
        <v>0</v>
      </c>
      <c r="BJ74" s="78">
        <f t="shared" ca="1" si="34"/>
        <v>0</v>
      </c>
      <c r="BK74" s="321" t="e">
        <f t="shared" ca="1" si="59"/>
        <v>#DIV/0!</v>
      </c>
      <c r="BL74" s="75">
        <f t="shared" ca="1" si="76"/>
        <v>0</v>
      </c>
      <c r="BM74" s="102">
        <f t="shared" ca="1" si="77"/>
        <v>0</v>
      </c>
      <c r="BN74" s="101">
        <f t="shared" ca="1" si="37"/>
        <v>0</v>
      </c>
      <c r="BO74" s="101">
        <f t="shared" ca="1" si="38"/>
        <v>0</v>
      </c>
      <c r="BP74" s="101">
        <f t="shared" ca="1" si="39"/>
        <v>0</v>
      </c>
      <c r="BQ74" s="103">
        <f t="shared" ca="1" si="60"/>
        <v>0</v>
      </c>
      <c r="BR74" s="103">
        <f t="shared" ca="1" si="61"/>
        <v>0</v>
      </c>
      <c r="BS74" s="103">
        <f t="shared" ca="1" si="62"/>
        <v>0</v>
      </c>
      <c r="BU74" s="78">
        <f t="shared" ca="1" si="40"/>
        <v>0</v>
      </c>
      <c r="BV74" s="321" t="e">
        <f t="shared" ca="1" si="63"/>
        <v>#DIV/0!</v>
      </c>
      <c r="BW74" s="75">
        <f t="shared" ca="1" si="78"/>
        <v>0</v>
      </c>
      <c r="BX74" s="102">
        <f t="shared" ca="1" si="79"/>
        <v>0</v>
      </c>
      <c r="BY74" s="101">
        <f t="shared" ca="1" si="43"/>
        <v>0</v>
      </c>
      <c r="BZ74" s="101">
        <f t="shared" ca="1" si="44"/>
        <v>0</v>
      </c>
      <c r="CA74" s="101">
        <f t="shared" ca="1" si="45"/>
        <v>0</v>
      </c>
      <c r="CB74" s="103">
        <f t="shared" ca="1" si="64"/>
        <v>0</v>
      </c>
      <c r="CC74" s="103">
        <f t="shared" ca="1" si="65"/>
        <v>0</v>
      </c>
      <c r="CD74" s="103">
        <f t="shared" ca="1" si="66"/>
        <v>0</v>
      </c>
    </row>
    <row r="75" spans="1:82" x14ac:dyDescent="0.25">
      <c r="A75" s="96">
        <f t="shared" si="46"/>
        <v>38596</v>
      </c>
      <c r="B75" s="97">
        <f t="shared" ca="1" si="47"/>
        <v>3.36</v>
      </c>
      <c r="C75" s="77">
        <f t="shared" ca="1" si="48"/>
        <v>0.28000000000000003</v>
      </c>
      <c r="D75" s="97">
        <f t="shared" ca="1" si="1"/>
        <v>0.02</v>
      </c>
      <c r="E75" s="100">
        <f t="shared" ca="1" si="2"/>
        <v>1</v>
      </c>
      <c r="F75" s="99">
        <f t="shared" ca="1" si="3"/>
        <v>1348</v>
      </c>
      <c r="G75" s="77" t="e">
        <f t="shared" ca="1" si="4"/>
        <v>#DIV/0!</v>
      </c>
      <c r="H75" s="77" t="e">
        <f ca="1">IF(B$16=1,_xll.xCalcSkew(A75,I75-AO75,b)/100,0)</f>
        <v>#DIV/0!</v>
      </c>
      <c r="I75" s="98">
        <f t="shared" ca="1" si="68"/>
        <v>4</v>
      </c>
      <c r="K75" s="97">
        <f t="shared" ca="1" si="6"/>
        <v>0.02</v>
      </c>
      <c r="L75" s="100">
        <f t="shared" ca="1" si="7"/>
        <v>1</v>
      </c>
      <c r="M75" s="99">
        <f t="shared" ca="1" si="8"/>
        <v>1348</v>
      </c>
      <c r="N75" s="181" t="e">
        <f t="shared" ca="1" si="9"/>
        <v>#DIV/0!</v>
      </c>
      <c r="O75" s="77" t="e">
        <f ca="1">IF(D$16=1,_xll.xCalcSkew($A75,P75-AZ75,b)/100,0)</f>
        <v>#DIV/0!</v>
      </c>
      <c r="P75" s="98">
        <f t="shared" ca="1" si="69"/>
        <v>2.5</v>
      </c>
      <c r="R75" s="97">
        <f t="shared" ca="1" si="11"/>
        <v>0.02</v>
      </c>
      <c r="S75" s="100">
        <f t="shared" ca="1" si="12"/>
        <v>1</v>
      </c>
      <c r="T75" s="99">
        <f t="shared" ca="1" si="13"/>
        <v>1348</v>
      </c>
      <c r="U75" s="181" t="e">
        <f t="shared" ca="1" si="14"/>
        <v>#DIV/0!</v>
      </c>
      <c r="V75" s="77" t="e">
        <f ca="1">IF(F$16=1,_xll.xCalcSkew($A75,W75-BK75,b)/100,0)</f>
        <v>#DIV/0!</v>
      </c>
      <c r="W75" s="98">
        <f t="shared" ca="1" si="70"/>
        <v>2.5</v>
      </c>
      <c r="X75" s="99"/>
      <c r="Y75" s="97">
        <f t="shared" ca="1" si="16"/>
        <v>0.02</v>
      </c>
      <c r="Z75" s="100">
        <f t="shared" ca="1" si="17"/>
        <v>1</v>
      </c>
      <c r="AA75" s="99">
        <f t="shared" ca="1" si="18"/>
        <v>1348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8">
        <f t="shared" ca="1" si="71"/>
        <v>2.4900000000000002</v>
      </c>
      <c r="AF75" s="99">
        <f t="shared" ca="1" si="21"/>
        <v>1348</v>
      </c>
      <c r="AG75" s="99">
        <f t="shared" ca="1" si="22"/>
        <v>1345</v>
      </c>
      <c r="AH75" s="77">
        <f t="shared" ca="1" si="67"/>
        <v>4.6326825605579998E-2</v>
      </c>
      <c r="AI75" s="159">
        <f t="shared" si="0"/>
        <v>30</v>
      </c>
      <c r="AL75" s="99"/>
      <c r="AM75" s="78"/>
      <c r="AN75" s="78">
        <f t="shared" ca="1" si="49"/>
        <v>0</v>
      </c>
      <c r="AO75" s="321" t="e">
        <f t="shared" ca="1" si="50"/>
        <v>#DIV/0!</v>
      </c>
      <c r="AP75" s="75">
        <f t="shared" ca="1" si="72"/>
        <v>0</v>
      </c>
      <c r="AQ75" s="102">
        <f t="shared" ca="1" si="73"/>
        <v>0</v>
      </c>
      <c r="AR75" s="101">
        <f t="shared" ca="1" si="26"/>
        <v>0</v>
      </c>
      <c r="AS75" s="101">
        <f t="shared" ca="1" si="51"/>
        <v>0</v>
      </c>
      <c r="AT75" s="101">
        <f t="shared" ca="1" si="27"/>
        <v>0</v>
      </c>
      <c r="AU75" s="103">
        <f t="shared" ca="1" si="52"/>
        <v>0</v>
      </c>
      <c r="AV75" s="103">
        <f t="shared" ca="1" si="53"/>
        <v>0</v>
      </c>
      <c r="AW75" s="103">
        <f t="shared" ca="1" si="54"/>
        <v>0</v>
      </c>
      <c r="AY75" s="78">
        <f t="shared" ca="1" si="28"/>
        <v>0</v>
      </c>
      <c r="AZ75" s="321" t="e">
        <f t="shared" ca="1" si="55"/>
        <v>#DIV/0!</v>
      </c>
      <c r="BA75" s="75">
        <f t="shared" ca="1" si="74"/>
        <v>0</v>
      </c>
      <c r="BB75" s="102">
        <f t="shared" ca="1" si="75"/>
        <v>0</v>
      </c>
      <c r="BC75" s="101">
        <f t="shared" ca="1" si="31"/>
        <v>0</v>
      </c>
      <c r="BD75" s="101">
        <f t="shared" ca="1" si="32"/>
        <v>0</v>
      </c>
      <c r="BE75" s="101">
        <f t="shared" ca="1" si="33"/>
        <v>0</v>
      </c>
      <c r="BF75" s="103">
        <f t="shared" ca="1" si="56"/>
        <v>0</v>
      </c>
      <c r="BG75" s="103">
        <f t="shared" ca="1" si="57"/>
        <v>0</v>
      </c>
      <c r="BH75" s="103">
        <f t="shared" ca="1" si="58"/>
        <v>0</v>
      </c>
      <c r="BJ75" s="78">
        <f t="shared" ca="1" si="34"/>
        <v>0</v>
      </c>
      <c r="BK75" s="321" t="e">
        <f t="shared" ca="1" si="59"/>
        <v>#DIV/0!</v>
      </c>
      <c r="BL75" s="75">
        <f t="shared" ca="1" si="76"/>
        <v>0</v>
      </c>
      <c r="BM75" s="102">
        <f t="shared" ca="1" si="77"/>
        <v>0</v>
      </c>
      <c r="BN75" s="101">
        <f t="shared" ca="1" si="37"/>
        <v>0</v>
      </c>
      <c r="BO75" s="101">
        <f t="shared" ca="1" si="38"/>
        <v>0</v>
      </c>
      <c r="BP75" s="101">
        <f t="shared" ca="1" si="39"/>
        <v>0</v>
      </c>
      <c r="BQ75" s="103">
        <f t="shared" ca="1" si="60"/>
        <v>0</v>
      </c>
      <c r="BR75" s="103">
        <f t="shared" ca="1" si="61"/>
        <v>0</v>
      </c>
      <c r="BS75" s="103">
        <f t="shared" ca="1" si="62"/>
        <v>0</v>
      </c>
      <c r="BU75" s="78">
        <f t="shared" ca="1" si="40"/>
        <v>0</v>
      </c>
      <c r="BV75" s="321" t="e">
        <f t="shared" ca="1" si="63"/>
        <v>#DIV/0!</v>
      </c>
      <c r="BW75" s="75">
        <f t="shared" ca="1" si="78"/>
        <v>0</v>
      </c>
      <c r="BX75" s="102">
        <f t="shared" ca="1" si="79"/>
        <v>0</v>
      </c>
      <c r="BY75" s="101">
        <f t="shared" ca="1" si="43"/>
        <v>0</v>
      </c>
      <c r="BZ75" s="101">
        <f t="shared" ca="1" si="44"/>
        <v>0</v>
      </c>
      <c r="CA75" s="101">
        <f t="shared" ca="1" si="45"/>
        <v>0</v>
      </c>
      <c r="CB75" s="103">
        <f t="shared" ca="1" si="64"/>
        <v>0</v>
      </c>
      <c r="CC75" s="103">
        <f t="shared" ca="1" si="65"/>
        <v>0</v>
      </c>
      <c r="CD75" s="103">
        <f t="shared" ca="1" si="66"/>
        <v>0</v>
      </c>
    </row>
    <row r="76" spans="1:82" x14ac:dyDescent="0.25">
      <c r="A76" s="96">
        <f t="shared" si="46"/>
        <v>38626</v>
      </c>
      <c r="B76" s="97">
        <f t="shared" ca="1" si="47"/>
        <v>3.3849999999999998</v>
      </c>
      <c r="C76" s="77">
        <f t="shared" ca="1" si="48"/>
        <v>0.28000000000000003</v>
      </c>
      <c r="D76" s="97">
        <f t="shared" ca="1" si="1"/>
        <v>0.01</v>
      </c>
      <c r="E76" s="100">
        <f t="shared" ca="1" si="2"/>
        <v>1</v>
      </c>
      <c r="F76" s="99">
        <f t="shared" ca="1" si="3"/>
        <v>1378</v>
      </c>
      <c r="G76" s="77" t="e">
        <f t="shared" ca="1" si="4"/>
        <v>#DIV/0!</v>
      </c>
      <c r="H76" s="77" t="e">
        <f ca="1">IF(B$16=1,_xll.xCalcSkew(A76,I76-AO76,b)/100,0)</f>
        <v>#DIV/0!</v>
      </c>
      <c r="I76" s="98">
        <f t="shared" ca="1" si="68"/>
        <v>4</v>
      </c>
      <c r="K76" s="97">
        <f t="shared" ca="1" si="6"/>
        <v>0.01</v>
      </c>
      <c r="L76" s="100">
        <f t="shared" ca="1" si="7"/>
        <v>1</v>
      </c>
      <c r="M76" s="99">
        <f t="shared" ca="1" si="8"/>
        <v>1378</v>
      </c>
      <c r="N76" s="181" t="e">
        <f t="shared" ca="1" si="9"/>
        <v>#DIV/0!</v>
      </c>
      <c r="O76" s="77" t="e">
        <f ca="1">IF(D$16=1,_xll.xCalcSkew($A76,P76-AZ76,b)/100,0)</f>
        <v>#DIV/0!</v>
      </c>
      <c r="P76" s="98">
        <f t="shared" ca="1" si="69"/>
        <v>2.5</v>
      </c>
      <c r="R76" s="97">
        <f t="shared" ca="1" si="11"/>
        <v>0.01</v>
      </c>
      <c r="S76" s="100">
        <f t="shared" ca="1" si="12"/>
        <v>1</v>
      </c>
      <c r="T76" s="99">
        <f t="shared" ca="1" si="13"/>
        <v>1378</v>
      </c>
      <c r="U76" s="181" t="e">
        <f t="shared" ca="1" si="14"/>
        <v>#DIV/0!</v>
      </c>
      <c r="V76" s="77" t="e">
        <f ca="1">IF(F$16=1,_xll.xCalcSkew($A76,W76-BK76,b)/100,0)</f>
        <v>#DIV/0!</v>
      </c>
      <c r="W76" s="98">
        <f t="shared" ca="1" si="70"/>
        <v>2.5</v>
      </c>
      <c r="X76" s="99"/>
      <c r="Y76" s="97">
        <f t="shared" ca="1" si="16"/>
        <v>0.01</v>
      </c>
      <c r="Z76" s="100">
        <f t="shared" ca="1" si="17"/>
        <v>1</v>
      </c>
      <c r="AA76" s="99">
        <f t="shared" ca="1" si="18"/>
        <v>1378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8">
        <f t="shared" ca="1" si="71"/>
        <v>2.4900000000000002</v>
      </c>
      <c r="AF76" s="99">
        <f t="shared" ca="1" si="21"/>
        <v>1378</v>
      </c>
      <c r="AG76" s="99">
        <f t="shared" ca="1" si="22"/>
        <v>1377</v>
      </c>
      <c r="AH76" s="77">
        <f t="shared" ca="1" si="67"/>
        <v>4.6716549265346498E-2</v>
      </c>
      <c r="AI76" s="159">
        <f t="shared" si="0"/>
        <v>31</v>
      </c>
      <c r="AL76" s="99"/>
      <c r="AM76" s="78"/>
      <c r="AN76" s="78">
        <f t="shared" ca="1" si="49"/>
        <v>0</v>
      </c>
      <c r="AO76" s="321" t="e">
        <f t="shared" ca="1" si="50"/>
        <v>#DIV/0!</v>
      </c>
      <c r="AP76" s="75">
        <f t="shared" ca="1" si="72"/>
        <v>0</v>
      </c>
      <c r="AQ76" s="102">
        <f t="shared" ca="1" si="73"/>
        <v>0</v>
      </c>
      <c r="AR76" s="101">
        <f t="shared" ca="1" si="26"/>
        <v>0</v>
      </c>
      <c r="AS76" s="101">
        <f t="shared" ca="1" si="51"/>
        <v>0</v>
      </c>
      <c r="AT76" s="101">
        <f t="shared" ca="1" si="27"/>
        <v>0</v>
      </c>
      <c r="AU76" s="103">
        <f t="shared" ca="1" si="52"/>
        <v>0</v>
      </c>
      <c r="AV76" s="103">
        <f t="shared" ca="1" si="53"/>
        <v>0</v>
      </c>
      <c r="AW76" s="103">
        <f t="shared" ca="1" si="54"/>
        <v>0</v>
      </c>
      <c r="AY76" s="78">
        <f t="shared" ca="1" si="28"/>
        <v>0</v>
      </c>
      <c r="AZ76" s="321" t="e">
        <f t="shared" ca="1" si="55"/>
        <v>#DIV/0!</v>
      </c>
      <c r="BA76" s="75">
        <f t="shared" ca="1" si="74"/>
        <v>0</v>
      </c>
      <c r="BB76" s="102">
        <f t="shared" ca="1" si="75"/>
        <v>0</v>
      </c>
      <c r="BC76" s="101">
        <f t="shared" ca="1" si="31"/>
        <v>0</v>
      </c>
      <c r="BD76" s="101">
        <f t="shared" ca="1" si="32"/>
        <v>0</v>
      </c>
      <c r="BE76" s="101">
        <f t="shared" ca="1" si="33"/>
        <v>0</v>
      </c>
      <c r="BF76" s="103">
        <f t="shared" ca="1" si="56"/>
        <v>0</v>
      </c>
      <c r="BG76" s="103">
        <f t="shared" ca="1" si="57"/>
        <v>0</v>
      </c>
      <c r="BH76" s="103">
        <f t="shared" ca="1" si="58"/>
        <v>0</v>
      </c>
      <c r="BJ76" s="78">
        <f t="shared" ca="1" si="34"/>
        <v>0</v>
      </c>
      <c r="BK76" s="321" t="e">
        <f t="shared" ca="1" si="59"/>
        <v>#DIV/0!</v>
      </c>
      <c r="BL76" s="75">
        <f t="shared" ca="1" si="76"/>
        <v>0</v>
      </c>
      <c r="BM76" s="102">
        <f t="shared" ca="1" si="77"/>
        <v>0</v>
      </c>
      <c r="BN76" s="101">
        <f t="shared" ca="1" si="37"/>
        <v>0</v>
      </c>
      <c r="BO76" s="101">
        <f t="shared" ca="1" si="38"/>
        <v>0</v>
      </c>
      <c r="BP76" s="101">
        <f t="shared" ca="1" si="39"/>
        <v>0</v>
      </c>
      <c r="BQ76" s="103">
        <f t="shared" ca="1" si="60"/>
        <v>0</v>
      </c>
      <c r="BR76" s="103">
        <f t="shared" ca="1" si="61"/>
        <v>0</v>
      </c>
      <c r="BS76" s="103">
        <f t="shared" ca="1" si="62"/>
        <v>0</v>
      </c>
      <c r="BU76" s="78">
        <f t="shared" ca="1" si="40"/>
        <v>0</v>
      </c>
      <c r="BV76" s="321" t="e">
        <f t="shared" ca="1" si="63"/>
        <v>#DIV/0!</v>
      </c>
      <c r="BW76" s="75">
        <f t="shared" ca="1" si="78"/>
        <v>0</v>
      </c>
      <c r="BX76" s="102">
        <f t="shared" ca="1" si="79"/>
        <v>0</v>
      </c>
      <c r="BY76" s="101">
        <f t="shared" ca="1" si="43"/>
        <v>0</v>
      </c>
      <c r="BZ76" s="101">
        <f t="shared" ca="1" si="44"/>
        <v>0</v>
      </c>
      <c r="CA76" s="101">
        <f t="shared" ca="1" si="45"/>
        <v>0</v>
      </c>
      <c r="CB76" s="103">
        <f t="shared" ca="1" si="64"/>
        <v>0</v>
      </c>
      <c r="CC76" s="103">
        <f t="shared" ca="1" si="65"/>
        <v>0</v>
      </c>
      <c r="CD76" s="103">
        <f t="shared" ca="1" si="66"/>
        <v>0</v>
      </c>
    </row>
    <row r="77" spans="1:82" x14ac:dyDescent="0.25">
      <c r="A77" s="96">
        <f t="shared" si="46"/>
        <v>38657</v>
      </c>
      <c r="B77" s="97">
        <f t="shared" ca="1" si="47"/>
        <v>3.5369999999999999</v>
      </c>
      <c r="C77" s="77">
        <f t="shared" ca="1" si="48"/>
        <v>0.28000000000000003</v>
      </c>
      <c r="D77" s="97">
        <f t="shared" ca="1" si="1"/>
        <v>-2.2499999999999999E-2</v>
      </c>
      <c r="E77" s="100">
        <f t="shared" ca="1" si="2"/>
        <v>1</v>
      </c>
      <c r="F77" s="99">
        <f t="shared" ca="1" si="3"/>
        <v>1407</v>
      </c>
      <c r="G77" s="77" t="e">
        <f t="shared" ca="1" si="4"/>
        <v>#DIV/0!</v>
      </c>
      <c r="H77" s="77" t="e">
        <f ca="1">IF(B$16=1,_xll.xCalcSkew(A77,I77-AO77,b)/100,0)</f>
        <v>#DIV/0!</v>
      </c>
      <c r="I77" s="98">
        <f t="shared" ca="1" si="68"/>
        <v>4</v>
      </c>
      <c r="K77" s="97">
        <f t="shared" ca="1" si="6"/>
        <v>-2.2499999999999999E-2</v>
      </c>
      <c r="L77" s="100">
        <f t="shared" ca="1" si="7"/>
        <v>1</v>
      </c>
      <c r="M77" s="99">
        <f t="shared" ca="1" si="8"/>
        <v>1407</v>
      </c>
      <c r="N77" s="181" t="e">
        <f t="shared" ca="1" si="9"/>
        <v>#DIV/0!</v>
      </c>
      <c r="O77" s="77" t="e">
        <f ca="1">IF(D$16=1,_xll.xCalcSkew($A77,P77-AZ77,b)/100,0)</f>
        <v>#DIV/0!</v>
      </c>
      <c r="P77" s="98">
        <f t="shared" ca="1" si="69"/>
        <v>2.5</v>
      </c>
      <c r="R77" s="97">
        <f t="shared" ca="1" si="11"/>
        <v>-2.2499999999999999E-2</v>
      </c>
      <c r="S77" s="100">
        <f t="shared" ca="1" si="12"/>
        <v>1</v>
      </c>
      <c r="T77" s="99">
        <f t="shared" ca="1" si="13"/>
        <v>1407</v>
      </c>
      <c r="U77" s="181" t="e">
        <f t="shared" ca="1" si="14"/>
        <v>#DIV/0!</v>
      </c>
      <c r="V77" s="77" t="e">
        <f ca="1">IF(F$16=1,_xll.xCalcSkew($A77,W77-BK77,b)/100,0)</f>
        <v>#DIV/0!</v>
      </c>
      <c r="W77" s="98">
        <f t="shared" ca="1" si="70"/>
        <v>2.5</v>
      </c>
      <c r="X77" s="99"/>
      <c r="Y77" s="97">
        <f t="shared" ca="1" si="16"/>
        <v>-2.2499999999999999E-2</v>
      </c>
      <c r="Z77" s="100">
        <f t="shared" ca="1" si="17"/>
        <v>1</v>
      </c>
      <c r="AA77" s="99">
        <f t="shared" ca="1" si="18"/>
        <v>1407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8">
        <f t="shared" ca="1" si="71"/>
        <v>2.4900000000000002</v>
      </c>
      <c r="AF77" s="99">
        <f t="shared" ca="1" si="21"/>
        <v>1407</v>
      </c>
      <c r="AG77" s="99">
        <f t="shared" ca="1" si="22"/>
        <v>1406</v>
      </c>
      <c r="AH77" s="77">
        <f t="shared" ca="1" si="67"/>
        <v>4.70928800068173E-2</v>
      </c>
      <c r="AI77" s="159">
        <f t="shared" si="0"/>
        <v>30</v>
      </c>
      <c r="AL77" s="99"/>
      <c r="AM77" s="78"/>
      <c r="AN77" s="78">
        <f t="shared" ca="1" si="49"/>
        <v>0</v>
      </c>
      <c r="AO77" s="321" t="e">
        <f t="shared" ca="1" si="50"/>
        <v>#DIV/0!</v>
      </c>
      <c r="AP77" s="75">
        <f t="shared" ca="1" si="72"/>
        <v>0</v>
      </c>
      <c r="AQ77" s="102">
        <f t="shared" ca="1" si="73"/>
        <v>0</v>
      </c>
      <c r="AR77" s="101">
        <f t="shared" ca="1" si="26"/>
        <v>0</v>
      </c>
      <c r="AS77" s="101">
        <f t="shared" ca="1" si="51"/>
        <v>0</v>
      </c>
      <c r="AT77" s="101">
        <f t="shared" ca="1" si="27"/>
        <v>0</v>
      </c>
      <c r="AU77" s="103">
        <f t="shared" ca="1" si="52"/>
        <v>0</v>
      </c>
      <c r="AV77" s="103">
        <f t="shared" ca="1" si="53"/>
        <v>0</v>
      </c>
      <c r="AW77" s="103">
        <f t="shared" ca="1" si="54"/>
        <v>0</v>
      </c>
      <c r="AY77" s="78">
        <f t="shared" ca="1" si="28"/>
        <v>0</v>
      </c>
      <c r="AZ77" s="321" t="e">
        <f t="shared" ca="1" si="55"/>
        <v>#DIV/0!</v>
      </c>
      <c r="BA77" s="75">
        <f t="shared" ca="1" si="74"/>
        <v>0</v>
      </c>
      <c r="BB77" s="102">
        <f t="shared" ca="1" si="75"/>
        <v>0</v>
      </c>
      <c r="BC77" s="101">
        <f t="shared" ca="1" si="31"/>
        <v>0</v>
      </c>
      <c r="BD77" s="101">
        <f t="shared" ca="1" si="32"/>
        <v>0</v>
      </c>
      <c r="BE77" s="101">
        <f t="shared" ca="1" si="33"/>
        <v>0</v>
      </c>
      <c r="BF77" s="103">
        <f t="shared" ca="1" si="56"/>
        <v>0</v>
      </c>
      <c r="BG77" s="103">
        <f t="shared" ca="1" si="57"/>
        <v>0</v>
      </c>
      <c r="BH77" s="103">
        <f t="shared" ca="1" si="58"/>
        <v>0</v>
      </c>
      <c r="BJ77" s="78">
        <f t="shared" ca="1" si="34"/>
        <v>0</v>
      </c>
      <c r="BK77" s="321" t="e">
        <f t="shared" ca="1" si="59"/>
        <v>#DIV/0!</v>
      </c>
      <c r="BL77" s="75">
        <f t="shared" ca="1" si="76"/>
        <v>0</v>
      </c>
      <c r="BM77" s="102">
        <f t="shared" ca="1" si="77"/>
        <v>0</v>
      </c>
      <c r="BN77" s="101">
        <f t="shared" ca="1" si="37"/>
        <v>0</v>
      </c>
      <c r="BO77" s="101">
        <f t="shared" ca="1" si="38"/>
        <v>0</v>
      </c>
      <c r="BP77" s="101">
        <f t="shared" ca="1" si="39"/>
        <v>0</v>
      </c>
      <c r="BQ77" s="103">
        <f t="shared" ca="1" si="60"/>
        <v>0</v>
      </c>
      <c r="BR77" s="103">
        <f t="shared" ca="1" si="61"/>
        <v>0</v>
      </c>
      <c r="BS77" s="103">
        <f t="shared" ca="1" si="62"/>
        <v>0</v>
      </c>
      <c r="BU77" s="78">
        <f t="shared" ca="1" si="40"/>
        <v>0</v>
      </c>
      <c r="BV77" s="321" t="e">
        <f t="shared" ca="1" si="63"/>
        <v>#DIV/0!</v>
      </c>
      <c r="BW77" s="75">
        <f t="shared" ca="1" si="78"/>
        <v>0</v>
      </c>
      <c r="BX77" s="102">
        <f t="shared" ca="1" si="79"/>
        <v>0</v>
      </c>
      <c r="BY77" s="101">
        <f t="shared" ca="1" si="43"/>
        <v>0</v>
      </c>
      <c r="BZ77" s="101">
        <f t="shared" ca="1" si="44"/>
        <v>0</v>
      </c>
      <c r="CA77" s="101">
        <f t="shared" ca="1" si="45"/>
        <v>0</v>
      </c>
      <c r="CB77" s="103">
        <f t="shared" ca="1" si="64"/>
        <v>0</v>
      </c>
      <c r="CC77" s="103">
        <f t="shared" ca="1" si="65"/>
        <v>0</v>
      </c>
      <c r="CD77" s="103">
        <f t="shared" ca="1" si="66"/>
        <v>0</v>
      </c>
    </row>
    <row r="78" spans="1:82" x14ac:dyDescent="0.25">
      <c r="A78" s="96">
        <f t="shared" si="46"/>
        <v>38687</v>
      </c>
      <c r="B78" s="97">
        <f t="shared" ca="1" si="47"/>
        <v>3.68</v>
      </c>
      <c r="C78" s="77">
        <f t="shared" ca="1" si="48"/>
        <v>0.28000000000000003</v>
      </c>
      <c r="D78" s="97">
        <f t="shared" ca="1" si="1"/>
        <v>-4.4999999999999998E-2</v>
      </c>
      <c r="E78" s="100">
        <f t="shared" ca="1" si="2"/>
        <v>1</v>
      </c>
      <c r="F78" s="99">
        <f t="shared" ca="1" si="3"/>
        <v>1439</v>
      </c>
      <c r="G78" s="77" t="e">
        <f t="shared" ca="1" si="4"/>
        <v>#DIV/0!</v>
      </c>
      <c r="H78" s="77" t="e">
        <f ca="1">IF(B$16=1,_xll.xCalcSkew(A78,I78-AO78,b)/100,0)</f>
        <v>#DIV/0!</v>
      </c>
      <c r="I78" s="98">
        <f t="shared" ca="1" si="68"/>
        <v>4</v>
      </c>
      <c r="K78" s="97">
        <f t="shared" ca="1" si="6"/>
        <v>-4.4999999999999998E-2</v>
      </c>
      <c r="L78" s="100">
        <f t="shared" ca="1" si="7"/>
        <v>1</v>
      </c>
      <c r="M78" s="99">
        <f t="shared" ca="1" si="8"/>
        <v>1439</v>
      </c>
      <c r="N78" s="181" t="e">
        <f t="shared" ca="1" si="9"/>
        <v>#DIV/0!</v>
      </c>
      <c r="O78" s="77" t="e">
        <f ca="1">IF(D$16=1,_xll.xCalcSkew($A78,P78-AZ78,b)/100,0)</f>
        <v>#DIV/0!</v>
      </c>
      <c r="P78" s="98">
        <f t="shared" ca="1" si="69"/>
        <v>2.5</v>
      </c>
      <c r="R78" s="97">
        <f t="shared" ca="1" si="11"/>
        <v>-4.4999999999999998E-2</v>
      </c>
      <c r="S78" s="100">
        <f t="shared" ca="1" si="12"/>
        <v>1</v>
      </c>
      <c r="T78" s="99">
        <f t="shared" ca="1" si="13"/>
        <v>1439</v>
      </c>
      <c r="U78" s="181" t="e">
        <f t="shared" ca="1" si="14"/>
        <v>#DIV/0!</v>
      </c>
      <c r="V78" s="77" t="e">
        <f ca="1">IF(F$16=1,_xll.xCalcSkew($A78,W78-BK78,b)/100,0)</f>
        <v>#DIV/0!</v>
      </c>
      <c r="W78" s="98">
        <f t="shared" ca="1" si="70"/>
        <v>2.5</v>
      </c>
      <c r="X78" s="99"/>
      <c r="Y78" s="97">
        <f t="shared" ca="1" si="16"/>
        <v>-4.4999999999999998E-2</v>
      </c>
      <c r="Z78" s="100">
        <f t="shared" ca="1" si="17"/>
        <v>1</v>
      </c>
      <c r="AA78" s="99">
        <f t="shared" ca="1" si="18"/>
        <v>1439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8">
        <f t="shared" ca="1" si="71"/>
        <v>2.4900000000000002</v>
      </c>
      <c r="AF78" s="99">
        <f t="shared" ca="1" si="21"/>
        <v>1439</v>
      </c>
      <c r="AG78" s="99">
        <f t="shared" ca="1" si="22"/>
        <v>1436</v>
      </c>
      <c r="AH78" s="77">
        <f t="shared" ca="1" si="67"/>
        <v>4.7457071092037201E-2</v>
      </c>
      <c r="AI78" s="159">
        <f t="shared" si="0"/>
        <v>31</v>
      </c>
      <c r="AL78" s="99"/>
      <c r="AM78" s="78"/>
      <c r="AN78" s="78">
        <f t="shared" ca="1" si="49"/>
        <v>0</v>
      </c>
      <c r="AO78" s="321" t="e">
        <f t="shared" ca="1" si="50"/>
        <v>#DIV/0!</v>
      </c>
      <c r="AP78" s="75">
        <f t="shared" ca="1" si="72"/>
        <v>0</v>
      </c>
      <c r="AQ78" s="102">
        <f t="shared" ca="1" si="73"/>
        <v>0</v>
      </c>
      <c r="AR78" s="101">
        <f t="shared" ca="1" si="26"/>
        <v>0</v>
      </c>
      <c r="AS78" s="101">
        <f t="shared" ca="1" si="51"/>
        <v>0</v>
      </c>
      <c r="AT78" s="101">
        <f t="shared" ca="1" si="27"/>
        <v>0</v>
      </c>
      <c r="AU78" s="103">
        <f t="shared" ca="1" si="52"/>
        <v>0</v>
      </c>
      <c r="AV78" s="103">
        <f t="shared" ca="1" si="53"/>
        <v>0</v>
      </c>
      <c r="AW78" s="103">
        <f t="shared" ca="1" si="54"/>
        <v>0</v>
      </c>
      <c r="AY78" s="78">
        <f t="shared" ca="1" si="28"/>
        <v>0</v>
      </c>
      <c r="AZ78" s="321" t="e">
        <f t="shared" ca="1" si="55"/>
        <v>#DIV/0!</v>
      </c>
      <c r="BA78" s="75">
        <f t="shared" ca="1" si="74"/>
        <v>0</v>
      </c>
      <c r="BB78" s="102">
        <f t="shared" ca="1" si="75"/>
        <v>0</v>
      </c>
      <c r="BC78" s="101">
        <f t="shared" ca="1" si="31"/>
        <v>0</v>
      </c>
      <c r="BD78" s="101">
        <f t="shared" ca="1" si="32"/>
        <v>0</v>
      </c>
      <c r="BE78" s="101">
        <f t="shared" ca="1" si="33"/>
        <v>0</v>
      </c>
      <c r="BF78" s="103">
        <f t="shared" ca="1" si="56"/>
        <v>0</v>
      </c>
      <c r="BG78" s="103">
        <f t="shared" ca="1" si="57"/>
        <v>0</v>
      </c>
      <c r="BH78" s="103">
        <f t="shared" ca="1" si="58"/>
        <v>0</v>
      </c>
      <c r="BJ78" s="78">
        <f t="shared" ca="1" si="34"/>
        <v>0</v>
      </c>
      <c r="BK78" s="321" t="e">
        <f t="shared" ca="1" si="59"/>
        <v>#DIV/0!</v>
      </c>
      <c r="BL78" s="75">
        <f t="shared" ca="1" si="76"/>
        <v>0</v>
      </c>
      <c r="BM78" s="102">
        <f t="shared" ca="1" si="77"/>
        <v>0</v>
      </c>
      <c r="BN78" s="101">
        <f t="shared" ca="1" si="37"/>
        <v>0</v>
      </c>
      <c r="BO78" s="101">
        <f t="shared" ca="1" si="38"/>
        <v>0</v>
      </c>
      <c r="BP78" s="101">
        <f t="shared" ca="1" si="39"/>
        <v>0</v>
      </c>
      <c r="BQ78" s="103">
        <f t="shared" ca="1" si="60"/>
        <v>0</v>
      </c>
      <c r="BR78" s="103">
        <f t="shared" ca="1" si="61"/>
        <v>0</v>
      </c>
      <c r="BS78" s="103">
        <f t="shared" ca="1" si="62"/>
        <v>0</v>
      </c>
      <c r="BU78" s="78">
        <f t="shared" ca="1" si="40"/>
        <v>0</v>
      </c>
      <c r="BV78" s="321" t="e">
        <f t="shared" ca="1" si="63"/>
        <v>#DIV/0!</v>
      </c>
      <c r="BW78" s="75">
        <f t="shared" ca="1" si="78"/>
        <v>0</v>
      </c>
      <c r="BX78" s="102">
        <f t="shared" ca="1" si="79"/>
        <v>0</v>
      </c>
      <c r="BY78" s="101">
        <f t="shared" ca="1" si="43"/>
        <v>0</v>
      </c>
      <c r="BZ78" s="101">
        <f t="shared" ca="1" si="44"/>
        <v>0</v>
      </c>
      <c r="CA78" s="101">
        <f t="shared" ca="1" si="45"/>
        <v>0</v>
      </c>
      <c r="CB78" s="103">
        <f t="shared" ca="1" si="64"/>
        <v>0</v>
      </c>
      <c r="CC78" s="103">
        <f t="shared" ca="1" si="65"/>
        <v>0</v>
      </c>
      <c r="CD78" s="103">
        <f t="shared" ca="1" si="66"/>
        <v>0</v>
      </c>
    </row>
    <row r="79" spans="1:82" x14ac:dyDescent="0.25">
      <c r="A79" s="96">
        <f t="shared" si="46"/>
        <v>38718</v>
      </c>
      <c r="B79" s="97">
        <f t="shared" ca="1" si="47"/>
        <v>3.7349999999999999</v>
      </c>
      <c r="C79" s="77">
        <f t="shared" ca="1" si="48"/>
        <v>0.28499999999999998</v>
      </c>
      <c r="D79" s="97">
        <f t="shared" ca="1" si="1"/>
        <v>-4.7500000000000001E-2</v>
      </c>
      <c r="E79" s="100">
        <f t="shared" ca="1" si="2"/>
        <v>1</v>
      </c>
      <c r="F79" s="99">
        <f t="shared" ca="1" si="3"/>
        <v>1469</v>
      </c>
      <c r="G79" s="77" t="e">
        <f t="shared" ca="1" si="4"/>
        <v>#DIV/0!</v>
      </c>
      <c r="H79" s="77" t="e">
        <f ca="1">IF(B$16=1,_xll.xCalcSkew(A79,I79-AO79,b)/100,0)</f>
        <v>#DIV/0!</v>
      </c>
      <c r="I79" s="98">
        <f t="shared" ca="1" si="68"/>
        <v>4</v>
      </c>
      <c r="K79" s="97">
        <f t="shared" ca="1" si="6"/>
        <v>-4.7500000000000001E-2</v>
      </c>
      <c r="L79" s="100">
        <f t="shared" ca="1" si="7"/>
        <v>1</v>
      </c>
      <c r="M79" s="99">
        <f t="shared" ca="1" si="8"/>
        <v>1469</v>
      </c>
      <c r="N79" s="181" t="e">
        <f t="shared" ca="1" si="9"/>
        <v>#DIV/0!</v>
      </c>
      <c r="O79" s="77" t="e">
        <f ca="1">IF(D$16=1,_xll.xCalcSkew($A79,P79-AZ79,b)/100,0)</f>
        <v>#DIV/0!</v>
      </c>
      <c r="P79" s="98">
        <f t="shared" ca="1" si="69"/>
        <v>2.5</v>
      </c>
      <c r="R79" s="97">
        <f t="shared" ca="1" si="11"/>
        <v>-4.7500000000000001E-2</v>
      </c>
      <c r="S79" s="100">
        <f t="shared" ca="1" si="12"/>
        <v>1</v>
      </c>
      <c r="T79" s="99">
        <f t="shared" ca="1" si="13"/>
        <v>1469</v>
      </c>
      <c r="U79" s="181" t="e">
        <f t="shared" ca="1" si="14"/>
        <v>#DIV/0!</v>
      </c>
      <c r="V79" s="77" t="e">
        <f ca="1">IF(F$16=1,_xll.xCalcSkew($A79,W79-BK79,b)/100,0)</f>
        <v>#DIV/0!</v>
      </c>
      <c r="W79" s="98">
        <f t="shared" ca="1" si="70"/>
        <v>2.5</v>
      </c>
      <c r="X79" s="99"/>
      <c r="Y79" s="97">
        <f t="shared" ca="1" si="16"/>
        <v>-4.7500000000000001E-2</v>
      </c>
      <c r="Z79" s="100">
        <f t="shared" ca="1" si="17"/>
        <v>1</v>
      </c>
      <c r="AA79" s="99">
        <f t="shared" ca="1" si="18"/>
        <v>1469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8">
        <f t="shared" ca="1" si="71"/>
        <v>2.4900000000000002</v>
      </c>
      <c r="AF79" s="99">
        <f t="shared" ca="1" si="21"/>
        <v>1469</v>
      </c>
      <c r="AG79" s="99">
        <f t="shared" ca="1" si="22"/>
        <v>1468</v>
      </c>
      <c r="AH79" s="77">
        <f t="shared" ca="1" si="67"/>
        <v>4.7810067825002203E-2</v>
      </c>
      <c r="AI79" s="159">
        <f t="shared" si="0"/>
        <v>31</v>
      </c>
      <c r="AL79" s="99"/>
      <c r="AM79" s="78"/>
      <c r="AN79" s="78">
        <f t="shared" ca="1" si="49"/>
        <v>0</v>
      </c>
      <c r="AO79" s="321" t="e">
        <f t="shared" ca="1" si="50"/>
        <v>#DIV/0!</v>
      </c>
      <c r="AP79" s="75">
        <f t="shared" ca="1" si="72"/>
        <v>0</v>
      </c>
      <c r="AQ79" s="102">
        <f t="shared" ca="1" si="73"/>
        <v>0</v>
      </c>
      <c r="AR79" s="101">
        <f t="shared" ca="1" si="26"/>
        <v>0</v>
      </c>
      <c r="AS79" s="101">
        <f t="shared" ca="1" si="51"/>
        <v>0</v>
      </c>
      <c r="AT79" s="101">
        <f t="shared" ca="1" si="27"/>
        <v>0</v>
      </c>
      <c r="AU79" s="103">
        <f t="shared" ca="1" si="52"/>
        <v>0</v>
      </c>
      <c r="AV79" s="103">
        <f t="shared" ca="1" si="53"/>
        <v>0</v>
      </c>
      <c r="AW79" s="103">
        <f t="shared" ca="1" si="54"/>
        <v>0</v>
      </c>
      <c r="AY79" s="78">
        <f t="shared" ca="1" si="28"/>
        <v>0</v>
      </c>
      <c r="AZ79" s="321" t="e">
        <f t="shared" ca="1" si="55"/>
        <v>#DIV/0!</v>
      </c>
      <c r="BA79" s="75">
        <f t="shared" ca="1" si="74"/>
        <v>0</v>
      </c>
      <c r="BB79" s="102">
        <f t="shared" ca="1" si="75"/>
        <v>0</v>
      </c>
      <c r="BC79" s="101">
        <f t="shared" ca="1" si="31"/>
        <v>0</v>
      </c>
      <c r="BD79" s="101">
        <f t="shared" ca="1" si="32"/>
        <v>0</v>
      </c>
      <c r="BE79" s="101">
        <f t="shared" ca="1" si="33"/>
        <v>0</v>
      </c>
      <c r="BF79" s="103">
        <f t="shared" ca="1" si="56"/>
        <v>0</v>
      </c>
      <c r="BG79" s="103">
        <f t="shared" ca="1" si="57"/>
        <v>0</v>
      </c>
      <c r="BH79" s="103">
        <f t="shared" ca="1" si="58"/>
        <v>0</v>
      </c>
      <c r="BJ79" s="78">
        <f t="shared" ca="1" si="34"/>
        <v>0</v>
      </c>
      <c r="BK79" s="321" t="e">
        <f t="shared" ca="1" si="59"/>
        <v>#DIV/0!</v>
      </c>
      <c r="BL79" s="75">
        <f t="shared" ca="1" si="76"/>
        <v>0</v>
      </c>
      <c r="BM79" s="102">
        <f t="shared" ca="1" si="77"/>
        <v>0</v>
      </c>
      <c r="BN79" s="101">
        <f t="shared" ca="1" si="37"/>
        <v>0</v>
      </c>
      <c r="BO79" s="101">
        <f t="shared" ca="1" si="38"/>
        <v>0</v>
      </c>
      <c r="BP79" s="101">
        <f t="shared" ca="1" si="39"/>
        <v>0</v>
      </c>
      <c r="BQ79" s="103">
        <f t="shared" ca="1" si="60"/>
        <v>0</v>
      </c>
      <c r="BR79" s="103">
        <f t="shared" ca="1" si="61"/>
        <v>0</v>
      </c>
      <c r="BS79" s="103">
        <f t="shared" ca="1" si="62"/>
        <v>0</v>
      </c>
      <c r="BU79" s="78">
        <f t="shared" ca="1" si="40"/>
        <v>0</v>
      </c>
      <c r="BV79" s="321" t="e">
        <f t="shared" ca="1" si="63"/>
        <v>#DIV/0!</v>
      </c>
      <c r="BW79" s="75">
        <f t="shared" ca="1" si="78"/>
        <v>0</v>
      </c>
      <c r="BX79" s="102">
        <f t="shared" ca="1" si="79"/>
        <v>0</v>
      </c>
      <c r="BY79" s="101">
        <f t="shared" ca="1" si="43"/>
        <v>0</v>
      </c>
      <c r="BZ79" s="101">
        <f t="shared" ca="1" si="44"/>
        <v>0</v>
      </c>
      <c r="CA79" s="101">
        <f t="shared" ca="1" si="45"/>
        <v>0</v>
      </c>
      <c r="CB79" s="103">
        <f t="shared" ca="1" si="64"/>
        <v>0</v>
      </c>
      <c r="CC79" s="103">
        <f t="shared" ca="1" si="65"/>
        <v>0</v>
      </c>
      <c r="CD79" s="103">
        <f t="shared" ca="1" si="66"/>
        <v>0</v>
      </c>
    </row>
    <row r="80" spans="1:82" x14ac:dyDescent="0.25">
      <c r="A80" s="96">
        <f t="shared" si="46"/>
        <v>38749</v>
      </c>
      <c r="B80" s="97">
        <f t="shared" ca="1" si="47"/>
        <v>3.65</v>
      </c>
      <c r="C80" s="77">
        <f t="shared" ca="1" si="48"/>
        <v>0.28000000000000003</v>
      </c>
      <c r="D80" s="97">
        <f t="shared" ca="1" si="1"/>
        <v>-0.03</v>
      </c>
      <c r="E80" s="100">
        <f t="shared" ca="1" si="2"/>
        <v>1</v>
      </c>
      <c r="F80" s="99">
        <f t="shared" ca="1" si="3"/>
        <v>1499</v>
      </c>
      <c r="G80" s="77" t="e">
        <f t="shared" ca="1" si="4"/>
        <v>#DIV/0!</v>
      </c>
      <c r="H80" s="77" t="e">
        <f ca="1">IF(B$16=1,_xll.xCalcSkew(A80,I80-AO80,b)/100,0)</f>
        <v>#DIV/0!</v>
      </c>
      <c r="I80" s="98">
        <f t="shared" ca="1" si="68"/>
        <v>4</v>
      </c>
      <c r="K80" s="97">
        <f t="shared" ca="1" si="6"/>
        <v>-0.03</v>
      </c>
      <c r="L80" s="100">
        <f t="shared" ca="1" si="7"/>
        <v>1</v>
      </c>
      <c r="M80" s="99">
        <f t="shared" ca="1" si="8"/>
        <v>1499</v>
      </c>
      <c r="N80" s="181" t="e">
        <f t="shared" ca="1" si="9"/>
        <v>#DIV/0!</v>
      </c>
      <c r="O80" s="77" t="e">
        <f ca="1">IF(D$16=1,_xll.xCalcSkew($A80,P80-AZ80,b)/100,0)</f>
        <v>#DIV/0!</v>
      </c>
      <c r="P80" s="98">
        <f t="shared" ca="1" si="69"/>
        <v>2.5</v>
      </c>
      <c r="R80" s="97">
        <f t="shared" ca="1" si="11"/>
        <v>-0.03</v>
      </c>
      <c r="S80" s="100">
        <f t="shared" ca="1" si="12"/>
        <v>1</v>
      </c>
      <c r="T80" s="99">
        <f t="shared" ca="1" si="13"/>
        <v>1499</v>
      </c>
      <c r="U80" s="181" t="e">
        <f t="shared" ca="1" si="14"/>
        <v>#DIV/0!</v>
      </c>
      <c r="V80" s="77" t="e">
        <f ca="1">IF(F$16=1,_xll.xCalcSkew($A80,W80-BK80,b)/100,0)</f>
        <v>#DIV/0!</v>
      </c>
      <c r="W80" s="98">
        <f t="shared" ca="1" si="70"/>
        <v>2.5</v>
      </c>
      <c r="X80" s="99"/>
      <c r="Y80" s="97">
        <f t="shared" ca="1" si="16"/>
        <v>-0.03</v>
      </c>
      <c r="Z80" s="100">
        <f t="shared" ca="1" si="17"/>
        <v>1</v>
      </c>
      <c r="AA80" s="99">
        <f t="shared" ca="1" si="18"/>
        <v>1499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8">
        <f t="shared" ca="1" si="71"/>
        <v>2.4900000000000002</v>
      </c>
      <c r="AF80" s="99">
        <f t="shared" ca="1" si="21"/>
        <v>1499</v>
      </c>
      <c r="AG80" s="99">
        <f t="shared" ca="1" si="22"/>
        <v>1498</v>
      </c>
      <c r="AH80" s="77">
        <f t="shared" ca="1" si="67"/>
        <v>4.8120638955663403E-2</v>
      </c>
      <c r="AI80" s="159">
        <f t="shared" si="0"/>
        <v>28</v>
      </c>
      <c r="AL80" s="99"/>
      <c r="AM80" s="78"/>
      <c r="AN80" s="78">
        <f t="shared" ca="1" si="49"/>
        <v>0</v>
      </c>
      <c r="AO80" s="321" t="e">
        <f t="shared" ca="1" si="50"/>
        <v>#DIV/0!</v>
      </c>
      <c r="AP80" s="75">
        <f t="shared" ca="1" si="72"/>
        <v>0</v>
      </c>
      <c r="AQ80" s="102">
        <f t="shared" ca="1" si="73"/>
        <v>0</v>
      </c>
      <c r="AR80" s="101">
        <f t="shared" ca="1" si="26"/>
        <v>0</v>
      </c>
      <c r="AS80" s="101">
        <f t="shared" ca="1" si="51"/>
        <v>0</v>
      </c>
      <c r="AT80" s="101">
        <f t="shared" ca="1" si="27"/>
        <v>0</v>
      </c>
      <c r="AU80" s="103">
        <f t="shared" ca="1" si="52"/>
        <v>0</v>
      </c>
      <c r="AV80" s="103">
        <f t="shared" ca="1" si="53"/>
        <v>0</v>
      </c>
      <c r="AW80" s="103">
        <f t="shared" ca="1" si="54"/>
        <v>0</v>
      </c>
      <c r="AY80" s="78">
        <f t="shared" ca="1" si="28"/>
        <v>0</v>
      </c>
      <c r="AZ80" s="321" t="e">
        <f t="shared" ca="1" si="55"/>
        <v>#DIV/0!</v>
      </c>
      <c r="BA80" s="75">
        <f t="shared" ca="1" si="74"/>
        <v>0</v>
      </c>
      <c r="BB80" s="102">
        <f t="shared" ca="1" si="75"/>
        <v>0</v>
      </c>
      <c r="BC80" s="101">
        <f t="shared" ca="1" si="31"/>
        <v>0</v>
      </c>
      <c r="BD80" s="101">
        <f t="shared" ca="1" si="32"/>
        <v>0</v>
      </c>
      <c r="BE80" s="101">
        <f t="shared" ca="1" si="33"/>
        <v>0</v>
      </c>
      <c r="BF80" s="103">
        <f t="shared" ca="1" si="56"/>
        <v>0</v>
      </c>
      <c r="BG80" s="103">
        <f t="shared" ca="1" si="57"/>
        <v>0</v>
      </c>
      <c r="BH80" s="103">
        <f t="shared" ca="1" si="58"/>
        <v>0</v>
      </c>
      <c r="BJ80" s="78">
        <f t="shared" ca="1" si="34"/>
        <v>0</v>
      </c>
      <c r="BK80" s="321" t="e">
        <f t="shared" ca="1" si="59"/>
        <v>#DIV/0!</v>
      </c>
      <c r="BL80" s="75">
        <f t="shared" ca="1" si="76"/>
        <v>0</v>
      </c>
      <c r="BM80" s="102">
        <f t="shared" ca="1" si="77"/>
        <v>0</v>
      </c>
      <c r="BN80" s="101">
        <f t="shared" ca="1" si="37"/>
        <v>0</v>
      </c>
      <c r="BO80" s="101">
        <f t="shared" ca="1" si="38"/>
        <v>0</v>
      </c>
      <c r="BP80" s="101">
        <f t="shared" ca="1" si="39"/>
        <v>0</v>
      </c>
      <c r="BQ80" s="103">
        <f t="shared" ca="1" si="60"/>
        <v>0</v>
      </c>
      <c r="BR80" s="103">
        <f t="shared" ca="1" si="61"/>
        <v>0</v>
      </c>
      <c r="BS80" s="103">
        <f t="shared" ca="1" si="62"/>
        <v>0</v>
      </c>
      <c r="BU80" s="78">
        <f t="shared" ca="1" si="40"/>
        <v>0</v>
      </c>
      <c r="BV80" s="321" t="e">
        <f t="shared" ca="1" si="63"/>
        <v>#DIV/0!</v>
      </c>
      <c r="BW80" s="75">
        <f t="shared" ca="1" si="78"/>
        <v>0</v>
      </c>
      <c r="BX80" s="102">
        <f t="shared" ca="1" si="79"/>
        <v>0</v>
      </c>
      <c r="BY80" s="101">
        <f t="shared" ca="1" si="43"/>
        <v>0</v>
      </c>
      <c r="BZ80" s="101">
        <f t="shared" ca="1" si="44"/>
        <v>0</v>
      </c>
      <c r="CA80" s="101">
        <f t="shared" ca="1" si="45"/>
        <v>0</v>
      </c>
      <c r="CB80" s="103">
        <f t="shared" ca="1" si="64"/>
        <v>0</v>
      </c>
      <c r="CC80" s="103">
        <f t="shared" ca="1" si="65"/>
        <v>0</v>
      </c>
      <c r="CD80" s="103">
        <f t="shared" ca="1" si="66"/>
        <v>0</v>
      </c>
    </row>
    <row r="81" spans="1:82" x14ac:dyDescent="0.25">
      <c r="A81" s="96">
        <f t="shared" si="46"/>
        <v>38777</v>
      </c>
      <c r="B81" s="97">
        <f t="shared" ca="1" si="47"/>
        <v>3.52</v>
      </c>
      <c r="C81" s="77">
        <f t="shared" ca="1" si="48"/>
        <v>0.27</v>
      </c>
      <c r="D81" s="97">
        <f t="shared" ca="1" si="1"/>
        <v>-1.7500000000000002E-2</v>
      </c>
      <c r="E81" s="100">
        <f t="shared" ca="1" si="2"/>
        <v>1</v>
      </c>
      <c r="F81" s="99">
        <f t="shared" ca="1" si="3"/>
        <v>1527</v>
      </c>
      <c r="G81" s="77" t="e">
        <f t="shared" ca="1" si="4"/>
        <v>#DIV/0!</v>
      </c>
      <c r="H81" s="77" t="e">
        <f ca="1">IF(B$16=1,_xll.xCalcSkew(A81,I81-AO81,b)/100,0)</f>
        <v>#DIV/0!</v>
      </c>
      <c r="I81" s="98">
        <f t="shared" ca="1" si="68"/>
        <v>4</v>
      </c>
      <c r="K81" s="97">
        <f t="shared" ca="1" si="6"/>
        <v>-1.7500000000000002E-2</v>
      </c>
      <c r="L81" s="100">
        <f t="shared" ca="1" si="7"/>
        <v>1</v>
      </c>
      <c r="M81" s="99">
        <f t="shared" ca="1" si="8"/>
        <v>1527</v>
      </c>
      <c r="N81" s="181" t="e">
        <f t="shared" ca="1" si="9"/>
        <v>#DIV/0!</v>
      </c>
      <c r="O81" s="77" t="e">
        <f ca="1">IF(D$16=1,_xll.xCalcSkew($A81,P81-AZ81,b)/100,0)</f>
        <v>#DIV/0!</v>
      </c>
      <c r="P81" s="98">
        <f t="shared" ca="1" si="69"/>
        <v>2.5</v>
      </c>
      <c r="R81" s="97">
        <f t="shared" ca="1" si="11"/>
        <v>-1.7500000000000002E-2</v>
      </c>
      <c r="S81" s="100">
        <f t="shared" ca="1" si="12"/>
        <v>1</v>
      </c>
      <c r="T81" s="99">
        <f t="shared" ca="1" si="13"/>
        <v>1527</v>
      </c>
      <c r="U81" s="181" t="e">
        <f t="shared" ca="1" si="14"/>
        <v>#DIV/0!</v>
      </c>
      <c r="V81" s="77" t="e">
        <f ca="1">IF(F$16=1,_xll.xCalcSkew($A81,W81-BK81,b)/100,0)</f>
        <v>#DIV/0!</v>
      </c>
      <c r="W81" s="98">
        <f t="shared" ca="1" si="70"/>
        <v>2.5</v>
      </c>
      <c r="X81" s="99"/>
      <c r="Y81" s="97">
        <f t="shared" ca="1" si="16"/>
        <v>-1.7500000000000002E-2</v>
      </c>
      <c r="Z81" s="100">
        <f t="shared" ca="1" si="17"/>
        <v>1</v>
      </c>
      <c r="AA81" s="99">
        <f t="shared" ca="1" si="18"/>
        <v>1527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8">
        <f t="shared" ca="1" si="71"/>
        <v>2.4900000000000002</v>
      </c>
      <c r="AF81" s="99">
        <f t="shared" ca="1" si="21"/>
        <v>1527</v>
      </c>
      <c r="AG81" s="99">
        <f t="shared" ca="1" si="22"/>
        <v>1526</v>
      </c>
      <c r="AH81" s="77">
        <f t="shared" ca="1" si="67"/>
        <v>4.84011548433219E-2</v>
      </c>
      <c r="AI81" s="159">
        <f t="shared" si="0"/>
        <v>31</v>
      </c>
      <c r="AL81" s="99"/>
      <c r="AM81" s="78"/>
      <c r="AN81" s="78">
        <f t="shared" ca="1" si="49"/>
        <v>0</v>
      </c>
      <c r="AO81" s="321" t="e">
        <f t="shared" ca="1" si="50"/>
        <v>#DIV/0!</v>
      </c>
      <c r="AP81" s="75">
        <f t="shared" ca="1" si="72"/>
        <v>0</v>
      </c>
      <c r="AQ81" s="102">
        <f t="shared" ca="1" si="73"/>
        <v>0</v>
      </c>
      <c r="AR81" s="101">
        <f t="shared" ca="1" si="26"/>
        <v>0</v>
      </c>
      <c r="AS81" s="101">
        <f t="shared" ca="1" si="51"/>
        <v>0</v>
      </c>
      <c r="AT81" s="101">
        <f t="shared" ca="1" si="27"/>
        <v>0</v>
      </c>
      <c r="AU81" s="103">
        <f t="shared" ca="1" si="52"/>
        <v>0</v>
      </c>
      <c r="AV81" s="103">
        <f t="shared" ca="1" si="53"/>
        <v>0</v>
      </c>
      <c r="AW81" s="103">
        <f t="shared" ca="1" si="54"/>
        <v>0</v>
      </c>
      <c r="AY81" s="78">
        <f t="shared" ca="1" si="28"/>
        <v>0</v>
      </c>
      <c r="AZ81" s="321" t="e">
        <f t="shared" ca="1" si="55"/>
        <v>#DIV/0!</v>
      </c>
      <c r="BA81" s="75">
        <f t="shared" ca="1" si="74"/>
        <v>0</v>
      </c>
      <c r="BB81" s="102">
        <f t="shared" ca="1" si="75"/>
        <v>0</v>
      </c>
      <c r="BC81" s="101">
        <f t="shared" ca="1" si="31"/>
        <v>0</v>
      </c>
      <c r="BD81" s="101">
        <f t="shared" ca="1" si="32"/>
        <v>0</v>
      </c>
      <c r="BE81" s="101">
        <f t="shared" ca="1" si="33"/>
        <v>0</v>
      </c>
      <c r="BF81" s="103">
        <f t="shared" ca="1" si="56"/>
        <v>0</v>
      </c>
      <c r="BG81" s="103">
        <f t="shared" ca="1" si="57"/>
        <v>0</v>
      </c>
      <c r="BH81" s="103">
        <f t="shared" ca="1" si="58"/>
        <v>0</v>
      </c>
      <c r="BJ81" s="78">
        <f t="shared" ca="1" si="34"/>
        <v>0</v>
      </c>
      <c r="BK81" s="321" t="e">
        <f t="shared" ca="1" si="59"/>
        <v>#DIV/0!</v>
      </c>
      <c r="BL81" s="75">
        <f t="shared" ca="1" si="76"/>
        <v>0</v>
      </c>
      <c r="BM81" s="102">
        <f t="shared" ca="1" si="77"/>
        <v>0</v>
      </c>
      <c r="BN81" s="101">
        <f t="shared" ca="1" si="37"/>
        <v>0</v>
      </c>
      <c r="BO81" s="101">
        <f t="shared" ca="1" si="38"/>
        <v>0</v>
      </c>
      <c r="BP81" s="101">
        <f t="shared" ca="1" si="39"/>
        <v>0</v>
      </c>
      <c r="BQ81" s="103">
        <f t="shared" ca="1" si="60"/>
        <v>0</v>
      </c>
      <c r="BR81" s="103">
        <f t="shared" ca="1" si="61"/>
        <v>0</v>
      </c>
      <c r="BS81" s="103">
        <f t="shared" ca="1" si="62"/>
        <v>0</v>
      </c>
      <c r="BU81" s="78">
        <f t="shared" ca="1" si="40"/>
        <v>0</v>
      </c>
      <c r="BV81" s="321" t="e">
        <f t="shared" ca="1" si="63"/>
        <v>#DIV/0!</v>
      </c>
      <c r="BW81" s="75">
        <f t="shared" ca="1" si="78"/>
        <v>0</v>
      </c>
      <c r="BX81" s="102">
        <f t="shared" ca="1" si="79"/>
        <v>0</v>
      </c>
      <c r="BY81" s="101">
        <f t="shared" ca="1" si="43"/>
        <v>0</v>
      </c>
      <c r="BZ81" s="101">
        <f t="shared" ca="1" si="44"/>
        <v>0</v>
      </c>
      <c r="CA81" s="101">
        <f t="shared" ca="1" si="45"/>
        <v>0</v>
      </c>
      <c r="CB81" s="103">
        <f t="shared" ca="1" si="64"/>
        <v>0</v>
      </c>
      <c r="CC81" s="103">
        <f t="shared" ca="1" si="65"/>
        <v>0</v>
      </c>
      <c r="CD81" s="103">
        <f t="shared" ca="1" si="66"/>
        <v>0</v>
      </c>
    </row>
    <row r="82" spans="1:82" x14ac:dyDescent="0.25">
      <c r="A82" s="96">
        <f t="shared" si="46"/>
        <v>38808</v>
      </c>
      <c r="B82" s="97">
        <f t="shared" ca="1" si="47"/>
        <v>3.335</v>
      </c>
      <c r="C82" s="77">
        <f t="shared" ca="1" si="48"/>
        <v>0.25</v>
      </c>
      <c r="D82" s="97">
        <f t="shared" ca="1" si="1"/>
        <v>0.02</v>
      </c>
      <c r="E82" s="100">
        <f t="shared" ca="1" si="2"/>
        <v>1</v>
      </c>
      <c r="F82" s="99">
        <f t="shared" ca="1" si="3"/>
        <v>1560</v>
      </c>
      <c r="G82" s="77" t="e">
        <f t="shared" ca="1" si="4"/>
        <v>#DIV/0!</v>
      </c>
      <c r="H82" s="77" t="e">
        <f ca="1">IF(B$16=1,_xll.xCalcSkew(A82,I82-AO82,b)/100,0)</f>
        <v>#DIV/0!</v>
      </c>
      <c r="I82" s="98">
        <f t="shared" ca="1" si="68"/>
        <v>4</v>
      </c>
      <c r="K82" s="97">
        <f t="shared" ca="1" si="6"/>
        <v>0.02</v>
      </c>
      <c r="L82" s="100">
        <f t="shared" ca="1" si="7"/>
        <v>1</v>
      </c>
      <c r="M82" s="99">
        <f t="shared" ca="1" si="8"/>
        <v>1560</v>
      </c>
      <c r="N82" s="181" t="e">
        <f t="shared" ca="1" si="9"/>
        <v>#DIV/0!</v>
      </c>
      <c r="O82" s="77" t="e">
        <f ca="1">IF(D$16=1,_xll.xCalcSkew($A82,P82-AZ82,b)/100,0)</f>
        <v>#DIV/0!</v>
      </c>
      <c r="P82" s="98">
        <f t="shared" ca="1" si="69"/>
        <v>2.5</v>
      </c>
      <c r="R82" s="97">
        <f t="shared" ca="1" si="11"/>
        <v>0.02</v>
      </c>
      <c r="S82" s="100">
        <f t="shared" ca="1" si="12"/>
        <v>1</v>
      </c>
      <c r="T82" s="99">
        <f t="shared" ca="1" si="13"/>
        <v>1560</v>
      </c>
      <c r="U82" s="181" t="e">
        <f t="shared" ca="1" si="14"/>
        <v>#DIV/0!</v>
      </c>
      <c r="V82" s="77" t="e">
        <f ca="1">IF(F$16=1,_xll.xCalcSkew($A82,W82-BK82,b)/100,0)</f>
        <v>#DIV/0!</v>
      </c>
      <c r="W82" s="98">
        <f t="shared" ca="1" si="70"/>
        <v>2.5</v>
      </c>
      <c r="X82" s="99"/>
      <c r="Y82" s="97">
        <f t="shared" ca="1" si="16"/>
        <v>0.02</v>
      </c>
      <c r="Z82" s="100">
        <f t="shared" ca="1" si="17"/>
        <v>1</v>
      </c>
      <c r="AA82" s="99">
        <f t="shared" ca="1" si="18"/>
        <v>1560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8">
        <f t="shared" ca="1" si="71"/>
        <v>2.4900000000000002</v>
      </c>
      <c r="AF82" s="99">
        <f t="shared" ca="1" si="21"/>
        <v>1560</v>
      </c>
      <c r="AG82" s="99">
        <f t="shared" ca="1" si="22"/>
        <v>1559</v>
      </c>
      <c r="AH82" s="77">
        <f t="shared" ca="1" si="67"/>
        <v>4.8711726035327398E-2</v>
      </c>
      <c r="AI82" s="159">
        <f t="shared" si="0"/>
        <v>30</v>
      </c>
      <c r="AL82" s="99"/>
      <c r="AM82" s="78"/>
      <c r="AN82" s="78">
        <f t="shared" ca="1" si="49"/>
        <v>0</v>
      </c>
      <c r="AO82" s="321" t="e">
        <f t="shared" ca="1" si="50"/>
        <v>#DIV/0!</v>
      </c>
      <c r="AP82" s="75">
        <f t="shared" ca="1" si="72"/>
        <v>0</v>
      </c>
      <c r="AQ82" s="102">
        <f t="shared" ca="1" si="73"/>
        <v>0</v>
      </c>
      <c r="AR82" s="101">
        <f t="shared" ca="1" si="26"/>
        <v>0</v>
      </c>
      <c r="AS82" s="101">
        <f t="shared" ca="1" si="51"/>
        <v>0</v>
      </c>
      <c r="AT82" s="101">
        <f t="shared" ca="1" si="27"/>
        <v>0</v>
      </c>
      <c r="AU82" s="103">
        <f t="shared" ca="1" si="52"/>
        <v>0</v>
      </c>
      <c r="AV82" s="103">
        <f t="shared" ca="1" si="53"/>
        <v>0</v>
      </c>
      <c r="AW82" s="103">
        <f t="shared" ca="1" si="54"/>
        <v>0</v>
      </c>
      <c r="AY82" s="78">
        <f t="shared" ca="1" si="28"/>
        <v>0</v>
      </c>
      <c r="AZ82" s="321" t="e">
        <f t="shared" ca="1" si="55"/>
        <v>#DIV/0!</v>
      </c>
      <c r="BA82" s="75">
        <f t="shared" ca="1" si="74"/>
        <v>0</v>
      </c>
      <c r="BB82" s="102">
        <f t="shared" ca="1" si="75"/>
        <v>0</v>
      </c>
      <c r="BC82" s="101">
        <f t="shared" ca="1" si="31"/>
        <v>0</v>
      </c>
      <c r="BD82" s="101">
        <f t="shared" ca="1" si="32"/>
        <v>0</v>
      </c>
      <c r="BE82" s="101">
        <f t="shared" ca="1" si="33"/>
        <v>0</v>
      </c>
      <c r="BF82" s="103">
        <f t="shared" ca="1" si="56"/>
        <v>0</v>
      </c>
      <c r="BG82" s="103">
        <f t="shared" ca="1" si="57"/>
        <v>0</v>
      </c>
      <c r="BH82" s="103">
        <f t="shared" ca="1" si="58"/>
        <v>0</v>
      </c>
      <c r="BJ82" s="78">
        <f t="shared" ca="1" si="34"/>
        <v>0</v>
      </c>
      <c r="BK82" s="321" t="e">
        <f t="shared" ca="1" si="59"/>
        <v>#DIV/0!</v>
      </c>
      <c r="BL82" s="75">
        <f t="shared" ca="1" si="76"/>
        <v>0</v>
      </c>
      <c r="BM82" s="102">
        <f t="shared" ca="1" si="77"/>
        <v>0</v>
      </c>
      <c r="BN82" s="101">
        <f t="shared" ca="1" si="37"/>
        <v>0</v>
      </c>
      <c r="BO82" s="101">
        <f t="shared" ca="1" si="38"/>
        <v>0</v>
      </c>
      <c r="BP82" s="101">
        <f t="shared" ca="1" si="39"/>
        <v>0</v>
      </c>
      <c r="BQ82" s="103">
        <f t="shared" ca="1" si="60"/>
        <v>0</v>
      </c>
      <c r="BR82" s="103">
        <f t="shared" ca="1" si="61"/>
        <v>0</v>
      </c>
      <c r="BS82" s="103">
        <f t="shared" ca="1" si="62"/>
        <v>0</v>
      </c>
      <c r="BU82" s="78">
        <f t="shared" ca="1" si="40"/>
        <v>0</v>
      </c>
      <c r="BV82" s="321" t="e">
        <f t="shared" ca="1" si="63"/>
        <v>#DIV/0!</v>
      </c>
      <c r="BW82" s="75">
        <f t="shared" ca="1" si="78"/>
        <v>0</v>
      </c>
      <c r="BX82" s="102">
        <f t="shared" ca="1" si="79"/>
        <v>0</v>
      </c>
      <c r="BY82" s="101">
        <f t="shared" ca="1" si="43"/>
        <v>0</v>
      </c>
      <c r="BZ82" s="101">
        <f t="shared" ca="1" si="44"/>
        <v>0</v>
      </c>
      <c r="CA82" s="101">
        <f t="shared" ca="1" si="45"/>
        <v>0</v>
      </c>
      <c r="CB82" s="103">
        <f t="shared" ca="1" si="64"/>
        <v>0</v>
      </c>
      <c r="CC82" s="103">
        <f t="shared" ca="1" si="65"/>
        <v>0</v>
      </c>
      <c r="CD82" s="103">
        <f t="shared" ca="1" si="66"/>
        <v>0</v>
      </c>
    </row>
    <row r="83" spans="1:82" x14ac:dyDescent="0.25">
      <c r="A83" s="96">
        <f t="shared" si="46"/>
        <v>38838</v>
      </c>
      <c r="B83" s="97">
        <f t="shared" ca="1" si="47"/>
        <v>3.33</v>
      </c>
      <c r="C83" s="77">
        <f t="shared" ca="1" si="48"/>
        <v>0.245</v>
      </c>
      <c r="D83" s="97">
        <f t="shared" ca="1" si="1"/>
        <v>0.02</v>
      </c>
      <c r="E83" s="100">
        <f t="shared" ca="1" si="2"/>
        <v>1</v>
      </c>
      <c r="F83" s="99">
        <f t="shared" ca="1" si="3"/>
        <v>1588</v>
      </c>
      <c r="G83" s="77" t="e">
        <f t="shared" ca="1" si="4"/>
        <v>#DIV/0!</v>
      </c>
      <c r="H83" s="77" t="e">
        <f ca="1">IF(B$16=1,_xll.xCalcSkew(A83,I83-AO83,b)/100,0)</f>
        <v>#DIV/0!</v>
      </c>
      <c r="I83" s="98">
        <f t="shared" ca="1" si="68"/>
        <v>4</v>
      </c>
      <c r="K83" s="97">
        <f t="shared" ca="1" si="6"/>
        <v>0.02</v>
      </c>
      <c r="L83" s="100">
        <f t="shared" ca="1" si="7"/>
        <v>1</v>
      </c>
      <c r="M83" s="99">
        <f t="shared" ca="1" si="8"/>
        <v>1588</v>
      </c>
      <c r="N83" s="181" t="e">
        <f t="shared" ca="1" si="9"/>
        <v>#DIV/0!</v>
      </c>
      <c r="O83" s="77" t="e">
        <f ca="1">IF(D$16=1,_xll.xCalcSkew($A83,P83-AZ83,b)/100,0)</f>
        <v>#DIV/0!</v>
      </c>
      <c r="P83" s="98">
        <f t="shared" ca="1" si="69"/>
        <v>2.5</v>
      </c>
      <c r="R83" s="97">
        <f t="shared" ca="1" si="11"/>
        <v>0.02</v>
      </c>
      <c r="S83" s="100">
        <f t="shared" ca="1" si="12"/>
        <v>1</v>
      </c>
      <c r="T83" s="99">
        <f t="shared" ca="1" si="13"/>
        <v>1588</v>
      </c>
      <c r="U83" s="181" t="e">
        <f t="shared" ca="1" si="14"/>
        <v>#DIV/0!</v>
      </c>
      <c r="V83" s="77" t="e">
        <f ca="1">IF(F$16=1,_xll.xCalcSkew($A83,W83-BK83,b)/100,0)</f>
        <v>#DIV/0!</v>
      </c>
      <c r="W83" s="98">
        <f t="shared" ca="1" si="70"/>
        <v>2.5</v>
      </c>
      <c r="X83" s="99"/>
      <c r="Y83" s="97">
        <f t="shared" ca="1" si="16"/>
        <v>0.02</v>
      </c>
      <c r="Z83" s="100">
        <f t="shared" ca="1" si="17"/>
        <v>1</v>
      </c>
      <c r="AA83" s="99">
        <f t="shared" ca="1" si="18"/>
        <v>1588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8">
        <f t="shared" ca="1" si="71"/>
        <v>2.4900000000000002</v>
      </c>
      <c r="AF83" s="99">
        <f t="shared" ca="1" si="21"/>
        <v>1588</v>
      </c>
      <c r="AG83" s="99">
        <f t="shared" ca="1" si="22"/>
        <v>1587</v>
      </c>
      <c r="AH83" s="77">
        <f t="shared" ca="1" si="67"/>
        <v>4.9012278832467601E-2</v>
      </c>
      <c r="AI83" s="159">
        <f t="shared" si="0"/>
        <v>31</v>
      </c>
      <c r="AL83" s="99"/>
      <c r="AM83" s="78"/>
      <c r="AN83" s="78">
        <f t="shared" ca="1" si="49"/>
        <v>0</v>
      </c>
      <c r="AO83" s="321" t="e">
        <f t="shared" ca="1" si="50"/>
        <v>#DIV/0!</v>
      </c>
      <c r="AP83" s="75">
        <f t="shared" ca="1" si="72"/>
        <v>0</v>
      </c>
      <c r="AQ83" s="102">
        <f t="shared" ca="1" si="73"/>
        <v>0</v>
      </c>
      <c r="AR83" s="101">
        <f t="shared" ca="1" si="26"/>
        <v>0</v>
      </c>
      <c r="AS83" s="101">
        <f t="shared" ca="1" si="51"/>
        <v>0</v>
      </c>
      <c r="AT83" s="101">
        <f t="shared" ca="1" si="27"/>
        <v>0</v>
      </c>
      <c r="AU83" s="103">
        <f t="shared" ca="1" si="52"/>
        <v>0</v>
      </c>
      <c r="AV83" s="103">
        <f t="shared" ca="1" si="53"/>
        <v>0</v>
      </c>
      <c r="AW83" s="103">
        <f t="shared" ca="1" si="54"/>
        <v>0</v>
      </c>
      <c r="AY83" s="78">
        <f t="shared" ca="1" si="28"/>
        <v>0</v>
      </c>
      <c r="AZ83" s="321" t="e">
        <f t="shared" ca="1" si="55"/>
        <v>#DIV/0!</v>
      </c>
      <c r="BA83" s="75">
        <f t="shared" ca="1" si="74"/>
        <v>0</v>
      </c>
      <c r="BB83" s="102">
        <f t="shared" ca="1" si="75"/>
        <v>0</v>
      </c>
      <c r="BC83" s="101">
        <f t="shared" ca="1" si="31"/>
        <v>0</v>
      </c>
      <c r="BD83" s="101">
        <f t="shared" ca="1" si="32"/>
        <v>0</v>
      </c>
      <c r="BE83" s="101">
        <f t="shared" ca="1" si="33"/>
        <v>0</v>
      </c>
      <c r="BF83" s="103">
        <f t="shared" ca="1" si="56"/>
        <v>0</v>
      </c>
      <c r="BG83" s="103">
        <f t="shared" ca="1" si="57"/>
        <v>0</v>
      </c>
      <c r="BH83" s="103">
        <f t="shared" ca="1" si="58"/>
        <v>0</v>
      </c>
      <c r="BJ83" s="78">
        <f t="shared" ca="1" si="34"/>
        <v>0</v>
      </c>
      <c r="BK83" s="321" t="e">
        <f t="shared" ca="1" si="59"/>
        <v>#DIV/0!</v>
      </c>
      <c r="BL83" s="75">
        <f t="shared" ca="1" si="76"/>
        <v>0</v>
      </c>
      <c r="BM83" s="102">
        <f t="shared" ca="1" si="77"/>
        <v>0</v>
      </c>
      <c r="BN83" s="101">
        <f t="shared" ca="1" si="37"/>
        <v>0</v>
      </c>
      <c r="BO83" s="101">
        <f t="shared" ca="1" si="38"/>
        <v>0</v>
      </c>
      <c r="BP83" s="101">
        <f t="shared" ca="1" si="39"/>
        <v>0</v>
      </c>
      <c r="BQ83" s="103">
        <f t="shared" ca="1" si="60"/>
        <v>0</v>
      </c>
      <c r="BR83" s="103">
        <f t="shared" ca="1" si="61"/>
        <v>0</v>
      </c>
      <c r="BS83" s="103">
        <f t="shared" ca="1" si="62"/>
        <v>0</v>
      </c>
      <c r="BU83" s="78">
        <f t="shared" ca="1" si="40"/>
        <v>0</v>
      </c>
      <c r="BV83" s="321" t="e">
        <f t="shared" ca="1" si="63"/>
        <v>#DIV/0!</v>
      </c>
      <c r="BW83" s="75">
        <f t="shared" ca="1" si="78"/>
        <v>0</v>
      </c>
      <c r="BX83" s="102">
        <f t="shared" ca="1" si="79"/>
        <v>0</v>
      </c>
      <c r="BY83" s="101">
        <f t="shared" ca="1" si="43"/>
        <v>0</v>
      </c>
      <c r="BZ83" s="101">
        <f t="shared" ca="1" si="44"/>
        <v>0</v>
      </c>
      <c r="CA83" s="101">
        <f t="shared" ca="1" si="45"/>
        <v>0</v>
      </c>
      <c r="CB83" s="103">
        <f t="shared" ca="1" si="64"/>
        <v>0</v>
      </c>
      <c r="CC83" s="103">
        <f t="shared" ca="1" si="65"/>
        <v>0</v>
      </c>
      <c r="CD83" s="103">
        <f t="shared" ca="1" si="66"/>
        <v>0</v>
      </c>
    </row>
    <row r="84" spans="1:82" x14ac:dyDescent="0.25">
      <c r="A84" s="96">
        <f t="shared" si="46"/>
        <v>38869</v>
      </c>
      <c r="B84" s="97">
        <f t="shared" ca="1" si="47"/>
        <v>3.3650000000000002</v>
      </c>
      <c r="C84" s="77">
        <f t="shared" ca="1" si="48"/>
        <v>0.2475</v>
      </c>
      <c r="D84" s="97">
        <f t="shared" ca="1" si="1"/>
        <v>2.5000000000000001E-2</v>
      </c>
      <c r="E84" s="100">
        <f t="shared" ca="1" si="2"/>
        <v>1</v>
      </c>
      <c r="F84" s="99">
        <f t="shared" ca="1" si="3"/>
        <v>1618</v>
      </c>
      <c r="G84" s="77" t="e">
        <f t="shared" ca="1" si="4"/>
        <v>#DIV/0!</v>
      </c>
      <c r="H84" s="77" t="e">
        <f ca="1">IF(B$16=1,_xll.xCalcSkew(A84,I84-AO84,b)/100,0)</f>
        <v>#DIV/0!</v>
      </c>
      <c r="I84" s="98">
        <f t="shared" ca="1" si="68"/>
        <v>4</v>
      </c>
      <c r="K84" s="97">
        <f t="shared" ca="1" si="6"/>
        <v>2.5000000000000001E-2</v>
      </c>
      <c r="L84" s="100">
        <f t="shared" ca="1" si="7"/>
        <v>1</v>
      </c>
      <c r="M84" s="99">
        <f t="shared" ca="1" si="8"/>
        <v>1618</v>
      </c>
      <c r="N84" s="181" t="e">
        <f t="shared" ca="1" si="9"/>
        <v>#DIV/0!</v>
      </c>
      <c r="O84" s="77" t="e">
        <f ca="1">IF(D$16=1,_xll.xCalcSkew($A84,P84-AZ84,b)/100,0)</f>
        <v>#DIV/0!</v>
      </c>
      <c r="P84" s="98">
        <f t="shared" ca="1" si="69"/>
        <v>2.5</v>
      </c>
      <c r="R84" s="97">
        <f t="shared" ca="1" si="11"/>
        <v>2.5000000000000001E-2</v>
      </c>
      <c r="S84" s="100">
        <f t="shared" ca="1" si="12"/>
        <v>1</v>
      </c>
      <c r="T84" s="99">
        <f t="shared" ca="1" si="13"/>
        <v>1618</v>
      </c>
      <c r="U84" s="181" t="e">
        <f t="shared" ca="1" si="14"/>
        <v>#DIV/0!</v>
      </c>
      <c r="V84" s="77" t="e">
        <f ca="1">IF(F$16=1,_xll.xCalcSkew($A84,W84-BK84,b)/100,0)</f>
        <v>#DIV/0!</v>
      </c>
      <c r="W84" s="98">
        <f t="shared" ca="1" si="70"/>
        <v>2.5</v>
      </c>
      <c r="X84" s="99"/>
      <c r="Y84" s="97">
        <f t="shared" ca="1" si="16"/>
        <v>2.5000000000000001E-2</v>
      </c>
      <c r="Z84" s="100">
        <f t="shared" ca="1" si="17"/>
        <v>1</v>
      </c>
      <c r="AA84" s="99">
        <f t="shared" ca="1" si="18"/>
        <v>1618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8">
        <f t="shared" ca="1" si="71"/>
        <v>2.4900000000000002</v>
      </c>
      <c r="AF84" s="99">
        <f t="shared" ca="1" si="21"/>
        <v>1618</v>
      </c>
      <c r="AG84" s="99">
        <f t="shared" ca="1" si="22"/>
        <v>1617</v>
      </c>
      <c r="AH84" s="77">
        <f t="shared" ca="1" si="67"/>
        <v>4.9322850087879302E-2</v>
      </c>
      <c r="AI84" s="159">
        <f t="shared" si="0"/>
        <v>30</v>
      </c>
      <c r="AL84" s="99"/>
      <c r="AM84" s="78"/>
      <c r="AN84" s="78">
        <f t="shared" ca="1" si="49"/>
        <v>0</v>
      </c>
      <c r="AO84" s="321" t="e">
        <f t="shared" ca="1" si="50"/>
        <v>#DIV/0!</v>
      </c>
      <c r="AP84" s="75">
        <f t="shared" ca="1" si="72"/>
        <v>0</v>
      </c>
      <c r="AQ84" s="102">
        <f t="shared" ca="1" si="73"/>
        <v>0</v>
      </c>
      <c r="AR84" s="101">
        <f t="shared" ca="1" si="26"/>
        <v>0</v>
      </c>
      <c r="AS84" s="101">
        <f t="shared" ca="1" si="51"/>
        <v>0</v>
      </c>
      <c r="AT84" s="101">
        <f t="shared" ca="1" si="27"/>
        <v>0</v>
      </c>
      <c r="AU84" s="103">
        <f t="shared" ca="1" si="52"/>
        <v>0</v>
      </c>
      <c r="AV84" s="103">
        <f t="shared" ca="1" si="53"/>
        <v>0</v>
      </c>
      <c r="AW84" s="103">
        <f t="shared" ca="1" si="54"/>
        <v>0</v>
      </c>
      <c r="AY84" s="78">
        <f t="shared" ca="1" si="28"/>
        <v>0</v>
      </c>
      <c r="AZ84" s="321" t="e">
        <f t="shared" ca="1" si="55"/>
        <v>#DIV/0!</v>
      </c>
      <c r="BA84" s="75">
        <f t="shared" ca="1" si="74"/>
        <v>0</v>
      </c>
      <c r="BB84" s="102">
        <f t="shared" ca="1" si="75"/>
        <v>0</v>
      </c>
      <c r="BC84" s="101">
        <f t="shared" ca="1" si="31"/>
        <v>0</v>
      </c>
      <c r="BD84" s="101">
        <f t="shared" ca="1" si="32"/>
        <v>0</v>
      </c>
      <c r="BE84" s="101">
        <f t="shared" ca="1" si="33"/>
        <v>0</v>
      </c>
      <c r="BF84" s="103">
        <f t="shared" ca="1" si="56"/>
        <v>0</v>
      </c>
      <c r="BG84" s="103">
        <f t="shared" ca="1" si="57"/>
        <v>0</v>
      </c>
      <c r="BH84" s="103">
        <f t="shared" ca="1" si="58"/>
        <v>0</v>
      </c>
      <c r="BJ84" s="78">
        <f t="shared" ca="1" si="34"/>
        <v>0</v>
      </c>
      <c r="BK84" s="321" t="e">
        <f t="shared" ca="1" si="59"/>
        <v>#DIV/0!</v>
      </c>
      <c r="BL84" s="75">
        <f t="shared" ca="1" si="76"/>
        <v>0</v>
      </c>
      <c r="BM84" s="102">
        <f t="shared" ca="1" si="77"/>
        <v>0</v>
      </c>
      <c r="BN84" s="101">
        <f t="shared" ca="1" si="37"/>
        <v>0</v>
      </c>
      <c r="BO84" s="101">
        <f t="shared" ca="1" si="38"/>
        <v>0</v>
      </c>
      <c r="BP84" s="101">
        <f t="shared" ca="1" si="39"/>
        <v>0</v>
      </c>
      <c r="BQ84" s="103">
        <f t="shared" ca="1" si="60"/>
        <v>0</v>
      </c>
      <c r="BR84" s="103">
        <f t="shared" ca="1" si="61"/>
        <v>0</v>
      </c>
      <c r="BS84" s="103">
        <f t="shared" ca="1" si="62"/>
        <v>0</v>
      </c>
      <c r="BU84" s="78">
        <f t="shared" ca="1" si="40"/>
        <v>0</v>
      </c>
      <c r="BV84" s="321" t="e">
        <f t="shared" ca="1" si="63"/>
        <v>#DIV/0!</v>
      </c>
      <c r="BW84" s="75">
        <f t="shared" ca="1" si="78"/>
        <v>0</v>
      </c>
      <c r="BX84" s="102">
        <f t="shared" ca="1" si="79"/>
        <v>0</v>
      </c>
      <c r="BY84" s="101">
        <f t="shared" ca="1" si="43"/>
        <v>0</v>
      </c>
      <c r="BZ84" s="101">
        <f t="shared" ca="1" si="44"/>
        <v>0</v>
      </c>
      <c r="CA84" s="101">
        <f t="shared" ca="1" si="45"/>
        <v>0</v>
      </c>
      <c r="CB84" s="103">
        <f t="shared" ca="1" si="64"/>
        <v>0</v>
      </c>
      <c r="CC84" s="103">
        <f t="shared" ca="1" si="65"/>
        <v>0</v>
      </c>
      <c r="CD84" s="103">
        <f t="shared" ca="1" si="66"/>
        <v>0</v>
      </c>
    </row>
    <row r="85" spans="1:82" x14ac:dyDescent="0.25">
      <c r="A85" s="96">
        <f t="shared" si="46"/>
        <v>38899</v>
      </c>
      <c r="B85" s="97">
        <f t="shared" ca="1" si="47"/>
        <v>3.4049999999999998</v>
      </c>
      <c r="C85" s="77">
        <f t="shared" ca="1" si="48"/>
        <v>0.2475</v>
      </c>
      <c r="D85" s="97">
        <f t="shared" ca="1" si="1"/>
        <v>2.75E-2</v>
      </c>
      <c r="E85" s="100">
        <f t="shared" ca="1" si="2"/>
        <v>1</v>
      </c>
      <c r="F85" s="99">
        <f t="shared" ca="1" si="3"/>
        <v>1651</v>
      </c>
      <c r="G85" s="77" t="e">
        <f t="shared" ca="1" si="4"/>
        <v>#DIV/0!</v>
      </c>
      <c r="H85" s="77" t="e">
        <f ca="1">IF(B$16=1,_xll.xCalcSkew(A85,I85-AO85,b)/100,0)</f>
        <v>#DIV/0!</v>
      </c>
      <c r="I85" s="98">
        <f t="shared" ca="1" si="68"/>
        <v>4</v>
      </c>
      <c r="K85" s="97">
        <f t="shared" ca="1" si="6"/>
        <v>2.75E-2</v>
      </c>
      <c r="L85" s="100">
        <f t="shared" ca="1" si="7"/>
        <v>1</v>
      </c>
      <c r="M85" s="99">
        <f t="shared" ca="1" si="8"/>
        <v>1651</v>
      </c>
      <c r="N85" s="181" t="e">
        <f t="shared" ca="1" si="9"/>
        <v>#DIV/0!</v>
      </c>
      <c r="O85" s="77" t="e">
        <f ca="1">IF(D$16=1,_xll.xCalcSkew($A85,P85-AZ85,b)/100,0)</f>
        <v>#DIV/0!</v>
      </c>
      <c r="P85" s="98">
        <f t="shared" ca="1" si="69"/>
        <v>2.5</v>
      </c>
      <c r="R85" s="97">
        <f t="shared" ca="1" si="11"/>
        <v>2.75E-2</v>
      </c>
      <c r="S85" s="100">
        <f t="shared" ca="1" si="12"/>
        <v>1</v>
      </c>
      <c r="T85" s="99">
        <f t="shared" ca="1" si="13"/>
        <v>1651</v>
      </c>
      <c r="U85" s="181" t="e">
        <f t="shared" ca="1" si="14"/>
        <v>#DIV/0!</v>
      </c>
      <c r="V85" s="77" t="e">
        <f ca="1">IF(F$16=1,_xll.xCalcSkew($A85,W85-BK85,b)/100,0)</f>
        <v>#DIV/0!</v>
      </c>
      <c r="W85" s="98">
        <f t="shared" ca="1" si="70"/>
        <v>2.5</v>
      </c>
      <c r="X85" s="99"/>
      <c r="Y85" s="97">
        <f t="shared" ca="1" si="16"/>
        <v>2.75E-2</v>
      </c>
      <c r="Z85" s="100">
        <f t="shared" ca="1" si="17"/>
        <v>1</v>
      </c>
      <c r="AA85" s="99">
        <f t="shared" ca="1" si="18"/>
        <v>1651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8">
        <f t="shared" ca="1" si="71"/>
        <v>2.4900000000000002</v>
      </c>
      <c r="AF85" s="99">
        <f t="shared" ca="1" si="21"/>
        <v>1651</v>
      </c>
      <c r="AG85" s="99">
        <f t="shared" ca="1" si="22"/>
        <v>1650</v>
      </c>
      <c r="AH85" s="77">
        <f t="shared" ca="1" si="67"/>
        <v>4.962340294637E-2</v>
      </c>
      <c r="AI85" s="159">
        <f t="shared" si="0"/>
        <v>31</v>
      </c>
      <c r="AL85" s="99"/>
      <c r="AM85" s="78"/>
      <c r="AN85" s="78">
        <f t="shared" ca="1" si="49"/>
        <v>0</v>
      </c>
      <c r="AO85" s="321" t="e">
        <f t="shared" ca="1" si="50"/>
        <v>#DIV/0!</v>
      </c>
      <c r="AP85" s="75">
        <f t="shared" ca="1" si="72"/>
        <v>0</v>
      </c>
      <c r="AQ85" s="102">
        <f t="shared" ca="1" si="73"/>
        <v>0</v>
      </c>
      <c r="AR85" s="101">
        <f t="shared" ca="1" si="26"/>
        <v>0</v>
      </c>
      <c r="AS85" s="101">
        <f t="shared" ca="1" si="51"/>
        <v>0</v>
      </c>
      <c r="AT85" s="101">
        <f t="shared" ca="1" si="27"/>
        <v>0</v>
      </c>
      <c r="AU85" s="103">
        <f t="shared" ca="1" si="52"/>
        <v>0</v>
      </c>
      <c r="AV85" s="103">
        <f t="shared" ca="1" si="53"/>
        <v>0</v>
      </c>
      <c r="AW85" s="103">
        <f t="shared" ca="1" si="54"/>
        <v>0</v>
      </c>
      <c r="AY85" s="78">
        <f t="shared" ca="1" si="28"/>
        <v>0</v>
      </c>
      <c r="AZ85" s="321" t="e">
        <f t="shared" ca="1" si="55"/>
        <v>#DIV/0!</v>
      </c>
      <c r="BA85" s="75">
        <f t="shared" ca="1" si="74"/>
        <v>0</v>
      </c>
      <c r="BB85" s="102">
        <f t="shared" ca="1" si="75"/>
        <v>0</v>
      </c>
      <c r="BC85" s="101">
        <f t="shared" ca="1" si="31"/>
        <v>0</v>
      </c>
      <c r="BD85" s="101">
        <f t="shared" ca="1" si="32"/>
        <v>0</v>
      </c>
      <c r="BE85" s="101">
        <f t="shared" ca="1" si="33"/>
        <v>0</v>
      </c>
      <c r="BF85" s="103">
        <f t="shared" ca="1" si="56"/>
        <v>0</v>
      </c>
      <c r="BG85" s="103">
        <f t="shared" ca="1" si="57"/>
        <v>0</v>
      </c>
      <c r="BH85" s="103">
        <f t="shared" ca="1" si="58"/>
        <v>0</v>
      </c>
      <c r="BJ85" s="78">
        <f t="shared" ca="1" si="34"/>
        <v>0</v>
      </c>
      <c r="BK85" s="321" t="e">
        <f t="shared" ca="1" si="59"/>
        <v>#DIV/0!</v>
      </c>
      <c r="BL85" s="75">
        <f t="shared" ca="1" si="76"/>
        <v>0</v>
      </c>
      <c r="BM85" s="102">
        <f t="shared" ca="1" si="77"/>
        <v>0</v>
      </c>
      <c r="BN85" s="101">
        <f t="shared" ca="1" si="37"/>
        <v>0</v>
      </c>
      <c r="BO85" s="101">
        <f t="shared" ca="1" si="38"/>
        <v>0</v>
      </c>
      <c r="BP85" s="101">
        <f t="shared" ca="1" si="39"/>
        <v>0</v>
      </c>
      <c r="BQ85" s="103">
        <f t="shared" ca="1" si="60"/>
        <v>0</v>
      </c>
      <c r="BR85" s="103">
        <f t="shared" ca="1" si="61"/>
        <v>0</v>
      </c>
      <c r="BS85" s="103">
        <f t="shared" ca="1" si="62"/>
        <v>0</v>
      </c>
      <c r="BU85" s="78">
        <f t="shared" ca="1" si="40"/>
        <v>0</v>
      </c>
      <c r="BV85" s="321" t="e">
        <f t="shared" ca="1" si="63"/>
        <v>#DIV/0!</v>
      </c>
      <c r="BW85" s="75">
        <f t="shared" ca="1" si="78"/>
        <v>0</v>
      </c>
      <c r="BX85" s="102">
        <f t="shared" ca="1" si="79"/>
        <v>0</v>
      </c>
      <c r="BY85" s="101">
        <f t="shared" ca="1" si="43"/>
        <v>0</v>
      </c>
      <c r="BZ85" s="101">
        <f t="shared" ca="1" si="44"/>
        <v>0</v>
      </c>
      <c r="CA85" s="101">
        <f t="shared" ca="1" si="45"/>
        <v>0</v>
      </c>
      <c r="CB85" s="103">
        <f t="shared" ca="1" si="64"/>
        <v>0</v>
      </c>
      <c r="CC85" s="103">
        <f t="shared" ca="1" si="65"/>
        <v>0</v>
      </c>
      <c r="CD85" s="103">
        <f t="shared" ca="1" si="66"/>
        <v>0</v>
      </c>
    </row>
    <row r="86" spans="1:82" x14ac:dyDescent="0.25">
      <c r="A86" s="96">
        <f t="shared" si="46"/>
        <v>38930</v>
      </c>
      <c r="B86" s="97">
        <f t="shared" ca="1" si="47"/>
        <v>3.4449999999999998</v>
      </c>
      <c r="C86" s="77">
        <f t="shared" ca="1" si="48"/>
        <v>0.2475</v>
      </c>
      <c r="D86" s="97">
        <f t="shared" ca="1" si="1"/>
        <v>0.03</v>
      </c>
      <c r="E86" s="100">
        <f t="shared" ca="1" si="2"/>
        <v>1</v>
      </c>
      <c r="F86" s="99">
        <f t="shared" ca="1" si="3"/>
        <v>1680</v>
      </c>
      <c r="G86" s="77" t="e">
        <f t="shared" ca="1" si="4"/>
        <v>#DIV/0!</v>
      </c>
      <c r="H86" s="77" t="e">
        <f ca="1">IF(B$16=1,_xll.xCalcSkew(A86,I86-AO86,b)/100,0)</f>
        <v>#DIV/0!</v>
      </c>
      <c r="I86" s="98">
        <f t="shared" ca="1" si="68"/>
        <v>4</v>
      </c>
      <c r="K86" s="97">
        <f t="shared" ca="1" si="6"/>
        <v>0.03</v>
      </c>
      <c r="L86" s="100">
        <f t="shared" ca="1" si="7"/>
        <v>1</v>
      </c>
      <c r="M86" s="99">
        <f t="shared" ca="1" si="8"/>
        <v>1680</v>
      </c>
      <c r="N86" s="181" t="e">
        <f t="shared" ca="1" si="9"/>
        <v>#DIV/0!</v>
      </c>
      <c r="O86" s="77" t="e">
        <f ca="1">IF(D$16=1,_xll.xCalcSkew($A86,P86-AZ86,b)/100,0)</f>
        <v>#DIV/0!</v>
      </c>
      <c r="P86" s="98">
        <f t="shared" ca="1" si="69"/>
        <v>2.5</v>
      </c>
      <c r="R86" s="97">
        <f t="shared" ca="1" si="11"/>
        <v>0.03</v>
      </c>
      <c r="S86" s="100">
        <f t="shared" ca="1" si="12"/>
        <v>1</v>
      </c>
      <c r="T86" s="99">
        <f t="shared" ca="1" si="13"/>
        <v>1680</v>
      </c>
      <c r="U86" s="181" t="e">
        <f t="shared" ca="1" si="14"/>
        <v>#DIV/0!</v>
      </c>
      <c r="V86" s="77" t="e">
        <f ca="1">IF(F$16=1,_xll.xCalcSkew($A86,W86-BK86,b)/100,0)</f>
        <v>#DIV/0!</v>
      </c>
      <c r="W86" s="98">
        <f t="shared" ca="1" si="70"/>
        <v>2.5</v>
      </c>
      <c r="X86" s="99"/>
      <c r="Y86" s="97">
        <f t="shared" ca="1" si="16"/>
        <v>0.03</v>
      </c>
      <c r="Z86" s="100">
        <f t="shared" ca="1" si="17"/>
        <v>1</v>
      </c>
      <c r="AA86" s="99">
        <f t="shared" ca="1" si="18"/>
        <v>1680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8">
        <f t="shared" ca="1" si="71"/>
        <v>2.4900000000000002</v>
      </c>
      <c r="AF86" s="99">
        <f t="shared" ca="1" si="21"/>
        <v>1680</v>
      </c>
      <c r="AG86" s="99">
        <f t="shared" ca="1" si="22"/>
        <v>1679</v>
      </c>
      <c r="AH86" s="77">
        <f t="shared" ca="1" si="67"/>
        <v>4.9933974265168303E-2</v>
      </c>
      <c r="AI86" s="159">
        <f t="shared" si="0"/>
        <v>31</v>
      </c>
      <c r="AL86" s="99"/>
      <c r="AM86" s="78"/>
      <c r="AN86" s="78">
        <f t="shared" ca="1" si="49"/>
        <v>0</v>
      </c>
      <c r="AO86" s="321" t="e">
        <f t="shared" ca="1" si="50"/>
        <v>#DIV/0!</v>
      </c>
      <c r="AP86" s="75">
        <f t="shared" ca="1" si="72"/>
        <v>0</v>
      </c>
      <c r="AQ86" s="102">
        <f t="shared" ca="1" si="73"/>
        <v>0</v>
      </c>
      <c r="AR86" s="101">
        <f t="shared" ca="1" si="26"/>
        <v>0</v>
      </c>
      <c r="AS86" s="101">
        <f t="shared" ca="1" si="51"/>
        <v>0</v>
      </c>
      <c r="AT86" s="101">
        <f t="shared" ca="1" si="27"/>
        <v>0</v>
      </c>
      <c r="AU86" s="103">
        <f t="shared" ca="1" si="52"/>
        <v>0</v>
      </c>
      <c r="AV86" s="103">
        <f t="shared" ca="1" si="53"/>
        <v>0</v>
      </c>
      <c r="AW86" s="103">
        <f t="shared" ca="1" si="54"/>
        <v>0</v>
      </c>
      <c r="AY86" s="78">
        <f t="shared" ca="1" si="28"/>
        <v>0</v>
      </c>
      <c r="AZ86" s="321" t="e">
        <f t="shared" ca="1" si="55"/>
        <v>#DIV/0!</v>
      </c>
      <c r="BA86" s="75">
        <f t="shared" ca="1" si="74"/>
        <v>0</v>
      </c>
      <c r="BB86" s="102">
        <f t="shared" ca="1" si="75"/>
        <v>0</v>
      </c>
      <c r="BC86" s="101">
        <f t="shared" ca="1" si="31"/>
        <v>0</v>
      </c>
      <c r="BD86" s="101">
        <f t="shared" ca="1" si="32"/>
        <v>0</v>
      </c>
      <c r="BE86" s="101">
        <f t="shared" ca="1" si="33"/>
        <v>0</v>
      </c>
      <c r="BF86" s="103">
        <f t="shared" ca="1" si="56"/>
        <v>0</v>
      </c>
      <c r="BG86" s="103">
        <f t="shared" ca="1" si="57"/>
        <v>0</v>
      </c>
      <c r="BH86" s="103">
        <f t="shared" ca="1" si="58"/>
        <v>0</v>
      </c>
      <c r="BJ86" s="78">
        <f t="shared" ca="1" si="34"/>
        <v>0</v>
      </c>
      <c r="BK86" s="321" t="e">
        <f t="shared" ca="1" si="59"/>
        <v>#DIV/0!</v>
      </c>
      <c r="BL86" s="75">
        <f t="shared" ca="1" si="76"/>
        <v>0</v>
      </c>
      <c r="BM86" s="102">
        <f t="shared" ca="1" si="77"/>
        <v>0</v>
      </c>
      <c r="BN86" s="101">
        <f t="shared" ca="1" si="37"/>
        <v>0</v>
      </c>
      <c r="BO86" s="101">
        <f t="shared" ca="1" si="38"/>
        <v>0</v>
      </c>
      <c r="BP86" s="101">
        <f t="shared" ca="1" si="39"/>
        <v>0</v>
      </c>
      <c r="BQ86" s="103">
        <f t="shared" ca="1" si="60"/>
        <v>0</v>
      </c>
      <c r="BR86" s="103">
        <f t="shared" ca="1" si="61"/>
        <v>0</v>
      </c>
      <c r="BS86" s="103">
        <f t="shared" ca="1" si="62"/>
        <v>0</v>
      </c>
      <c r="BU86" s="78">
        <f t="shared" ca="1" si="40"/>
        <v>0</v>
      </c>
      <c r="BV86" s="321" t="e">
        <f t="shared" ca="1" si="63"/>
        <v>#DIV/0!</v>
      </c>
      <c r="BW86" s="75">
        <f t="shared" ca="1" si="78"/>
        <v>0</v>
      </c>
      <c r="BX86" s="102">
        <f t="shared" ca="1" si="79"/>
        <v>0</v>
      </c>
      <c r="BY86" s="101">
        <f t="shared" ca="1" si="43"/>
        <v>0</v>
      </c>
      <c r="BZ86" s="101">
        <f t="shared" ca="1" si="44"/>
        <v>0</v>
      </c>
      <c r="CA86" s="101">
        <f t="shared" ca="1" si="45"/>
        <v>0</v>
      </c>
      <c r="CB86" s="103">
        <f t="shared" ca="1" si="64"/>
        <v>0</v>
      </c>
      <c r="CC86" s="103">
        <f t="shared" ca="1" si="65"/>
        <v>0</v>
      </c>
      <c r="CD86" s="103">
        <f t="shared" ca="1" si="66"/>
        <v>0</v>
      </c>
    </row>
    <row r="87" spans="1:82" x14ac:dyDescent="0.25">
      <c r="A87" s="96">
        <f t="shared" si="46"/>
        <v>38961</v>
      </c>
      <c r="B87" s="97">
        <f t="shared" ca="1" si="47"/>
        <v>3.44</v>
      </c>
      <c r="C87" s="77">
        <f t="shared" ca="1" si="48"/>
        <v>0.2475</v>
      </c>
      <c r="D87" s="97">
        <f t="shared" ca="1" si="1"/>
        <v>2.2499999999999999E-2</v>
      </c>
      <c r="E87" s="100">
        <f t="shared" ca="1" si="2"/>
        <v>1</v>
      </c>
      <c r="F87" s="99">
        <f t="shared" ca="1" si="3"/>
        <v>1713</v>
      </c>
      <c r="G87" s="77" t="e">
        <f t="shared" ca="1" si="4"/>
        <v>#DIV/0!</v>
      </c>
      <c r="H87" s="77" t="e">
        <f ca="1">IF(B$16=1,_xll.xCalcSkew(A87,I87-AO87,b)/100,0)</f>
        <v>#DIV/0!</v>
      </c>
      <c r="I87" s="98">
        <f t="shared" ca="1" si="68"/>
        <v>4</v>
      </c>
      <c r="K87" s="97">
        <f t="shared" ca="1" si="6"/>
        <v>2.2499999999999999E-2</v>
      </c>
      <c r="L87" s="100">
        <f t="shared" ca="1" si="7"/>
        <v>1</v>
      </c>
      <c r="M87" s="99">
        <f t="shared" ca="1" si="8"/>
        <v>1713</v>
      </c>
      <c r="N87" s="181" t="e">
        <f t="shared" ca="1" si="9"/>
        <v>#DIV/0!</v>
      </c>
      <c r="O87" s="77" t="e">
        <f ca="1">IF(D$16=1,_xll.xCalcSkew($A87,P87-AZ87,b)/100,0)</f>
        <v>#DIV/0!</v>
      </c>
      <c r="P87" s="98">
        <f t="shared" ca="1" si="69"/>
        <v>2.5</v>
      </c>
      <c r="R87" s="97">
        <f t="shared" ca="1" si="11"/>
        <v>2.2499999999999999E-2</v>
      </c>
      <c r="S87" s="100">
        <f t="shared" ca="1" si="12"/>
        <v>1</v>
      </c>
      <c r="T87" s="99">
        <f t="shared" ca="1" si="13"/>
        <v>1713</v>
      </c>
      <c r="U87" s="181" t="e">
        <f t="shared" ca="1" si="14"/>
        <v>#DIV/0!</v>
      </c>
      <c r="V87" s="77" t="e">
        <f ca="1">IF(F$16=1,_xll.xCalcSkew($A87,W87-BK87,b)/100,0)</f>
        <v>#DIV/0!</v>
      </c>
      <c r="W87" s="98">
        <f t="shared" ca="1" si="70"/>
        <v>2.5</v>
      </c>
      <c r="X87" s="99"/>
      <c r="Y87" s="97">
        <f t="shared" ca="1" si="16"/>
        <v>2.2499999999999999E-2</v>
      </c>
      <c r="Z87" s="100">
        <f t="shared" ca="1" si="17"/>
        <v>1</v>
      </c>
      <c r="AA87" s="99">
        <f t="shared" ca="1" si="18"/>
        <v>1713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8">
        <f t="shared" ca="1" si="71"/>
        <v>2.4900000000000002</v>
      </c>
      <c r="AF87" s="99">
        <f t="shared" ca="1" si="21"/>
        <v>1713</v>
      </c>
      <c r="AG87" s="99">
        <f t="shared" ca="1" si="22"/>
        <v>1712</v>
      </c>
      <c r="AH87" s="77">
        <f t="shared" ca="1" si="67"/>
        <v>5.0244545616172399E-2</v>
      </c>
      <c r="AI87" s="159">
        <f t="shared" si="0"/>
        <v>30</v>
      </c>
      <c r="AL87" s="99"/>
      <c r="AM87" s="78"/>
      <c r="AN87" s="78">
        <f t="shared" ca="1" si="49"/>
        <v>0</v>
      </c>
      <c r="AO87" s="321" t="e">
        <f t="shared" ca="1" si="50"/>
        <v>#DIV/0!</v>
      </c>
      <c r="AP87" s="75">
        <f t="shared" ca="1" si="72"/>
        <v>0</v>
      </c>
      <c r="AQ87" s="102">
        <f t="shared" ca="1" si="73"/>
        <v>0</v>
      </c>
      <c r="AR87" s="101">
        <f t="shared" ca="1" si="26"/>
        <v>0</v>
      </c>
      <c r="AS87" s="101">
        <f t="shared" ca="1" si="51"/>
        <v>0</v>
      </c>
      <c r="AT87" s="101">
        <f t="shared" ca="1" si="27"/>
        <v>0</v>
      </c>
      <c r="AU87" s="103">
        <f t="shared" ca="1" si="52"/>
        <v>0</v>
      </c>
      <c r="AV87" s="103">
        <f t="shared" ca="1" si="53"/>
        <v>0</v>
      </c>
      <c r="AW87" s="103">
        <f t="shared" ca="1" si="54"/>
        <v>0</v>
      </c>
      <c r="AY87" s="78">
        <f t="shared" ca="1" si="28"/>
        <v>0</v>
      </c>
      <c r="AZ87" s="321" t="e">
        <f t="shared" ca="1" si="55"/>
        <v>#DIV/0!</v>
      </c>
      <c r="BA87" s="75">
        <f t="shared" ca="1" si="74"/>
        <v>0</v>
      </c>
      <c r="BB87" s="102">
        <f t="shared" ca="1" si="75"/>
        <v>0</v>
      </c>
      <c r="BC87" s="101">
        <f t="shared" ca="1" si="31"/>
        <v>0</v>
      </c>
      <c r="BD87" s="101">
        <f t="shared" ca="1" si="32"/>
        <v>0</v>
      </c>
      <c r="BE87" s="101">
        <f t="shared" ca="1" si="33"/>
        <v>0</v>
      </c>
      <c r="BF87" s="103">
        <f t="shared" ca="1" si="56"/>
        <v>0</v>
      </c>
      <c r="BG87" s="103">
        <f t="shared" ca="1" si="57"/>
        <v>0</v>
      </c>
      <c r="BH87" s="103">
        <f t="shared" ca="1" si="58"/>
        <v>0</v>
      </c>
      <c r="BJ87" s="78">
        <f t="shared" ca="1" si="34"/>
        <v>0</v>
      </c>
      <c r="BK87" s="321" t="e">
        <f t="shared" ca="1" si="59"/>
        <v>#DIV/0!</v>
      </c>
      <c r="BL87" s="75">
        <f t="shared" ca="1" si="76"/>
        <v>0</v>
      </c>
      <c r="BM87" s="102">
        <f t="shared" ca="1" si="77"/>
        <v>0</v>
      </c>
      <c r="BN87" s="101">
        <f t="shared" ca="1" si="37"/>
        <v>0</v>
      </c>
      <c r="BO87" s="101">
        <f t="shared" ca="1" si="38"/>
        <v>0</v>
      </c>
      <c r="BP87" s="101">
        <f t="shared" ca="1" si="39"/>
        <v>0</v>
      </c>
      <c r="BQ87" s="103">
        <f t="shared" ca="1" si="60"/>
        <v>0</v>
      </c>
      <c r="BR87" s="103">
        <f t="shared" ca="1" si="61"/>
        <v>0</v>
      </c>
      <c r="BS87" s="103">
        <f t="shared" ca="1" si="62"/>
        <v>0</v>
      </c>
      <c r="BU87" s="78">
        <f t="shared" ca="1" si="40"/>
        <v>0</v>
      </c>
      <c r="BV87" s="321" t="e">
        <f t="shared" ca="1" si="63"/>
        <v>#DIV/0!</v>
      </c>
      <c r="BW87" s="75">
        <f t="shared" ca="1" si="78"/>
        <v>0</v>
      </c>
      <c r="BX87" s="102">
        <f t="shared" ca="1" si="79"/>
        <v>0</v>
      </c>
      <c r="BY87" s="101">
        <f t="shared" ca="1" si="43"/>
        <v>0</v>
      </c>
      <c r="BZ87" s="101">
        <f t="shared" ca="1" si="44"/>
        <v>0</v>
      </c>
      <c r="CA87" s="101">
        <f t="shared" ca="1" si="45"/>
        <v>0</v>
      </c>
      <c r="CB87" s="103">
        <f t="shared" ca="1" si="64"/>
        <v>0</v>
      </c>
      <c r="CC87" s="103">
        <f t="shared" ca="1" si="65"/>
        <v>0</v>
      </c>
      <c r="CD87" s="103">
        <f t="shared" ca="1" si="66"/>
        <v>0</v>
      </c>
    </row>
    <row r="88" spans="1:82" x14ac:dyDescent="0.25">
      <c r="A88" s="96">
        <f t="shared" si="46"/>
        <v>38991</v>
      </c>
      <c r="B88" s="97">
        <f t="shared" ca="1" si="47"/>
        <v>3.4649999999999999</v>
      </c>
      <c r="C88" s="77">
        <f t="shared" ca="1" si="48"/>
        <v>0.2475</v>
      </c>
      <c r="D88" s="97">
        <f t="shared" ca="1" si="1"/>
        <v>1.2500000000000001E-2</v>
      </c>
      <c r="E88" s="100">
        <f t="shared" ca="1" si="2"/>
        <v>1</v>
      </c>
      <c r="F88" s="99">
        <f t="shared" ca="1" si="3"/>
        <v>1742</v>
      </c>
      <c r="G88" s="77" t="e">
        <f t="shared" ca="1" si="4"/>
        <v>#DIV/0!</v>
      </c>
      <c r="H88" s="77" t="e">
        <f ca="1">IF(B$16=1,_xll.xCalcSkew(A88,I88-AO88,b)/100,0)</f>
        <v>#DIV/0!</v>
      </c>
      <c r="I88" s="98">
        <f t="shared" ca="1" si="68"/>
        <v>4</v>
      </c>
      <c r="K88" s="97">
        <f t="shared" ca="1" si="6"/>
        <v>1.2500000000000001E-2</v>
      </c>
      <c r="L88" s="100">
        <f t="shared" ca="1" si="7"/>
        <v>1</v>
      </c>
      <c r="M88" s="99">
        <f t="shared" ca="1" si="8"/>
        <v>1742</v>
      </c>
      <c r="N88" s="181" t="e">
        <f t="shared" ca="1" si="9"/>
        <v>#DIV/0!</v>
      </c>
      <c r="O88" s="77" t="e">
        <f ca="1">IF(D$16=1,_xll.xCalcSkew($A88,P88-AZ88,b)/100,0)</f>
        <v>#DIV/0!</v>
      </c>
      <c r="P88" s="98">
        <f t="shared" ca="1" si="69"/>
        <v>2.5</v>
      </c>
      <c r="R88" s="97">
        <f t="shared" ca="1" si="11"/>
        <v>1.2500000000000001E-2</v>
      </c>
      <c r="S88" s="100">
        <f t="shared" ca="1" si="12"/>
        <v>1</v>
      </c>
      <c r="T88" s="99">
        <f t="shared" ca="1" si="13"/>
        <v>1742</v>
      </c>
      <c r="U88" s="181" t="e">
        <f t="shared" ca="1" si="14"/>
        <v>#DIV/0!</v>
      </c>
      <c r="V88" s="77" t="e">
        <f ca="1">IF(F$16=1,_xll.xCalcSkew($A88,W88-BK88,b)/100,0)</f>
        <v>#DIV/0!</v>
      </c>
      <c r="W88" s="98">
        <f t="shared" ca="1" si="70"/>
        <v>2.5</v>
      </c>
      <c r="X88" s="99"/>
      <c r="Y88" s="97">
        <f t="shared" ca="1" si="16"/>
        <v>1.2500000000000001E-2</v>
      </c>
      <c r="Z88" s="100">
        <f t="shared" ca="1" si="17"/>
        <v>1</v>
      </c>
      <c r="AA88" s="99">
        <f t="shared" ca="1" si="18"/>
        <v>1742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8">
        <f t="shared" ca="1" si="71"/>
        <v>2.4900000000000002</v>
      </c>
      <c r="AF88" s="99">
        <f t="shared" ca="1" si="21"/>
        <v>1742</v>
      </c>
      <c r="AG88" s="99">
        <f t="shared" ca="1" si="22"/>
        <v>1741</v>
      </c>
      <c r="AH88" s="77">
        <f t="shared" ca="1" si="67"/>
        <v>5.0545098567158497E-2</v>
      </c>
      <c r="AI88" s="159">
        <f t="shared" si="0"/>
        <v>31</v>
      </c>
      <c r="AL88" s="99"/>
      <c r="AM88" s="78"/>
      <c r="AN88" s="78">
        <f t="shared" ca="1" si="49"/>
        <v>0</v>
      </c>
      <c r="AO88" s="321" t="e">
        <f t="shared" ca="1" si="50"/>
        <v>#DIV/0!</v>
      </c>
      <c r="AP88" s="75">
        <f t="shared" ca="1" si="72"/>
        <v>0</v>
      </c>
      <c r="AQ88" s="102">
        <f t="shared" ca="1" si="73"/>
        <v>0</v>
      </c>
      <c r="AR88" s="101">
        <f t="shared" ca="1" si="26"/>
        <v>0</v>
      </c>
      <c r="AS88" s="101">
        <f t="shared" ca="1" si="51"/>
        <v>0</v>
      </c>
      <c r="AT88" s="101">
        <f t="shared" ca="1" si="27"/>
        <v>0</v>
      </c>
      <c r="AU88" s="103">
        <f t="shared" ca="1" si="52"/>
        <v>0</v>
      </c>
      <c r="AV88" s="103">
        <f t="shared" ca="1" si="53"/>
        <v>0</v>
      </c>
      <c r="AW88" s="103">
        <f t="shared" ca="1" si="54"/>
        <v>0</v>
      </c>
      <c r="AY88" s="78">
        <f t="shared" ca="1" si="28"/>
        <v>0</v>
      </c>
      <c r="AZ88" s="321" t="e">
        <f t="shared" ca="1" si="55"/>
        <v>#DIV/0!</v>
      </c>
      <c r="BA88" s="75">
        <f t="shared" ca="1" si="74"/>
        <v>0</v>
      </c>
      <c r="BB88" s="102">
        <f t="shared" ca="1" si="75"/>
        <v>0</v>
      </c>
      <c r="BC88" s="101">
        <f t="shared" ca="1" si="31"/>
        <v>0</v>
      </c>
      <c r="BD88" s="101">
        <f t="shared" ca="1" si="32"/>
        <v>0</v>
      </c>
      <c r="BE88" s="101">
        <f t="shared" ca="1" si="33"/>
        <v>0</v>
      </c>
      <c r="BF88" s="103">
        <f t="shared" ca="1" si="56"/>
        <v>0</v>
      </c>
      <c r="BG88" s="103">
        <f t="shared" ca="1" si="57"/>
        <v>0</v>
      </c>
      <c r="BH88" s="103">
        <f t="shared" ca="1" si="58"/>
        <v>0</v>
      </c>
      <c r="BJ88" s="78">
        <f t="shared" ca="1" si="34"/>
        <v>0</v>
      </c>
      <c r="BK88" s="321" t="e">
        <f t="shared" ca="1" si="59"/>
        <v>#DIV/0!</v>
      </c>
      <c r="BL88" s="75">
        <f t="shared" ca="1" si="76"/>
        <v>0</v>
      </c>
      <c r="BM88" s="102">
        <f t="shared" ca="1" si="77"/>
        <v>0</v>
      </c>
      <c r="BN88" s="101">
        <f t="shared" ca="1" si="37"/>
        <v>0</v>
      </c>
      <c r="BO88" s="101">
        <f t="shared" ca="1" si="38"/>
        <v>0</v>
      </c>
      <c r="BP88" s="101">
        <f t="shared" ca="1" si="39"/>
        <v>0</v>
      </c>
      <c r="BQ88" s="103">
        <f t="shared" ca="1" si="60"/>
        <v>0</v>
      </c>
      <c r="BR88" s="103">
        <f t="shared" ca="1" si="61"/>
        <v>0</v>
      </c>
      <c r="BS88" s="103">
        <f t="shared" ca="1" si="62"/>
        <v>0</v>
      </c>
      <c r="BU88" s="78">
        <f t="shared" ca="1" si="40"/>
        <v>0</v>
      </c>
      <c r="BV88" s="321" t="e">
        <f t="shared" ca="1" si="63"/>
        <v>#DIV/0!</v>
      </c>
      <c r="BW88" s="75">
        <f t="shared" ca="1" si="78"/>
        <v>0</v>
      </c>
      <c r="BX88" s="102">
        <f t="shared" ca="1" si="79"/>
        <v>0</v>
      </c>
      <c r="BY88" s="101">
        <f t="shared" ca="1" si="43"/>
        <v>0</v>
      </c>
      <c r="BZ88" s="101">
        <f t="shared" ca="1" si="44"/>
        <v>0</v>
      </c>
      <c r="CA88" s="101">
        <f t="shared" ca="1" si="45"/>
        <v>0</v>
      </c>
      <c r="CB88" s="103">
        <f t="shared" ca="1" si="64"/>
        <v>0</v>
      </c>
      <c r="CC88" s="103">
        <f t="shared" ca="1" si="65"/>
        <v>0</v>
      </c>
      <c r="CD88" s="103">
        <f t="shared" ca="1" si="66"/>
        <v>0</v>
      </c>
    </row>
    <row r="89" spans="1:82" x14ac:dyDescent="0.25">
      <c r="A89" s="96">
        <f t="shared" si="46"/>
        <v>39022</v>
      </c>
      <c r="B89" s="97">
        <f t="shared" ca="1" si="47"/>
        <v>3.617</v>
      </c>
      <c r="C89" s="77">
        <f t="shared" ca="1" si="48"/>
        <v>0.2475</v>
      </c>
      <c r="D89" s="97">
        <f t="shared" ca="1" si="1"/>
        <v>-2.2499999999999999E-2</v>
      </c>
      <c r="E89" s="100">
        <f t="shared" ca="1" si="2"/>
        <v>1</v>
      </c>
      <c r="F89" s="99">
        <f t="shared" ca="1" si="3"/>
        <v>1772</v>
      </c>
      <c r="G89" s="77" t="e">
        <f t="shared" ca="1" si="4"/>
        <v>#DIV/0!</v>
      </c>
      <c r="H89" s="77" t="e">
        <f ca="1">IF(B$16=1,_xll.xCalcSkew(A89,I89-AO89,b)/100,0)</f>
        <v>#DIV/0!</v>
      </c>
      <c r="I89" s="98">
        <f t="shared" ca="1" si="68"/>
        <v>4</v>
      </c>
      <c r="K89" s="97">
        <f t="shared" ca="1" si="6"/>
        <v>-2.2499999999999999E-2</v>
      </c>
      <c r="L89" s="100">
        <f t="shared" ca="1" si="7"/>
        <v>1</v>
      </c>
      <c r="M89" s="99">
        <f t="shared" ca="1" si="8"/>
        <v>1772</v>
      </c>
      <c r="N89" s="181" t="e">
        <f t="shared" ca="1" si="9"/>
        <v>#DIV/0!</v>
      </c>
      <c r="O89" s="77" t="e">
        <f ca="1">IF(D$16=1,_xll.xCalcSkew($A89,P89-AZ89,b)/100,0)</f>
        <v>#DIV/0!</v>
      </c>
      <c r="P89" s="98">
        <f t="shared" ca="1" si="69"/>
        <v>2.5</v>
      </c>
      <c r="R89" s="97">
        <f t="shared" ca="1" si="11"/>
        <v>-2.2499999999999999E-2</v>
      </c>
      <c r="S89" s="100">
        <f t="shared" ca="1" si="12"/>
        <v>1</v>
      </c>
      <c r="T89" s="99">
        <f t="shared" ca="1" si="13"/>
        <v>1772</v>
      </c>
      <c r="U89" s="181" t="e">
        <f t="shared" ca="1" si="14"/>
        <v>#DIV/0!</v>
      </c>
      <c r="V89" s="77" t="e">
        <f ca="1">IF(F$16=1,_xll.xCalcSkew($A89,W89-BK89,b)/100,0)</f>
        <v>#DIV/0!</v>
      </c>
      <c r="W89" s="98">
        <f t="shared" ca="1" si="70"/>
        <v>2.5</v>
      </c>
      <c r="X89" s="99"/>
      <c r="Y89" s="97">
        <f t="shared" ca="1" si="16"/>
        <v>-2.2499999999999999E-2</v>
      </c>
      <c r="Z89" s="100">
        <f t="shared" ca="1" si="17"/>
        <v>1</v>
      </c>
      <c r="AA89" s="99">
        <f t="shared" ca="1" si="18"/>
        <v>1772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8">
        <f t="shared" ca="1" si="71"/>
        <v>2.4900000000000002</v>
      </c>
      <c r="AF89" s="99">
        <f t="shared" ca="1" si="21"/>
        <v>1772</v>
      </c>
      <c r="AG89" s="99">
        <f t="shared" ca="1" si="22"/>
        <v>1771</v>
      </c>
      <c r="AH89" s="77">
        <f t="shared" ca="1" si="67"/>
        <v>5.0855669981520801E-2</v>
      </c>
      <c r="AI89" s="159">
        <f t="shared" si="0"/>
        <v>30</v>
      </c>
      <c r="AL89" s="99"/>
      <c r="AM89" s="78"/>
      <c r="AN89" s="78">
        <f t="shared" ca="1" si="49"/>
        <v>0</v>
      </c>
      <c r="AO89" s="321" t="e">
        <f t="shared" ca="1" si="50"/>
        <v>#DIV/0!</v>
      </c>
      <c r="AP89" s="75">
        <f t="shared" ca="1" si="72"/>
        <v>0</v>
      </c>
      <c r="AQ89" s="102">
        <f t="shared" ca="1" si="73"/>
        <v>0</v>
      </c>
      <c r="AR89" s="101">
        <f t="shared" ca="1" si="26"/>
        <v>0</v>
      </c>
      <c r="AS89" s="101">
        <f t="shared" ca="1" si="51"/>
        <v>0</v>
      </c>
      <c r="AT89" s="101">
        <f t="shared" ca="1" si="27"/>
        <v>0</v>
      </c>
      <c r="AU89" s="103">
        <f t="shared" ca="1" si="52"/>
        <v>0</v>
      </c>
      <c r="AV89" s="103">
        <f t="shared" ca="1" si="53"/>
        <v>0</v>
      </c>
      <c r="AW89" s="103">
        <f t="shared" ca="1" si="54"/>
        <v>0</v>
      </c>
      <c r="AY89" s="78">
        <f t="shared" ca="1" si="28"/>
        <v>0</v>
      </c>
      <c r="AZ89" s="321" t="e">
        <f t="shared" ca="1" si="55"/>
        <v>#DIV/0!</v>
      </c>
      <c r="BA89" s="75">
        <f t="shared" ca="1" si="74"/>
        <v>0</v>
      </c>
      <c r="BB89" s="102">
        <f t="shared" ca="1" si="75"/>
        <v>0</v>
      </c>
      <c r="BC89" s="101">
        <f t="shared" ca="1" si="31"/>
        <v>0</v>
      </c>
      <c r="BD89" s="101">
        <f t="shared" ca="1" si="32"/>
        <v>0</v>
      </c>
      <c r="BE89" s="101">
        <f t="shared" ca="1" si="33"/>
        <v>0</v>
      </c>
      <c r="BF89" s="103">
        <f t="shared" ca="1" si="56"/>
        <v>0</v>
      </c>
      <c r="BG89" s="103">
        <f t="shared" ca="1" si="57"/>
        <v>0</v>
      </c>
      <c r="BH89" s="103">
        <f t="shared" ca="1" si="58"/>
        <v>0</v>
      </c>
      <c r="BJ89" s="78">
        <f t="shared" ca="1" si="34"/>
        <v>0</v>
      </c>
      <c r="BK89" s="321" t="e">
        <f t="shared" ca="1" si="59"/>
        <v>#DIV/0!</v>
      </c>
      <c r="BL89" s="75">
        <f t="shared" ca="1" si="76"/>
        <v>0</v>
      </c>
      <c r="BM89" s="102">
        <f t="shared" ca="1" si="77"/>
        <v>0</v>
      </c>
      <c r="BN89" s="101">
        <f t="shared" ca="1" si="37"/>
        <v>0</v>
      </c>
      <c r="BO89" s="101">
        <f t="shared" ca="1" si="38"/>
        <v>0</v>
      </c>
      <c r="BP89" s="101">
        <f t="shared" ca="1" si="39"/>
        <v>0</v>
      </c>
      <c r="BQ89" s="103">
        <f t="shared" ca="1" si="60"/>
        <v>0</v>
      </c>
      <c r="BR89" s="103">
        <f t="shared" ca="1" si="61"/>
        <v>0</v>
      </c>
      <c r="BS89" s="103">
        <f t="shared" ca="1" si="62"/>
        <v>0</v>
      </c>
      <c r="BU89" s="78">
        <f t="shared" ca="1" si="40"/>
        <v>0</v>
      </c>
      <c r="BV89" s="321" t="e">
        <f t="shared" ca="1" si="63"/>
        <v>#DIV/0!</v>
      </c>
      <c r="BW89" s="75">
        <f t="shared" ca="1" si="78"/>
        <v>0</v>
      </c>
      <c r="BX89" s="102">
        <f t="shared" ca="1" si="79"/>
        <v>0</v>
      </c>
      <c r="BY89" s="101">
        <f t="shared" ca="1" si="43"/>
        <v>0</v>
      </c>
      <c r="BZ89" s="101">
        <f t="shared" ca="1" si="44"/>
        <v>0</v>
      </c>
      <c r="CA89" s="101">
        <f t="shared" ca="1" si="45"/>
        <v>0</v>
      </c>
      <c r="CB89" s="103">
        <f t="shared" ca="1" si="64"/>
        <v>0</v>
      </c>
      <c r="CC89" s="103">
        <f t="shared" ca="1" si="65"/>
        <v>0</v>
      </c>
      <c r="CD89" s="103">
        <f t="shared" ca="1" si="66"/>
        <v>0</v>
      </c>
    </row>
    <row r="90" spans="1:82" x14ac:dyDescent="0.25">
      <c r="A90" s="96">
        <f t="shared" si="46"/>
        <v>39052</v>
      </c>
      <c r="B90" s="97">
        <f t="shared" ca="1" si="47"/>
        <v>3.76</v>
      </c>
      <c r="C90" s="77">
        <f t="shared" ca="1" si="48"/>
        <v>0.2475</v>
      </c>
      <c r="D90" s="97">
        <f t="shared" ca="1" si="1"/>
        <v>-4.4999999999999998E-2</v>
      </c>
      <c r="E90" s="100">
        <f t="shared" ca="1" si="2"/>
        <v>1</v>
      </c>
      <c r="F90" s="99">
        <f t="shared" ca="1" si="3"/>
        <v>1804</v>
      </c>
      <c r="G90" s="77" t="e">
        <f t="shared" ca="1" si="4"/>
        <v>#DIV/0!</v>
      </c>
      <c r="H90" s="77" t="e">
        <f ca="1">IF(B$16=1,_xll.xCalcSkew(A90,I90-AO90,b)/100,0)</f>
        <v>#DIV/0!</v>
      </c>
      <c r="I90" s="98">
        <f t="shared" ca="1" si="68"/>
        <v>4</v>
      </c>
      <c r="K90" s="97">
        <f t="shared" ca="1" si="6"/>
        <v>-4.4999999999999998E-2</v>
      </c>
      <c r="L90" s="100">
        <f t="shared" ca="1" si="7"/>
        <v>1</v>
      </c>
      <c r="M90" s="99">
        <f t="shared" ca="1" si="8"/>
        <v>1804</v>
      </c>
      <c r="N90" s="181" t="e">
        <f t="shared" ca="1" si="9"/>
        <v>#DIV/0!</v>
      </c>
      <c r="O90" s="77" t="e">
        <f ca="1">IF(D$16=1,_xll.xCalcSkew($A90,P90-AZ90,b)/100,0)</f>
        <v>#DIV/0!</v>
      </c>
      <c r="P90" s="98">
        <f t="shared" ca="1" si="69"/>
        <v>2.5</v>
      </c>
      <c r="R90" s="97">
        <f t="shared" ca="1" si="11"/>
        <v>-4.4999999999999998E-2</v>
      </c>
      <c r="S90" s="100">
        <f t="shared" ca="1" si="12"/>
        <v>1</v>
      </c>
      <c r="T90" s="99">
        <f t="shared" ca="1" si="13"/>
        <v>1804</v>
      </c>
      <c r="U90" s="181" t="e">
        <f t="shared" ca="1" si="14"/>
        <v>#DIV/0!</v>
      </c>
      <c r="V90" s="77" t="e">
        <f ca="1">IF(F$16=1,_xll.xCalcSkew($A90,W90-BK90,b)/100,0)</f>
        <v>#DIV/0!</v>
      </c>
      <c r="W90" s="98">
        <f t="shared" ca="1" si="70"/>
        <v>2.5</v>
      </c>
      <c r="X90" s="99"/>
      <c r="Y90" s="97">
        <f t="shared" ca="1" si="16"/>
        <v>-4.4999999999999998E-2</v>
      </c>
      <c r="Z90" s="100">
        <f t="shared" ca="1" si="17"/>
        <v>1</v>
      </c>
      <c r="AA90" s="99">
        <f t="shared" ca="1" si="18"/>
        <v>1804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8">
        <f t="shared" ca="1" si="71"/>
        <v>2.4900000000000002</v>
      </c>
      <c r="AF90" s="99">
        <f t="shared" ca="1" si="21"/>
        <v>1804</v>
      </c>
      <c r="AG90" s="99">
        <f t="shared" ca="1" si="22"/>
        <v>1803</v>
      </c>
      <c r="AH90" s="77">
        <f t="shared" ca="1" si="67"/>
        <v>5.1156222993812103E-2</v>
      </c>
      <c r="AI90" s="159">
        <f t="shared" si="0"/>
        <v>31</v>
      </c>
      <c r="AL90" s="99"/>
      <c r="AM90" s="78"/>
      <c r="AN90" s="78">
        <f t="shared" ca="1" si="49"/>
        <v>0</v>
      </c>
      <c r="AO90" s="321" t="e">
        <f t="shared" ca="1" si="50"/>
        <v>#DIV/0!</v>
      </c>
      <c r="AP90" s="75">
        <f t="shared" ca="1" si="72"/>
        <v>0</v>
      </c>
      <c r="AQ90" s="102">
        <f t="shared" ca="1" si="73"/>
        <v>0</v>
      </c>
      <c r="AR90" s="101">
        <f t="shared" ca="1" si="26"/>
        <v>0</v>
      </c>
      <c r="AS90" s="101">
        <f t="shared" ca="1" si="51"/>
        <v>0</v>
      </c>
      <c r="AT90" s="101">
        <f t="shared" ca="1" si="27"/>
        <v>0</v>
      </c>
      <c r="AU90" s="103">
        <f t="shared" ca="1" si="52"/>
        <v>0</v>
      </c>
      <c r="AV90" s="103">
        <f t="shared" ca="1" si="53"/>
        <v>0</v>
      </c>
      <c r="AW90" s="103">
        <f t="shared" ca="1" si="54"/>
        <v>0</v>
      </c>
      <c r="AY90" s="78">
        <f t="shared" ca="1" si="28"/>
        <v>0</v>
      </c>
      <c r="AZ90" s="321" t="e">
        <f t="shared" ca="1" si="55"/>
        <v>#DIV/0!</v>
      </c>
      <c r="BA90" s="75">
        <f t="shared" ca="1" si="74"/>
        <v>0</v>
      </c>
      <c r="BB90" s="102">
        <f t="shared" ca="1" si="75"/>
        <v>0</v>
      </c>
      <c r="BC90" s="101">
        <f t="shared" ca="1" si="31"/>
        <v>0</v>
      </c>
      <c r="BD90" s="101">
        <f t="shared" ca="1" si="32"/>
        <v>0</v>
      </c>
      <c r="BE90" s="101">
        <f t="shared" ca="1" si="33"/>
        <v>0</v>
      </c>
      <c r="BF90" s="103">
        <f t="shared" ca="1" si="56"/>
        <v>0</v>
      </c>
      <c r="BG90" s="103">
        <f t="shared" ca="1" si="57"/>
        <v>0</v>
      </c>
      <c r="BH90" s="103">
        <f t="shared" ca="1" si="58"/>
        <v>0</v>
      </c>
      <c r="BJ90" s="78">
        <f t="shared" ca="1" si="34"/>
        <v>0</v>
      </c>
      <c r="BK90" s="321" t="e">
        <f t="shared" ca="1" si="59"/>
        <v>#DIV/0!</v>
      </c>
      <c r="BL90" s="75">
        <f t="shared" ca="1" si="76"/>
        <v>0</v>
      </c>
      <c r="BM90" s="102">
        <f t="shared" ca="1" si="77"/>
        <v>0</v>
      </c>
      <c r="BN90" s="101">
        <f t="shared" ca="1" si="37"/>
        <v>0</v>
      </c>
      <c r="BO90" s="101">
        <f t="shared" ca="1" si="38"/>
        <v>0</v>
      </c>
      <c r="BP90" s="101">
        <f t="shared" ca="1" si="39"/>
        <v>0</v>
      </c>
      <c r="BQ90" s="103">
        <f t="shared" ca="1" si="60"/>
        <v>0</v>
      </c>
      <c r="BR90" s="103">
        <f t="shared" ca="1" si="61"/>
        <v>0</v>
      </c>
      <c r="BS90" s="103">
        <f t="shared" ca="1" si="62"/>
        <v>0</v>
      </c>
      <c r="BU90" s="78">
        <f t="shared" ca="1" si="40"/>
        <v>0</v>
      </c>
      <c r="BV90" s="321" t="e">
        <f t="shared" ca="1" si="63"/>
        <v>#DIV/0!</v>
      </c>
      <c r="BW90" s="75">
        <f t="shared" ca="1" si="78"/>
        <v>0</v>
      </c>
      <c r="BX90" s="102">
        <f t="shared" ca="1" si="79"/>
        <v>0</v>
      </c>
      <c r="BY90" s="101">
        <f t="shared" ca="1" si="43"/>
        <v>0</v>
      </c>
      <c r="BZ90" s="101">
        <f t="shared" ca="1" si="44"/>
        <v>0</v>
      </c>
      <c r="CA90" s="101">
        <f t="shared" ca="1" si="45"/>
        <v>0</v>
      </c>
      <c r="CB90" s="103">
        <f t="shared" ca="1" si="64"/>
        <v>0</v>
      </c>
      <c r="CC90" s="103">
        <f t="shared" ca="1" si="65"/>
        <v>0</v>
      </c>
      <c r="CD90" s="103">
        <f t="shared" ca="1" si="66"/>
        <v>0</v>
      </c>
    </row>
    <row r="91" spans="1:82" x14ac:dyDescent="0.25">
      <c r="A91" s="96">
        <f t="shared" si="46"/>
        <v>39083</v>
      </c>
      <c r="B91" s="97">
        <f t="shared" ca="1" si="47"/>
        <v>3.8125</v>
      </c>
      <c r="C91" s="77">
        <f t="shared" ca="1" si="48"/>
        <v>0.2475</v>
      </c>
      <c r="D91" s="97">
        <f t="shared" ca="1" si="1"/>
        <v>-4.7500000000000001E-2</v>
      </c>
      <c r="E91" s="100">
        <f t="shared" ca="1" si="2"/>
        <v>1</v>
      </c>
      <c r="F91" s="99">
        <f t="shared" ca="1" si="3"/>
        <v>1833</v>
      </c>
      <c r="G91" s="77" t="e">
        <f t="shared" ca="1" si="4"/>
        <v>#DIV/0!</v>
      </c>
      <c r="H91" s="77" t="e">
        <f ca="1">IF(B$16=1,_xll.xCalcSkew(A91,I91-AO91,b)/100,0)</f>
        <v>#DIV/0!</v>
      </c>
      <c r="I91" s="98">
        <f t="shared" ca="1" si="68"/>
        <v>4</v>
      </c>
      <c r="K91" s="97">
        <f t="shared" ca="1" si="6"/>
        <v>-4.7500000000000001E-2</v>
      </c>
      <c r="L91" s="100">
        <f t="shared" ca="1" si="7"/>
        <v>1</v>
      </c>
      <c r="M91" s="99">
        <f t="shared" ca="1" si="8"/>
        <v>1833</v>
      </c>
      <c r="N91" s="181" t="e">
        <f t="shared" ca="1" si="9"/>
        <v>#DIV/0!</v>
      </c>
      <c r="O91" s="77" t="e">
        <f ca="1">IF(D$16=1,_xll.xCalcSkew($A91,P91-AZ91,b)/100,0)</f>
        <v>#DIV/0!</v>
      </c>
      <c r="P91" s="98">
        <f t="shared" ca="1" si="69"/>
        <v>2.5</v>
      </c>
      <c r="R91" s="97">
        <f t="shared" ca="1" si="11"/>
        <v>-4.7500000000000001E-2</v>
      </c>
      <c r="S91" s="100">
        <f t="shared" ca="1" si="12"/>
        <v>1</v>
      </c>
      <c r="T91" s="99">
        <f t="shared" ca="1" si="13"/>
        <v>1833</v>
      </c>
      <c r="U91" s="181" t="e">
        <f t="shared" ca="1" si="14"/>
        <v>#DIV/0!</v>
      </c>
      <c r="V91" s="77" t="e">
        <f ca="1">IF(F$16=1,_xll.xCalcSkew($A91,W91-BK91,b)/100,0)</f>
        <v>#DIV/0!</v>
      </c>
      <c r="W91" s="98">
        <f t="shared" ca="1" si="70"/>
        <v>2.5</v>
      </c>
      <c r="X91" s="99"/>
      <c r="Y91" s="97">
        <f t="shared" ca="1" si="16"/>
        <v>-4.7500000000000001E-2</v>
      </c>
      <c r="Z91" s="100">
        <f t="shared" ca="1" si="17"/>
        <v>1</v>
      </c>
      <c r="AA91" s="99">
        <f t="shared" ca="1" si="18"/>
        <v>1833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8">
        <f t="shared" ca="1" si="71"/>
        <v>2.4900000000000002</v>
      </c>
      <c r="AF91" s="99">
        <f t="shared" ca="1" si="21"/>
        <v>1833</v>
      </c>
      <c r="AG91" s="99">
        <f t="shared" ca="1" si="22"/>
        <v>1832</v>
      </c>
      <c r="AH91" s="77">
        <f t="shared" ca="1" si="67"/>
        <v>5.1391857633718001E-2</v>
      </c>
      <c r="AI91" s="159">
        <f t="shared" si="0"/>
        <v>31</v>
      </c>
      <c r="AL91" s="99"/>
      <c r="AM91" s="78"/>
      <c r="AN91" s="78">
        <f t="shared" ca="1" si="49"/>
        <v>0</v>
      </c>
      <c r="AO91" s="321" t="e">
        <f t="shared" ca="1" si="50"/>
        <v>#DIV/0!</v>
      </c>
      <c r="AP91" s="75">
        <f t="shared" ca="1" si="72"/>
        <v>0</v>
      </c>
      <c r="AQ91" s="102">
        <f t="shared" ca="1" si="73"/>
        <v>0</v>
      </c>
      <c r="AR91" s="101">
        <f t="shared" ca="1" si="26"/>
        <v>0</v>
      </c>
      <c r="AS91" s="101">
        <f t="shared" ca="1" si="51"/>
        <v>0</v>
      </c>
      <c r="AT91" s="101">
        <f t="shared" ca="1" si="27"/>
        <v>0</v>
      </c>
      <c r="AU91" s="103">
        <f t="shared" ca="1" si="52"/>
        <v>0</v>
      </c>
      <c r="AV91" s="103">
        <f t="shared" ca="1" si="53"/>
        <v>0</v>
      </c>
      <c r="AW91" s="103">
        <f t="shared" ca="1" si="54"/>
        <v>0</v>
      </c>
      <c r="AY91" s="78">
        <f t="shared" ca="1" si="28"/>
        <v>0</v>
      </c>
      <c r="AZ91" s="321" t="e">
        <f t="shared" ca="1" si="55"/>
        <v>#DIV/0!</v>
      </c>
      <c r="BA91" s="75">
        <f t="shared" ca="1" si="74"/>
        <v>0</v>
      </c>
      <c r="BB91" s="102">
        <f t="shared" ca="1" si="75"/>
        <v>0</v>
      </c>
      <c r="BC91" s="101">
        <f t="shared" ca="1" si="31"/>
        <v>0</v>
      </c>
      <c r="BD91" s="101">
        <f t="shared" ca="1" si="32"/>
        <v>0</v>
      </c>
      <c r="BE91" s="101">
        <f t="shared" ca="1" si="33"/>
        <v>0</v>
      </c>
      <c r="BF91" s="103">
        <f t="shared" ca="1" si="56"/>
        <v>0</v>
      </c>
      <c r="BG91" s="103">
        <f t="shared" ca="1" si="57"/>
        <v>0</v>
      </c>
      <c r="BH91" s="103">
        <f t="shared" ca="1" si="58"/>
        <v>0</v>
      </c>
      <c r="BJ91" s="78">
        <f t="shared" ca="1" si="34"/>
        <v>0</v>
      </c>
      <c r="BK91" s="321" t="e">
        <f t="shared" ca="1" si="59"/>
        <v>#DIV/0!</v>
      </c>
      <c r="BL91" s="75">
        <f t="shared" ca="1" si="76"/>
        <v>0</v>
      </c>
      <c r="BM91" s="102">
        <f t="shared" ca="1" si="77"/>
        <v>0</v>
      </c>
      <c r="BN91" s="101">
        <f t="shared" ca="1" si="37"/>
        <v>0</v>
      </c>
      <c r="BO91" s="101">
        <f t="shared" ca="1" si="38"/>
        <v>0</v>
      </c>
      <c r="BP91" s="101">
        <f t="shared" ca="1" si="39"/>
        <v>0</v>
      </c>
      <c r="BQ91" s="103">
        <f t="shared" ca="1" si="60"/>
        <v>0</v>
      </c>
      <c r="BR91" s="103">
        <f t="shared" ca="1" si="61"/>
        <v>0</v>
      </c>
      <c r="BS91" s="103">
        <f t="shared" ca="1" si="62"/>
        <v>0</v>
      </c>
      <c r="BU91" s="78">
        <f t="shared" ca="1" si="40"/>
        <v>0</v>
      </c>
      <c r="BV91" s="321" t="e">
        <f t="shared" ca="1" si="63"/>
        <v>#DIV/0!</v>
      </c>
      <c r="BW91" s="75">
        <f t="shared" ca="1" si="78"/>
        <v>0</v>
      </c>
      <c r="BX91" s="102">
        <f t="shared" ca="1" si="79"/>
        <v>0</v>
      </c>
      <c r="BY91" s="101">
        <f t="shared" ca="1" si="43"/>
        <v>0</v>
      </c>
      <c r="BZ91" s="101">
        <f t="shared" ca="1" si="44"/>
        <v>0</v>
      </c>
      <c r="CA91" s="101">
        <f t="shared" ca="1" si="45"/>
        <v>0</v>
      </c>
      <c r="CB91" s="103">
        <f t="shared" ca="1" si="64"/>
        <v>0</v>
      </c>
      <c r="CC91" s="103">
        <f t="shared" ca="1" si="65"/>
        <v>0</v>
      </c>
      <c r="CD91" s="103">
        <f t="shared" ca="1" si="66"/>
        <v>0</v>
      </c>
    </row>
    <row r="92" spans="1:82" x14ac:dyDescent="0.25">
      <c r="A92" s="96">
        <f t="shared" si="46"/>
        <v>39114</v>
      </c>
      <c r="B92" s="97">
        <f t="shared" ca="1" si="47"/>
        <v>3.7275</v>
      </c>
      <c r="C92" s="77">
        <f t="shared" ca="1" si="48"/>
        <v>0.24249999999999999</v>
      </c>
      <c r="D92" s="97">
        <f t="shared" ca="1" si="1"/>
        <v>-0.03</v>
      </c>
      <c r="E92" s="100">
        <f t="shared" ca="1" si="2"/>
        <v>1</v>
      </c>
      <c r="F92" s="99">
        <f t="shared" ca="1" si="3"/>
        <v>1866</v>
      </c>
      <c r="G92" s="77" t="e">
        <f t="shared" ca="1" si="4"/>
        <v>#DIV/0!</v>
      </c>
      <c r="H92" s="77" t="e">
        <f ca="1">IF(B$16=1,_xll.xCalcSkew(A92,I92-AO92,b)/100,0)</f>
        <v>#DIV/0!</v>
      </c>
      <c r="I92" s="98">
        <f t="shared" ca="1" si="68"/>
        <v>4</v>
      </c>
      <c r="K92" s="97">
        <f t="shared" ca="1" si="6"/>
        <v>-0.03</v>
      </c>
      <c r="L92" s="100">
        <f t="shared" ca="1" si="7"/>
        <v>1</v>
      </c>
      <c r="M92" s="99">
        <f t="shared" ca="1" si="8"/>
        <v>1866</v>
      </c>
      <c r="N92" s="181" t="e">
        <f t="shared" ca="1" si="9"/>
        <v>#DIV/0!</v>
      </c>
      <c r="O92" s="77" t="e">
        <f ca="1">IF(D$16=1,_xll.xCalcSkew($A92,P92-AZ92,b)/100,0)</f>
        <v>#DIV/0!</v>
      </c>
      <c r="P92" s="98">
        <f t="shared" ca="1" si="69"/>
        <v>2.5</v>
      </c>
      <c r="R92" s="97">
        <f t="shared" ca="1" si="11"/>
        <v>-0.03</v>
      </c>
      <c r="S92" s="100">
        <f t="shared" ca="1" si="12"/>
        <v>1</v>
      </c>
      <c r="T92" s="99">
        <f t="shared" ca="1" si="13"/>
        <v>1866</v>
      </c>
      <c r="U92" s="181" t="e">
        <f t="shared" ca="1" si="14"/>
        <v>#DIV/0!</v>
      </c>
      <c r="V92" s="77" t="e">
        <f ca="1">IF(F$16=1,_xll.xCalcSkew($A92,W92-BK92,b)/100,0)</f>
        <v>#DIV/0!</v>
      </c>
      <c r="W92" s="98">
        <f t="shared" ca="1" si="70"/>
        <v>2.5</v>
      </c>
      <c r="X92" s="99"/>
      <c r="Y92" s="97">
        <f t="shared" ca="1" si="16"/>
        <v>-0.03</v>
      </c>
      <c r="Z92" s="100">
        <f t="shared" ca="1" si="17"/>
        <v>1</v>
      </c>
      <c r="AA92" s="99">
        <f t="shared" ca="1" si="18"/>
        <v>1866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8">
        <f t="shared" ca="1" si="71"/>
        <v>2.4900000000000002</v>
      </c>
      <c r="AF92" s="99">
        <f t="shared" ca="1" si="21"/>
        <v>1866</v>
      </c>
      <c r="AG92" s="99">
        <f t="shared" ca="1" si="22"/>
        <v>1863</v>
      </c>
      <c r="AH92" s="77">
        <f t="shared" ca="1" si="67"/>
        <v>5.1573371239542101E-2</v>
      </c>
      <c r="AI92" s="159">
        <f t="shared" si="0"/>
        <v>28</v>
      </c>
      <c r="AL92" s="99"/>
      <c r="AM92" s="78"/>
      <c r="AN92" s="78">
        <f t="shared" ca="1" si="49"/>
        <v>0</v>
      </c>
      <c r="AO92" s="321" t="e">
        <f t="shared" ca="1" si="50"/>
        <v>#DIV/0!</v>
      </c>
      <c r="AP92" s="75">
        <f t="shared" ca="1" si="72"/>
        <v>0</v>
      </c>
      <c r="AQ92" s="102">
        <f t="shared" ca="1" si="73"/>
        <v>0</v>
      </c>
      <c r="AR92" s="101">
        <f t="shared" ca="1" si="26"/>
        <v>0</v>
      </c>
      <c r="AS92" s="101">
        <f t="shared" ca="1" si="51"/>
        <v>0</v>
      </c>
      <c r="AT92" s="101">
        <f t="shared" ca="1" si="27"/>
        <v>0</v>
      </c>
      <c r="AU92" s="103">
        <f t="shared" ca="1" si="52"/>
        <v>0</v>
      </c>
      <c r="AV92" s="103">
        <f t="shared" ca="1" si="53"/>
        <v>0</v>
      </c>
      <c r="AW92" s="103">
        <f t="shared" ca="1" si="54"/>
        <v>0</v>
      </c>
      <c r="AY92" s="78">
        <f t="shared" ca="1" si="28"/>
        <v>0</v>
      </c>
      <c r="AZ92" s="321" t="e">
        <f t="shared" ca="1" si="55"/>
        <v>#DIV/0!</v>
      </c>
      <c r="BA92" s="75">
        <f t="shared" ca="1" si="74"/>
        <v>0</v>
      </c>
      <c r="BB92" s="102">
        <f t="shared" ca="1" si="75"/>
        <v>0</v>
      </c>
      <c r="BC92" s="101">
        <f t="shared" ca="1" si="31"/>
        <v>0</v>
      </c>
      <c r="BD92" s="101">
        <f t="shared" ca="1" si="32"/>
        <v>0</v>
      </c>
      <c r="BE92" s="101">
        <f t="shared" ca="1" si="33"/>
        <v>0</v>
      </c>
      <c r="BF92" s="103">
        <f t="shared" ca="1" si="56"/>
        <v>0</v>
      </c>
      <c r="BG92" s="103">
        <f t="shared" ca="1" si="57"/>
        <v>0</v>
      </c>
      <c r="BH92" s="103">
        <f t="shared" ca="1" si="58"/>
        <v>0</v>
      </c>
      <c r="BJ92" s="78">
        <f t="shared" ca="1" si="34"/>
        <v>0</v>
      </c>
      <c r="BK92" s="321" t="e">
        <f t="shared" ca="1" si="59"/>
        <v>#DIV/0!</v>
      </c>
      <c r="BL92" s="75">
        <f t="shared" ca="1" si="76"/>
        <v>0</v>
      </c>
      <c r="BM92" s="102">
        <f t="shared" ca="1" si="77"/>
        <v>0</v>
      </c>
      <c r="BN92" s="101">
        <f t="shared" ca="1" si="37"/>
        <v>0</v>
      </c>
      <c r="BO92" s="101">
        <f t="shared" ca="1" si="38"/>
        <v>0</v>
      </c>
      <c r="BP92" s="101">
        <f t="shared" ca="1" si="39"/>
        <v>0</v>
      </c>
      <c r="BQ92" s="103">
        <f t="shared" ca="1" si="60"/>
        <v>0</v>
      </c>
      <c r="BR92" s="103">
        <f t="shared" ca="1" si="61"/>
        <v>0</v>
      </c>
      <c r="BS92" s="103">
        <f t="shared" ca="1" si="62"/>
        <v>0</v>
      </c>
      <c r="BU92" s="78">
        <f t="shared" ca="1" si="40"/>
        <v>0</v>
      </c>
      <c r="BV92" s="321" t="e">
        <f t="shared" ca="1" si="63"/>
        <v>#DIV/0!</v>
      </c>
      <c r="BW92" s="75">
        <f t="shared" ca="1" si="78"/>
        <v>0</v>
      </c>
      <c r="BX92" s="102">
        <f t="shared" ca="1" si="79"/>
        <v>0</v>
      </c>
      <c r="BY92" s="101">
        <f t="shared" ca="1" si="43"/>
        <v>0</v>
      </c>
      <c r="BZ92" s="101">
        <f t="shared" ca="1" si="44"/>
        <v>0</v>
      </c>
      <c r="CA92" s="101">
        <f t="shared" ca="1" si="45"/>
        <v>0</v>
      </c>
      <c r="CB92" s="103">
        <f t="shared" ca="1" si="64"/>
        <v>0</v>
      </c>
      <c r="CC92" s="103">
        <f t="shared" ca="1" si="65"/>
        <v>0</v>
      </c>
      <c r="CD92" s="103">
        <f t="shared" ca="1" si="66"/>
        <v>0</v>
      </c>
    </row>
    <row r="93" spans="1:82" x14ac:dyDescent="0.25">
      <c r="A93" s="96">
        <f t="shared" si="46"/>
        <v>39142</v>
      </c>
      <c r="B93" s="97">
        <f t="shared" ca="1" si="47"/>
        <v>3.5975000000000001</v>
      </c>
      <c r="C93" s="77">
        <f t="shared" ca="1" si="48"/>
        <v>0.24</v>
      </c>
      <c r="D93" s="97">
        <f t="shared" ca="1" si="1"/>
        <v>-1.7500000000000002E-2</v>
      </c>
      <c r="E93" s="100">
        <f t="shared" ca="1" si="2"/>
        <v>1</v>
      </c>
      <c r="F93" s="99">
        <f t="shared" ca="1" si="3"/>
        <v>1894</v>
      </c>
      <c r="G93" s="77" t="e">
        <f t="shared" ca="1" si="4"/>
        <v>#DIV/0!</v>
      </c>
      <c r="H93" s="77" t="e">
        <f ca="1">IF(B$16=1,_xll.xCalcSkew(A93,I93-AO93,b)/100,0)</f>
        <v>#DIV/0!</v>
      </c>
      <c r="I93" s="98">
        <f t="shared" ca="1" si="68"/>
        <v>4</v>
      </c>
      <c r="K93" s="97">
        <f t="shared" ca="1" si="6"/>
        <v>-1.7500000000000002E-2</v>
      </c>
      <c r="L93" s="100">
        <f t="shared" ca="1" si="7"/>
        <v>1</v>
      </c>
      <c r="M93" s="99">
        <f t="shared" ca="1" si="8"/>
        <v>1894</v>
      </c>
      <c r="N93" s="181" t="e">
        <f t="shared" ca="1" si="9"/>
        <v>#DIV/0!</v>
      </c>
      <c r="O93" s="77" t="e">
        <f ca="1">IF(D$16=1,_xll.xCalcSkew($A93,P93-AZ93,b)/100,0)</f>
        <v>#DIV/0!</v>
      </c>
      <c r="P93" s="98">
        <f t="shared" ca="1" si="69"/>
        <v>2.5</v>
      </c>
      <c r="R93" s="97">
        <f t="shared" ca="1" si="11"/>
        <v>-1.7500000000000002E-2</v>
      </c>
      <c r="S93" s="100">
        <f t="shared" ca="1" si="12"/>
        <v>1</v>
      </c>
      <c r="T93" s="99">
        <f t="shared" ca="1" si="13"/>
        <v>1894</v>
      </c>
      <c r="U93" s="181" t="e">
        <f t="shared" ca="1" si="14"/>
        <v>#DIV/0!</v>
      </c>
      <c r="V93" s="77" t="e">
        <f ca="1">IF(F$16=1,_xll.xCalcSkew($A93,W93-BK93,b)/100,0)</f>
        <v>#DIV/0!</v>
      </c>
      <c r="W93" s="98">
        <f t="shared" ca="1" si="70"/>
        <v>2.5</v>
      </c>
      <c r="X93" s="99"/>
      <c r="Y93" s="97">
        <f t="shared" ca="1" si="16"/>
        <v>-1.7500000000000002E-2</v>
      </c>
      <c r="Z93" s="100">
        <f t="shared" ca="1" si="17"/>
        <v>1</v>
      </c>
      <c r="AA93" s="99">
        <f t="shared" ca="1" si="18"/>
        <v>1894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8">
        <f t="shared" ca="1" si="71"/>
        <v>2.4900000000000002</v>
      </c>
      <c r="AF93" s="99">
        <f t="shared" ca="1" si="21"/>
        <v>1894</v>
      </c>
      <c r="AG93" s="99">
        <f t="shared" ca="1" si="22"/>
        <v>1891</v>
      </c>
      <c r="AH93" s="77">
        <f t="shared" ca="1" si="67"/>
        <v>5.17373190219916E-2</v>
      </c>
      <c r="AI93" s="159">
        <f t="shared" si="0"/>
        <v>31</v>
      </c>
      <c r="AL93" s="99"/>
      <c r="AM93" s="78"/>
      <c r="AN93" s="78">
        <f t="shared" ca="1" si="49"/>
        <v>0</v>
      </c>
      <c r="AO93" s="321" t="e">
        <f t="shared" ca="1" si="50"/>
        <v>#DIV/0!</v>
      </c>
      <c r="AP93" s="75">
        <f t="shared" ca="1" si="72"/>
        <v>0</v>
      </c>
      <c r="AQ93" s="102">
        <f t="shared" ca="1" si="73"/>
        <v>0</v>
      </c>
      <c r="AR93" s="101">
        <f t="shared" ca="1" si="26"/>
        <v>0</v>
      </c>
      <c r="AS93" s="101">
        <f t="shared" ca="1" si="51"/>
        <v>0</v>
      </c>
      <c r="AT93" s="101">
        <f t="shared" ca="1" si="27"/>
        <v>0</v>
      </c>
      <c r="AU93" s="103">
        <f t="shared" ca="1" si="52"/>
        <v>0</v>
      </c>
      <c r="AV93" s="103">
        <f t="shared" ca="1" si="53"/>
        <v>0</v>
      </c>
      <c r="AW93" s="103">
        <f t="shared" ca="1" si="54"/>
        <v>0</v>
      </c>
      <c r="AY93" s="78">
        <f t="shared" ca="1" si="28"/>
        <v>0</v>
      </c>
      <c r="AZ93" s="321" t="e">
        <f t="shared" ca="1" si="55"/>
        <v>#DIV/0!</v>
      </c>
      <c r="BA93" s="75">
        <f t="shared" ca="1" si="74"/>
        <v>0</v>
      </c>
      <c r="BB93" s="102">
        <f t="shared" ca="1" si="75"/>
        <v>0</v>
      </c>
      <c r="BC93" s="101">
        <f t="shared" ca="1" si="31"/>
        <v>0</v>
      </c>
      <c r="BD93" s="101">
        <f t="shared" ca="1" si="32"/>
        <v>0</v>
      </c>
      <c r="BE93" s="101">
        <f t="shared" ca="1" si="33"/>
        <v>0</v>
      </c>
      <c r="BF93" s="103">
        <f t="shared" ca="1" si="56"/>
        <v>0</v>
      </c>
      <c r="BG93" s="103">
        <f t="shared" ca="1" si="57"/>
        <v>0</v>
      </c>
      <c r="BH93" s="103">
        <f t="shared" ca="1" si="58"/>
        <v>0</v>
      </c>
      <c r="BJ93" s="78">
        <f t="shared" ca="1" si="34"/>
        <v>0</v>
      </c>
      <c r="BK93" s="321" t="e">
        <f t="shared" ca="1" si="59"/>
        <v>#DIV/0!</v>
      </c>
      <c r="BL93" s="75">
        <f t="shared" ca="1" si="76"/>
        <v>0</v>
      </c>
      <c r="BM93" s="102">
        <f t="shared" ca="1" si="77"/>
        <v>0</v>
      </c>
      <c r="BN93" s="101">
        <f t="shared" ca="1" si="37"/>
        <v>0</v>
      </c>
      <c r="BO93" s="101">
        <f t="shared" ca="1" si="38"/>
        <v>0</v>
      </c>
      <c r="BP93" s="101">
        <f t="shared" ca="1" si="39"/>
        <v>0</v>
      </c>
      <c r="BQ93" s="103">
        <f t="shared" ca="1" si="60"/>
        <v>0</v>
      </c>
      <c r="BR93" s="103">
        <f t="shared" ca="1" si="61"/>
        <v>0</v>
      </c>
      <c r="BS93" s="103">
        <f t="shared" ca="1" si="62"/>
        <v>0</v>
      </c>
      <c r="BU93" s="78">
        <f t="shared" ca="1" si="40"/>
        <v>0</v>
      </c>
      <c r="BV93" s="321" t="e">
        <f t="shared" ca="1" si="63"/>
        <v>#DIV/0!</v>
      </c>
      <c r="BW93" s="75">
        <f t="shared" ca="1" si="78"/>
        <v>0</v>
      </c>
      <c r="BX93" s="102">
        <f t="shared" ca="1" si="79"/>
        <v>0</v>
      </c>
      <c r="BY93" s="101">
        <f t="shared" ca="1" si="43"/>
        <v>0</v>
      </c>
      <c r="BZ93" s="101">
        <f t="shared" ca="1" si="44"/>
        <v>0</v>
      </c>
      <c r="CA93" s="101">
        <f t="shared" ca="1" si="45"/>
        <v>0</v>
      </c>
      <c r="CB93" s="103">
        <f t="shared" ca="1" si="64"/>
        <v>0</v>
      </c>
      <c r="CC93" s="103">
        <f t="shared" ca="1" si="65"/>
        <v>0</v>
      </c>
      <c r="CD93" s="103">
        <f t="shared" ca="1" si="66"/>
        <v>0</v>
      </c>
    </row>
    <row r="94" spans="1:82" x14ac:dyDescent="0.25">
      <c r="A94" s="96">
        <f t="shared" si="46"/>
        <v>39173</v>
      </c>
      <c r="B94" s="97">
        <f t="shared" ca="1" si="47"/>
        <v>3.4125000000000001</v>
      </c>
      <c r="C94" s="77">
        <f t="shared" ca="1" si="48"/>
        <v>0.24</v>
      </c>
      <c r="D94" s="97">
        <f t="shared" ca="1" si="1"/>
        <v>0.02</v>
      </c>
      <c r="E94" s="100">
        <f t="shared" ca="1" si="2"/>
        <v>1</v>
      </c>
      <c r="F94" s="99">
        <f t="shared" ca="1" si="3"/>
        <v>1924</v>
      </c>
      <c r="G94" s="77" t="e">
        <f t="shared" ca="1" si="4"/>
        <v>#DIV/0!</v>
      </c>
      <c r="H94" s="77" t="e">
        <f ca="1">IF(B$16=1,_xll.xCalcSkew(A94,I94-AO94,b)/100,0)</f>
        <v>#DIV/0!</v>
      </c>
      <c r="I94" s="98">
        <f t="shared" ca="1" si="68"/>
        <v>4</v>
      </c>
      <c r="K94" s="97">
        <f t="shared" ca="1" si="6"/>
        <v>0.02</v>
      </c>
      <c r="L94" s="100">
        <f t="shared" ca="1" si="7"/>
        <v>1</v>
      </c>
      <c r="M94" s="99">
        <f t="shared" ca="1" si="8"/>
        <v>1924</v>
      </c>
      <c r="N94" s="181" t="e">
        <f t="shared" ca="1" si="9"/>
        <v>#DIV/0!</v>
      </c>
      <c r="O94" s="77" t="e">
        <f ca="1">IF(D$16=1,_xll.xCalcSkew($A94,P94-AZ94,b)/100,0)</f>
        <v>#DIV/0!</v>
      </c>
      <c r="P94" s="98">
        <f t="shared" ca="1" si="69"/>
        <v>2.5</v>
      </c>
      <c r="R94" s="97">
        <f t="shared" ca="1" si="11"/>
        <v>0.02</v>
      </c>
      <c r="S94" s="100">
        <f t="shared" ca="1" si="12"/>
        <v>1</v>
      </c>
      <c r="T94" s="99">
        <f t="shared" ca="1" si="13"/>
        <v>1924</v>
      </c>
      <c r="U94" s="181" t="e">
        <f t="shared" ca="1" si="14"/>
        <v>#DIV/0!</v>
      </c>
      <c r="V94" s="77" t="e">
        <f ca="1">IF(F$16=1,_xll.xCalcSkew($A94,W94-BK94,b)/100,0)</f>
        <v>#DIV/0!</v>
      </c>
      <c r="W94" s="98">
        <f t="shared" ca="1" si="70"/>
        <v>2.5</v>
      </c>
      <c r="X94" s="99"/>
      <c r="Y94" s="97">
        <f t="shared" ca="1" si="16"/>
        <v>0.02</v>
      </c>
      <c r="Z94" s="100">
        <f t="shared" ca="1" si="17"/>
        <v>1</v>
      </c>
      <c r="AA94" s="99">
        <f t="shared" ca="1" si="18"/>
        <v>1924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8">
        <f t="shared" ca="1" si="71"/>
        <v>2.4900000000000002</v>
      </c>
      <c r="AF94" s="99">
        <f t="shared" ca="1" si="21"/>
        <v>1924</v>
      </c>
      <c r="AG94" s="99">
        <f t="shared" ca="1" si="22"/>
        <v>1923</v>
      </c>
      <c r="AH94" s="77">
        <f t="shared" ca="1" si="67"/>
        <v>5.1918832648734502E-2</v>
      </c>
      <c r="AI94" s="159">
        <f t="shared" si="0"/>
        <v>30</v>
      </c>
      <c r="AL94" s="99"/>
      <c r="AM94" s="78"/>
      <c r="AN94" s="78">
        <f t="shared" ca="1" si="49"/>
        <v>0</v>
      </c>
      <c r="AO94" s="321" t="e">
        <f t="shared" ca="1" si="50"/>
        <v>#DIV/0!</v>
      </c>
      <c r="AP94" s="75">
        <f t="shared" ca="1" si="72"/>
        <v>0</v>
      </c>
      <c r="AQ94" s="102">
        <f t="shared" ca="1" si="73"/>
        <v>0</v>
      </c>
      <c r="AR94" s="101">
        <f t="shared" ca="1" si="26"/>
        <v>0</v>
      </c>
      <c r="AS94" s="101">
        <f t="shared" ca="1" si="51"/>
        <v>0</v>
      </c>
      <c r="AT94" s="101">
        <f t="shared" ca="1" si="27"/>
        <v>0</v>
      </c>
      <c r="AU94" s="103">
        <f t="shared" ca="1" si="52"/>
        <v>0</v>
      </c>
      <c r="AV94" s="103">
        <f t="shared" ca="1" si="53"/>
        <v>0</v>
      </c>
      <c r="AW94" s="103">
        <f t="shared" ca="1" si="54"/>
        <v>0</v>
      </c>
      <c r="AY94" s="78">
        <f t="shared" ca="1" si="28"/>
        <v>0</v>
      </c>
      <c r="AZ94" s="321" t="e">
        <f t="shared" ca="1" si="55"/>
        <v>#DIV/0!</v>
      </c>
      <c r="BA94" s="75">
        <f t="shared" ca="1" si="74"/>
        <v>0</v>
      </c>
      <c r="BB94" s="102">
        <f t="shared" ca="1" si="75"/>
        <v>0</v>
      </c>
      <c r="BC94" s="101">
        <f t="shared" ca="1" si="31"/>
        <v>0</v>
      </c>
      <c r="BD94" s="101">
        <f t="shared" ca="1" si="32"/>
        <v>0</v>
      </c>
      <c r="BE94" s="101">
        <f t="shared" ca="1" si="33"/>
        <v>0</v>
      </c>
      <c r="BF94" s="103">
        <f t="shared" ca="1" si="56"/>
        <v>0</v>
      </c>
      <c r="BG94" s="103">
        <f t="shared" ca="1" si="57"/>
        <v>0</v>
      </c>
      <c r="BH94" s="103">
        <f t="shared" ca="1" si="58"/>
        <v>0</v>
      </c>
      <c r="BJ94" s="78">
        <f t="shared" ca="1" si="34"/>
        <v>0</v>
      </c>
      <c r="BK94" s="321" t="e">
        <f t="shared" ca="1" si="59"/>
        <v>#DIV/0!</v>
      </c>
      <c r="BL94" s="75">
        <f t="shared" ca="1" si="76"/>
        <v>0</v>
      </c>
      <c r="BM94" s="102">
        <f t="shared" ca="1" si="77"/>
        <v>0</v>
      </c>
      <c r="BN94" s="101">
        <f t="shared" ca="1" si="37"/>
        <v>0</v>
      </c>
      <c r="BO94" s="101">
        <f t="shared" ca="1" si="38"/>
        <v>0</v>
      </c>
      <c r="BP94" s="101">
        <f t="shared" ca="1" si="39"/>
        <v>0</v>
      </c>
      <c r="BQ94" s="103">
        <f t="shared" ca="1" si="60"/>
        <v>0</v>
      </c>
      <c r="BR94" s="103">
        <f t="shared" ca="1" si="61"/>
        <v>0</v>
      </c>
      <c r="BS94" s="103">
        <f t="shared" ca="1" si="62"/>
        <v>0</v>
      </c>
      <c r="BU94" s="78">
        <f t="shared" ca="1" si="40"/>
        <v>0</v>
      </c>
      <c r="BV94" s="321" t="e">
        <f t="shared" ca="1" si="63"/>
        <v>#DIV/0!</v>
      </c>
      <c r="BW94" s="75">
        <f t="shared" ca="1" si="78"/>
        <v>0</v>
      </c>
      <c r="BX94" s="102">
        <f t="shared" ca="1" si="79"/>
        <v>0</v>
      </c>
      <c r="BY94" s="101">
        <f t="shared" ca="1" si="43"/>
        <v>0</v>
      </c>
      <c r="BZ94" s="101">
        <f t="shared" ca="1" si="44"/>
        <v>0</v>
      </c>
      <c r="CA94" s="101">
        <f t="shared" ca="1" si="45"/>
        <v>0</v>
      </c>
      <c r="CB94" s="103">
        <f t="shared" ca="1" si="64"/>
        <v>0</v>
      </c>
      <c r="CC94" s="103">
        <f t="shared" ca="1" si="65"/>
        <v>0</v>
      </c>
      <c r="CD94" s="103">
        <f t="shared" ca="1" si="66"/>
        <v>0</v>
      </c>
    </row>
    <row r="95" spans="1:82" x14ac:dyDescent="0.25">
      <c r="A95" s="96">
        <f t="shared" si="46"/>
        <v>39203</v>
      </c>
      <c r="B95" s="97">
        <f t="shared" ca="1" si="47"/>
        <v>3.4075000000000002</v>
      </c>
      <c r="C95" s="77">
        <f t="shared" ca="1" si="48"/>
        <v>0.24</v>
      </c>
      <c r="D95" s="97">
        <f t="shared" ref="D95:D149" ca="1" si="80">IF(D$28="nymex",0,VLOOKUP($A95,curvesettle,HLOOKUP(D$28,curvesettle,2,FALSE)))</f>
        <v>0.02</v>
      </c>
      <c r="E95" s="100">
        <f t="shared" ref="E95:E149" ca="1" si="81">IF(ISNUMBER(VLOOKUP($A95,VOLCURVES,HLOOKUP(D$28,VOLCURVES,2,FALSE),FALSE)),VLOOKUP($A95,VOLCURVES,HLOOKUP(D$28,VOLCURVES,2,FALSE),FALSE),1)</f>
        <v>1</v>
      </c>
      <c r="F95" s="99">
        <f t="shared" ca="1" si="3"/>
        <v>1953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8">
        <f t="shared" ref="I95:I126" ca="1" si="83">IF($B$19=4,$AO95,$B$18)</f>
        <v>4</v>
      </c>
      <c r="K95" s="97">
        <f t="shared" ref="K95:K149" ca="1" si="84">IF(K$28="nymex",0,VLOOKUP($A95,curvesettle,HLOOKUP(K$28,curvesettle,2,FALSE)))</f>
        <v>0.02</v>
      </c>
      <c r="L95" s="100">
        <f t="shared" ref="L95:L149" ca="1" si="85">IF(ISNUMBER(VLOOKUP($A95,VOLCURVES,HLOOKUP(K$28,VOLCURVES,2,FALSE),FALSE)),VLOOKUP($A95,VOLCURVES,HLOOKUP(K$28,VOLCURVES,2,FALSE),FALSE),1)</f>
        <v>1</v>
      </c>
      <c r="M95" s="99">
        <f t="shared" ref="M95:M107" ca="1" si="86">IF(K$28="NYMEX",$AG95,$AF95)</f>
        <v>1953</v>
      </c>
      <c r="N95" s="181" t="e">
        <f t="shared" ref="N95:N107" ca="1" si="87">(($C95+O95)*$L95)+D$15</f>
        <v>#DIV/0!</v>
      </c>
      <c r="O95" s="77" t="e">
        <f ca="1">IF(D$16=1,_xll.xCalcSkew($A95,P95-AZ95,b)/100,0)</f>
        <v>#DIV/0!</v>
      </c>
      <c r="P95" s="98">
        <f t="shared" ref="P95:P126" ca="1" si="88">IF($D$19=4,$AZ95,$D$18)</f>
        <v>2.5</v>
      </c>
      <c r="R95" s="97">
        <f t="shared" ref="R95:R149" ca="1" si="89">IF(R$28="nymex",0,VLOOKUP($A95,curvesettle,HLOOKUP(R$28,curvesettle,2,FALSE)))</f>
        <v>0.02</v>
      </c>
      <c r="S95" s="100">
        <f t="shared" ref="S95:S149" ca="1" si="90">IF(ISNUMBER(VLOOKUP($A95,VOLCURVES,HLOOKUP(R$28,VOLCURVES,2,FALSE),FALSE)),VLOOKUP($A95,VOLCURVES,HLOOKUP(R$28,VOLCURVES,2,FALSE),FALSE),1)</f>
        <v>1</v>
      </c>
      <c r="T95" s="99">
        <f t="shared" ref="T95:T107" ca="1" si="91">IF(R$28="NYMEX",$AG95,$AF95)</f>
        <v>1953</v>
      </c>
      <c r="U95" s="181" t="e">
        <f t="shared" ref="U95:U107" ca="1" si="92">(($C95+V95)*$S95)+F$15</f>
        <v>#DIV/0!</v>
      </c>
      <c r="V95" s="77" t="e">
        <f ca="1">IF(F$16=1,_xll.xCalcSkew($A95,W95-BK95,b)/100,0)</f>
        <v>#DIV/0!</v>
      </c>
      <c r="W95" s="98">
        <f t="shared" ref="W95:W126" ca="1" si="93">IF($F$19=4,$BK95,$F$18)</f>
        <v>2.5</v>
      </c>
      <c r="X95" s="99"/>
      <c r="Y95" s="97">
        <f t="shared" ref="Y95:Y149" ca="1" si="94">IF(Y$28="nymex",0,VLOOKUP($A95,curvesettle,HLOOKUP(Y$28,curvesettle,2,FALSE)))</f>
        <v>0.02</v>
      </c>
      <c r="Z95" s="100">
        <f t="shared" ref="Z95:Z149" ca="1" si="95">IF(ISNUMBER(VLOOKUP($A95,VOLCURVES,HLOOKUP(Y$28,VOLCURVES,2,FALSE),FALSE)),VLOOKUP($A95,VOLCURVES,HLOOKUP(Y$28,VOLCURVES,2,FALSE),FALSE),1)</f>
        <v>1</v>
      </c>
      <c r="AA95" s="99">
        <f t="shared" ref="AA95:AA107" ca="1" si="96">IF(Y$28="NYMEX",$AG95,$AF95)</f>
        <v>1953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8">
        <f t="shared" ref="AD95:AD126" ca="1" si="98">IF($H$19=4,$BV95,$H$18)</f>
        <v>2.4900000000000002</v>
      </c>
      <c r="AF95" s="99">
        <f t="shared" ca="1" si="21"/>
        <v>1953</v>
      </c>
      <c r="AG95" s="99">
        <f t="shared" ca="1" si="22"/>
        <v>1952</v>
      </c>
      <c r="AH95" s="77">
        <f t="shared" ca="1" si="67"/>
        <v>5.2094491007659699E-2</v>
      </c>
      <c r="AI95" s="159">
        <f t="shared" ref="AI95:AI148" si="99">A96-A95</f>
        <v>31</v>
      </c>
      <c r="AL95" s="99"/>
      <c r="AM95" s="78"/>
      <c r="AN95" s="78">
        <f t="shared" ref="AN95:AN107" ca="1" si="100">IF($A95&gt;=AO$25,IF($A95&lt;=AO$26,$AI95,0),0)</f>
        <v>0</v>
      </c>
      <c r="AO95" s="321" t="e">
        <f t="shared" ca="1" si="50"/>
        <v>#DIV/0!</v>
      </c>
      <c r="AP95" s="75">
        <f t="shared" ref="AP95:AP126" ca="1" si="101">AN95*($B95+B$13)</f>
        <v>0</v>
      </c>
      <c r="AQ95" s="102">
        <f t="shared" ref="AQ95:AQ126" ca="1" si="102">IF(ISNUMBER(((AP95/AN95)+B$14+$D95)*AN95),((AP95/AN95)+B$14+$D95)*AN95,0)</f>
        <v>0</v>
      </c>
      <c r="AR95" s="101">
        <f t="shared" ref="AR95:AR107" ca="1" si="103">IF(AN95=0,0,bsd(1,AS$27,AO95,$I95,$F95,$G95,$AH95,0.1))</f>
        <v>0</v>
      </c>
      <c r="AS95" s="101">
        <f t="shared" ca="1" si="51"/>
        <v>0</v>
      </c>
      <c r="AT95" s="101">
        <f t="shared" ref="AT95:AT107" ca="1" si="104">IF(AN95=0,0,bsd(AS$28,AS$27,AO95,$I95,$F95,$G95,$AH95,0.1))</f>
        <v>0</v>
      </c>
      <c r="AU95" s="103">
        <f t="shared" ca="1" si="52"/>
        <v>0</v>
      </c>
      <c r="AV95" s="103">
        <f t="shared" ca="1" si="53"/>
        <v>0</v>
      </c>
      <c r="AW95" s="103">
        <f t="shared" ca="1" si="54"/>
        <v>0</v>
      </c>
      <c r="AY95" s="78">
        <f t="shared" ref="AY95:AY107" ca="1" si="105">IF($A95&gt;=AZ$25,IF($A95&lt;=AZ$26,$AI95,0),0)</f>
        <v>0</v>
      </c>
      <c r="AZ95" s="321" t="e">
        <f t="shared" ca="1" si="55"/>
        <v>#DIV/0!</v>
      </c>
      <c r="BA95" s="75">
        <f t="shared" ref="BA95:BA126" ca="1" si="106">AY95*($B95+D$13)</f>
        <v>0</v>
      </c>
      <c r="BB95" s="102">
        <f t="shared" ref="BB95:BB126" ca="1" si="107">IF(ISNUMBER(((BA95/AY95)+D$14+$K95)*AY95),((BA95/AY95)+D$14+$K95)*AY95,0)</f>
        <v>0</v>
      </c>
      <c r="BC95" s="101">
        <f t="shared" ref="BC95:BC107" ca="1" si="108">IF(AY95=0,0,bsd(1,BD$27,AZ95,$P95,$M95,$N95,$AH95,0.1))</f>
        <v>0</v>
      </c>
      <c r="BD95" s="101">
        <f t="shared" ref="BD95:BD107" ca="1" si="109">IF(AY95=0,0,bsd(2,BD$27,AZ95,$P95,$M95,$N95,$AH95,0.1))</f>
        <v>0</v>
      </c>
      <c r="BE95" s="101">
        <f t="shared" ref="BE95:BE107" ca="1" si="110">IF(AY95=0,0,bsd(BD$28,BD$27,AZ95,$P95,$M95,$N95,$AH95,0.1))</f>
        <v>0</v>
      </c>
      <c r="BF95" s="103">
        <f t="shared" ca="1" si="56"/>
        <v>0</v>
      </c>
      <c r="BG95" s="103">
        <f t="shared" ca="1" si="57"/>
        <v>0</v>
      </c>
      <c r="BH95" s="103">
        <f t="shared" ca="1" si="58"/>
        <v>0</v>
      </c>
      <c r="BJ95" s="78">
        <f t="shared" ref="BJ95:BJ107" ca="1" si="111">IF($A95&gt;=BK$25,IF($A95&lt;=BK$26,$AI95,0),0)</f>
        <v>0</v>
      </c>
      <c r="BK95" s="321" t="e">
        <f t="shared" ca="1" si="59"/>
        <v>#DIV/0!</v>
      </c>
      <c r="BL95" s="75">
        <f t="shared" ref="BL95:BL126" ca="1" si="112">BJ95*($B95+F$13)</f>
        <v>0</v>
      </c>
      <c r="BM95" s="102">
        <f t="shared" ref="BM95:BM126" ca="1" si="113">IF(ISNUMBER(((BL95/BJ95)+F$14+$R95)*BJ95),((BL95/BJ95)+F$14+$R95)*BJ95,0)</f>
        <v>0</v>
      </c>
      <c r="BN95" s="101">
        <f t="shared" ref="BN95:BN107" ca="1" si="114">IF(BJ95=0,0,bsd(1,BO$27,BK95,$W95,$T95,$U95,$AH95,0.1))</f>
        <v>0</v>
      </c>
      <c r="BO95" s="101">
        <f t="shared" ref="BO95:BO107" ca="1" si="115">IF(BJ95=0,0,bsd(2,BO$27,BK95,$W95,$T95,$U95,$AH95,0.1))</f>
        <v>0</v>
      </c>
      <c r="BP95" s="101">
        <f t="shared" ref="BP95:BP107" ca="1" si="116">IF(BJ95=0,0,bsd(BO$28,BO$27,BK95,$W95,$T95,$U95,$AH95,0.1))</f>
        <v>0</v>
      </c>
      <c r="BQ95" s="103">
        <f t="shared" ca="1" si="60"/>
        <v>0</v>
      </c>
      <c r="BR95" s="103">
        <f t="shared" ca="1" si="61"/>
        <v>0</v>
      </c>
      <c r="BS95" s="103">
        <f t="shared" ca="1" si="62"/>
        <v>0</v>
      </c>
      <c r="BU95" s="78">
        <f t="shared" ref="BU95:BU107" ca="1" si="117">IF($A95&gt;=BV$25,IF($A95&lt;=BV$26,$AI95,0),0)</f>
        <v>0</v>
      </c>
      <c r="BV95" s="321" t="e">
        <f t="shared" ca="1" si="63"/>
        <v>#DIV/0!</v>
      </c>
      <c r="BW95" s="75">
        <f t="shared" ref="BW95:BW126" ca="1" si="118">BU95*($B95+H$13)</f>
        <v>0</v>
      </c>
      <c r="BX95" s="102">
        <f t="shared" ref="BX95:BX126" ca="1" si="119">IF(ISNUMBER(((BW95/BU95)+H$14+$Y95)*BU95),((BW95/BU95)+H$14+$Y95)*BU95,0)</f>
        <v>0</v>
      </c>
      <c r="BY95" s="101">
        <f t="shared" ref="BY95:BY107" ca="1" si="120">IF(BU95=0,0,bsd(1,BZ$27,BV95,$AD95,$AA95,$AB95,$AH95,0.1))</f>
        <v>0</v>
      </c>
      <c r="BZ95" s="101">
        <f t="shared" ref="BZ95:BZ107" ca="1" si="121">IF(BU95=0,0,bsd(2,BZ$27,BV95,$AD95,$AA95,$AB95,$AH95,0.1))</f>
        <v>0</v>
      </c>
      <c r="CA95" s="101">
        <f t="shared" ref="CA95:CA107" ca="1" si="122">IF(BU95=0,0,bsd(BZ$28,BZ$27,BV95,$AD95,$AA95,$AB95,$AH95,0.1))</f>
        <v>0</v>
      </c>
      <c r="CB95" s="103">
        <f t="shared" ca="1" si="64"/>
        <v>0</v>
      </c>
      <c r="CC95" s="103">
        <f t="shared" ca="1" si="65"/>
        <v>0</v>
      </c>
      <c r="CD95" s="103">
        <f t="shared" ca="1" si="66"/>
        <v>0</v>
      </c>
    </row>
    <row r="96" spans="1:82" x14ac:dyDescent="0.25">
      <c r="A96" s="96">
        <f t="shared" ref="A96:A107" si="123">DATE(YEAR(A95),MONTH(A95)+1,1)</f>
        <v>39234</v>
      </c>
      <c r="B96" s="97">
        <f t="shared" ref="B96:B149" ca="1" si="124">VLOOKUP(A96,STRADDLE,5,FALSE)</f>
        <v>3.4424999999999999</v>
      </c>
      <c r="C96" s="77">
        <f t="shared" ref="C96:C107" ca="1" si="125">VLOOKUP(A96,STRADDLE,8,FALSE)</f>
        <v>0.24</v>
      </c>
      <c r="D96" s="97">
        <f t="shared" ca="1" si="80"/>
        <v>2.5000000000000001E-2</v>
      </c>
      <c r="E96" s="100">
        <f t="shared" ca="1" si="81"/>
        <v>1</v>
      </c>
      <c r="F96" s="99">
        <f t="shared" ref="F96:F149" ca="1" si="126">IF(D$28="NYMEX",$AG96,$AF96)</f>
        <v>1986</v>
      </c>
      <c r="G96" s="77" t="e">
        <f t="shared" ca="1" si="82"/>
        <v>#DIV/0!</v>
      </c>
      <c r="H96" s="77" t="e">
        <f ca="1">IF(B$16=1,_xll.xCalcSkew(A96,I96-AO96,b)/100,0)</f>
        <v>#DIV/0!</v>
      </c>
      <c r="I96" s="98">
        <f t="shared" ca="1" si="83"/>
        <v>4</v>
      </c>
      <c r="K96" s="97">
        <f t="shared" ca="1" si="84"/>
        <v>2.5000000000000001E-2</v>
      </c>
      <c r="L96" s="100">
        <f t="shared" ca="1" si="85"/>
        <v>1</v>
      </c>
      <c r="M96" s="99">
        <f t="shared" ca="1" si="86"/>
        <v>1986</v>
      </c>
      <c r="N96" s="181" t="e">
        <f t="shared" ca="1" si="87"/>
        <v>#DIV/0!</v>
      </c>
      <c r="O96" s="77" t="e">
        <f ca="1">IF(D$16=1,_xll.xCalcSkew($A96,P96-AZ96,b)/100,0)</f>
        <v>#DIV/0!</v>
      </c>
      <c r="P96" s="98">
        <f t="shared" ca="1" si="88"/>
        <v>2.5</v>
      </c>
      <c r="R96" s="97">
        <f t="shared" ca="1" si="89"/>
        <v>2.5000000000000001E-2</v>
      </c>
      <c r="S96" s="100">
        <f t="shared" ca="1" si="90"/>
        <v>1</v>
      </c>
      <c r="T96" s="99">
        <f t="shared" ca="1" si="91"/>
        <v>1986</v>
      </c>
      <c r="U96" s="181" t="e">
        <f t="shared" ca="1" si="92"/>
        <v>#DIV/0!</v>
      </c>
      <c r="V96" s="77" t="e">
        <f ca="1">IF(F$16=1,_xll.xCalcSkew($A96,W96-BK96,b)/100,0)</f>
        <v>#DIV/0!</v>
      </c>
      <c r="W96" s="98">
        <f t="shared" ca="1" si="93"/>
        <v>2.5</v>
      </c>
      <c r="X96" s="99"/>
      <c r="Y96" s="97">
        <f t="shared" ca="1" si="94"/>
        <v>2.5000000000000001E-2</v>
      </c>
      <c r="Z96" s="100">
        <f t="shared" ca="1" si="95"/>
        <v>1</v>
      </c>
      <c r="AA96" s="99">
        <f t="shared" ca="1" si="96"/>
        <v>1986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8">
        <f t="shared" ca="1" si="98"/>
        <v>2.4900000000000002</v>
      </c>
      <c r="AF96" s="99">
        <f t="shared" ref="AF96:AF149" ca="1" si="127">VLOOKUP($A96,expiration,2,FALSE)-$B$2</f>
        <v>1986</v>
      </c>
      <c r="AG96" s="99">
        <f t="shared" ref="AG96:AG149" ca="1" si="128">VLOOKUP($A96,expiration,3,FALSE)-$B$2</f>
        <v>1982</v>
      </c>
      <c r="AH96" s="77">
        <f t="shared" ref="AH96:AH149" ca="1" si="129">VLOOKUP($A96,STRADDLE,14,FALSE)</f>
        <v>5.2276004656028399E-2</v>
      </c>
      <c r="AI96" s="159">
        <f t="shared" si="99"/>
        <v>30</v>
      </c>
      <c r="AL96" s="99"/>
      <c r="AM96" s="78"/>
      <c r="AN96" s="78">
        <f t="shared" ca="1" si="100"/>
        <v>0</v>
      </c>
      <c r="AO96" s="321" t="e">
        <f t="shared" ref="AO96:AO107" ca="1" si="130">AQ96/AN96</f>
        <v>#DIV/0!</v>
      </c>
      <c r="AP96" s="75">
        <f t="shared" ca="1" si="101"/>
        <v>0</v>
      </c>
      <c r="AQ96" s="102">
        <f t="shared" ca="1" si="102"/>
        <v>0</v>
      </c>
      <c r="AR96" s="101">
        <f t="shared" ca="1" si="103"/>
        <v>0</v>
      </c>
      <c r="AS96" s="101">
        <f t="shared" ref="AS96:AS107" ca="1" si="131">IF(AN96=0,0,bsd(2,AS$27,AO96,$I96,$F96,$G96,$AH96,0.1))</f>
        <v>0</v>
      </c>
      <c r="AT96" s="101">
        <f t="shared" ca="1" si="104"/>
        <v>0</v>
      </c>
      <c r="AU96" s="103">
        <f t="shared" ref="AU96:AU107" ca="1" si="132">AN96*AR96</f>
        <v>0</v>
      </c>
      <c r="AV96" s="103">
        <f t="shared" ref="AV96:AV107" ca="1" si="133">AN96*AS96</f>
        <v>0</v>
      </c>
      <c r="AW96" s="103">
        <f t="shared" ref="AW96:AW107" ca="1" si="134">AN96*AT96</f>
        <v>0</v>
      </c>
      <c r="AY96" s="78">
        <f t="shared" ca="1" si="105"/>
        <v>0</v>
      </c>
      <c r="AZ96" s="321" t="e">
        <f t="shared" ref="AZ96:AZ107" ca="1" si="135">BB96/AY96</f>
        <v>#DIV/0!</v>
      </c>
      <c r="BA96" s="75">
        <f t="shared" ca="1" si="106"/>
        <v>0</v>
      </c>
      <c r="BB96" s="102">
        <f t="shared" ca="1" si="107"/>
        <v>0</v>
      </c>
      <c r="BC96" s="101">
        <f t="shared" ca="1" si="108"/>
        <v>0</v>
      </c>
      <c r="BD96" s="101">
        <f t="shared" ca="1" si="109"/>
        <v>0</v>
      </c>
      <c r="BE96" s="101">
        <f t="shared" ca="1" si="110"/>
        <v>0</v>
      </c>
      <c r="BF96" s="103">
        <f t="shared" ref="BF96:BF107" ca="1" si="136">AY96*BC96</f>
        <v>0</v>
      </c>
      <c r="BG96" s="103">
        <f t="shared" ref="BG96:BG107" ca="1" si="137">AY96*BD96</f>
        <v>0</v>
      </c>
      <c r="BH96" s="103">
        <f t="shared" ref="BH96:BH107" ca="1" si="138">AY96*BE96</f>
        <v>0</v>
      </c>
      <c r="BJ96" s="78">
        <f t="shared" ca="1" si="111"/>
        <v>0</v>
      </c>
      <c r="BK96" s="321" t="e">
        <f t="shared" ref="BK96:BK107" ca="1" si="139">BM96/BJ96</f>
        <v>#DIV/0!</v>
      </c>
      <c r="BL96" s="75">
        <f t="shared" ca="1" si="112"/>
        <v>0</v>
      </c>
      <c r="BM96" s="102">
        <f t="shared" ca="1" si="113"/>
        <v>0</v>
      </c>
      <c r="BN96" s="101">
        <f t="shared" ca="1" si="114"/>
        <v>0</v>
      </c>
      <c r="BO96" s="101">
        <f t="shared" ca="1" si="115"/>
        <v>0</v>
      </c>
      <c r="BP96" s="101">
        <f t="shared" ca="1" si="116"/>
        <v>0</v>
      </c>
      <c r="BQ96" s="103">
        <f t="shared" ref="BQ96:BQ107" ca="1" si="140">BJ96*BN96</f>
        <v>0</v>
      </c>
      <c r="BR96" s="103">
        <f t="shared" ref="BR96:BR107" ca="1" si="141">BJ96*BO96</f>
        <v>0</v>
      </c>
      <c r="BS96" s="103">
        <f t="shared" ref="BS96:BS107" ca="1" si="142">BJ96*BP96</f>
        <v>0</v>
      </c>
      <c r="BU96" s="78">
        <f t="shared" ca="1" si="117"/>
        <v>0</v>
      </c>
      <c r="BV96" s="321" t="e">
        <f t="shared" ref="BV96:BV107" ca="1" si="143">BX96/BU96</f>
        <v>#DIV/0!</v>
      </c>
      <c r="BW96" s="75">
        <f t="shared" ca="1" si="118"/>
        <v>0</v>
      </c>
      <c r="BX96" s="102">
        <f t="shared" ca="1" si="119"/>
        <v>0</v>
      </c>
      <c r="BY96" s="101">
        <f t="shared" ca="1" si="120"/>
        <v>0</v>
      </c>
      <c r="BZ96" s="101">
        <f t="shared" ca="1" si="121"/>
        <v>0</v>
      </c>
      <c r="CA96" s="101">
        <f t="shared" ca="1" si="122"/>
        <v>0</v>
      </c>
      <c r="CB96" s="103">
        <f t="shared" ref="CB96:CB107" ca="1" si="144">BU96*BY96</f>
        <v>0</v>
      </c>
      <c r="CC96" s="103">
        <f t="shared" ref="CC96:CC107" ca="1" si="145">BU96*BZ96</f>
        <v>0</v>
      </c>
      <c r="CD96" s="103">
        <f t="shared" ref="CD96:CD107" ca="1" si="146">BU96*CA96</f>
        <v>0</v>
      </c>
    </row>
    <row r="97" spans="1:82" x14ac:dyDescent="0.25">
      <c r="A97" s="96">
        <f t="shared" si="123"/>
        <v>39264</v>
      </c>
      <c r="B97" s="97">
        <f t="shared" ca="1" si="124"/>
        <v>3.4824999999999999</v>
      </c>
      <c r="C97" s="77">
        <f t="shared" ca="1" si="125"/>
        <v>0.24</v>
      </c>
      <c r="D97" s="97">
        <f t="shared" ca="1" si="80"/>
        <v>2.75E-2</v>
      </c>
      <c r="E97" s="100">
        <f t="shared" ca="1" si="81"/>
        <v>1</v>
      </c>
      <c r="F97" s="99">
        <f t="shared" ca="1" si="126"/>
        <v>2015</v>
      </c>
      <c r="G97" s="77" t="e">
        <f t="shared" ca="1" si="82"/>
        <v>#DIV/0!</v>
      </c>
      <c r="H97" s="77" t="e">
        <f ca="1">IF(B$16=1,_xll.xCalcSkew(A97,I97-AO97,b)/100,0)</f>
        <v>#DIV/0!</v>
      </c>
      <c r="I97" s="98">
        <f t="shared" ca="1" si="83"/>
        <v>4</v>
      </c>
      <c r="K97" s="97">
        <f t="shared" ca="1" si="84"/>
        <v>2.75E-2</v>
      </c>
      <c r="L97" s="100">
        <f t="shared" ca="1" si="85"/>
        <v>1</v>
      </c>
      <c r="M97" s="99">
        <f t="shared" ca="1" si="86"/>
        <v>2015</v>
      </c>
      <c r="N97" s="181" t="e">
        <f t="shared" ca="1" si="87"/>
        <v>#DIV/0!</v>
      </c>
      <c r="O97" s="77" t="e">
        <f ca="1">IF(D$16=1,_xll.xCalcSkew($A97,P97-AZ97,b)/100,0)</f>
        <v>#DIV/0!</v>
      </c>
      <c r="P97" s="98">
        <f t="shared" ca="1" si="88"/>
        <v>2.5</v>
      </c>
      <c r="R97" s="97">
        <f t="shared" ca="1" si="89"/>
        <v>2.75E-2</v>
      </c>
      <c r="S97" s="100">
        <f t="shared" ca="1" si="90"/>
        <v>1</v>
      </c>
      <c r="T97" s="99">
        <f t="shared" ca="1" si="91"/>
        <v>2015</v>
      </c>
      <c r="U97" s="181" t="e">
        <f t="shared" ca="1" si="92"/>
        <v>#DIV/0!</v>
      </c>
      <c r="V97" s="77" t="e">
        <f ca="1">IF(F$16=1,_xll.xCalcSkew($A97,W97-BK97,b)/100,0)</f>
        <v>#DIV/0!</v>
      </c>
      <c r="W97" s="98">
        <f t="shared" ca="1" si="93"/>
        <v>2.5</v>
      </c>
      <c r="X97" s="99"/>
      <c r="Y97" s="97">
        <f t="shared" ca="1" si="94"/>
        <v>2.75E-2</v>
      </c>
      <c r="Z97" s="100">
        <f t="shared" ca="1" si="95"/>
        <v>1</v>
      </c>
      <c r="AA97" s="99">
        <f t="shared" ca="1" si="96"/>
        <v>2015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8">
        <f t="shared" ca="1" si="98"/>
        <v>2.4900000000000002</v>
      </c>
      <c r="AF97" s="99">
        <f t="shared" ca="1" si="127"/>
        <v>2015</v>
      </c>
      <c r="AG97" s="99">
        <f t="shared" ca="1" si="128"/>
        <v>2014</v>
      </c>
      <c r="AH97" s="77">
        <f t="shared" ca="1" si="129"/>
        <v>5.2451663035879101E-2</v>
      </c>
      <c r="AI97" s="159">
        <f t="shared" si="99"/>
        <v>31</v>
      </c>
      <c r="AL97" s="99"/>
      <c r="AM97" s="78"/>
      <c r="AN97" s="78">
        <f t="shared" ca="1" si="100"/>
        <v>0</v>
      </c>
      <c r="AO97" s="321" t="e">
        <f t="shared" ca="1" si="130"/>
        <v>#DIV/0!</v>
      </c>
      <c r="AP97" s="75">
        <f t="shared" ca="1" si="101"/>
        <v>0</v>
      </c>
      <c r="AQ97" s="102">
        <f t="shared" ca="1" si="102"/>
        <v>0</v>
      </c>
      <c r="AR97" s="101">
        <f t="shared" ca="1" si="103"/>
        <v>0</v>
      </c>
      <c r="AS97" s="101">
        <f t="shared" ca="1" si="131"/>
        <v>0</v>
      </c>
      <c r="AT97" s="101">
        <f t="shared" ca="1" si="104"/>
        <v>0</v>
      </c>
      <c r="AU97" s="103">
        <f t="shared" ca="1" si="132"/>
        <v>0</v>
      </c>
      <c r="AV97" s="103">
        <f t="shared" ca="1" si="133"/>
        <v>0</v>
      </c>
      <c r="AW97" s="103">
        <f t="shared" ca="1" si="134"/>
        <v>0</v>
      </c>
      <c r="AY97" s="78">
        <f t="shared" ca="1" si="105"/>
        <v>0</v>
      </c>
      <c r="AZ97" s="321" t="e">
        <f t="shared" ca="1" si="135"/>
        <v>#DIV/0!</v>
      </c>
      <c r="BA97" s="75">
        <f t="shared" ca="1" si="106"/>
        <v>0</v>
      </c>
      <c r="BB97" s="102">
        <f t="shared" ca="1" si="107"/>
        <v>0</v>
      </c>
      <c r="BC97" s="101">
        <f t="shared" ca="1" si="108"/>
        <v>0</v>
      </c>
      <c r="BD97" s="101">
        <f t="shared" ca="1" si="109"/>
        <v>0</v>
      </c>
      <c r="BE97" s="101">
        <f t="shared" ca="1" si="110"/>
        <v>0</v>
      </c>
      <c r="BF97" s="103">
        <f t="shared" ca="1" si="136"/>
        <v>0</v>
      </c>
      <c r="BG97" s="103">
        <f t="shared" ca="1" si="137"/>
        <v>0</v>
      </c>
      <c r="BH97" s="103">
        <f t="shared" ca="1" si="138"/>
        <v>0</v>
      </c>
      <c r="BJ97" s="78">
        <f t="shared" ca="1" si="111"/>
        <v>0</v>
      </c>
      <c r="BK97" s="321" t="e">
        <f t="shared" ca="1" si="139"/>
        <v>#DIV/0!</v>
      </c>
      <c r="BL97" s="75">
        <f t="shared" ca="1" si="112"/>
        <v>0</v>
      </c>
      <c r="BM97" s="102">
        <f t="shared" ca="1" si="113"/>
        <v>0</v>
      </c>
      <c r="BN97" s="101">
        <f t="shared" ca="1" si="114"/>
        <v>0</v>
      </c>
      <c r="BO97" s="101">
        <f t="shared" ca="1" si="115"/>
        <v>0</v>
      </c>
      <c r="BP97" s="101">
        <f t="shared" ca="1" si="116"/>
        <v>0</v>
      </c>
      <c r="BQ97" s="103">
        <f t="shared" ca="1" si="140"/>
        <v>0</v>
      </c>
      <c r="BR97" s="103">
        <f t="shared" ca="1" si="141"/>
        <v>0</v>
      </c>
      <c r="BS97" s="103">
        <f t="shared" ca="1" si="142"/>
        <v>0</v>
      </c>
      <c r="BU97" s="78">
        <f t="shared" ca="1" si="117"/>
        <v>0</v>
      </c>
      <c r="BV97" s="321" t="e">
        <f t="shared" ca="1" si="143"/>
        <v>#DIV/0!</v>
      </c>
      <c r="BW97" s="75">
        <f t="shared" ca="1" si="118"/>
        <v>0</v>
      </c>
      <c r="BX97" s="102">
        <f t="shared" ca="1" si="119"/>
        <v>0</v>
      </c>
      <c r="BY97" s="101">
        <f t="shared" ca="1" si="120"/>
        <v>0</v>
      </c>
      <c r="BZ97" s="101">
        <f t="shared" ca="1" si="121"/>
        <v>0</v>
      </c>
      <c r="CA97" s="101">
        <f t="shared" ca="1" si="122"/>
        <v>0</v>
      </c>
      <c r="CB97" s="103">
        <f t="shared" ca="1" si="144"/>
        <v>0</v>
      </c>
      <c r="CC97" s="103">
        <f t="shared" ca="1" si="145"/>
        <v>0</v>
      </c>
      <c r="CD97" s="103">
        <f t="shared" ca="1" si="146"/>
        <v>0</v>
      </c>
    </row>
    <row r="98" spans="1:82" x14ac:dyDescent="0.25">
      <c r="A98" s="96">
        <f t="shared" si="123"/>
        <v>39295</v>
      </c>
      <c r="B98" s="97">
        <f t="shared" ca="1" si="124"/>
        <v>3.5225</v>
      </c>
      <c r="C98" s="77">
        <f t="shared" ca="1" si="125"/>
        <v>0.24</v>
      </c>
      <c r="D98" s="97">
        <f t="shared" ca="1" si="80"/>
        <v>0.03</v>
      </c>
      <c r="E98" s="100">
        <f t="shared" ca="1" si="81"/>
        <v>1</v>
      </c>
      <c r="F98" s="99">
        <f t="shared" ca="1" si="126"/>
        <v>2045</v>
      </c>
      <c r="G98" s="77" t="e">
        <f t="shared" ca="1" si="82"/>
        <v>#DIV/0!</v>
      </c>
      <c r="H98" s="77" t="e">
        <f ca="1">IF(B$16=1,_xll.xCalcSkew(A98,I98-AO98,b)/100,0)</f>
        <v>#DIV/0!</v>
      </c>
      <c r="I98" s="98">
        <f t="shared" ca="1" si="83"/>
        <v>4</v>
      </c>
      <c r="K98" s="97">
        <f t="shared" ca="1" si="84"/>
        <v>0.03</v>
      </c>
      <c r="L98" s="100">
        <f t="shared" ca="1" si="85"/>
        <v>1</v>
      </c>
      <c r="M98" s="99">
        <f t="shared" ca="1" si="86"/>
        <v>2045</v>
      </c>
      <c r="N98" s="181" t="e">
        <f t="shared" ca="1" si="87"/>
        <v>#DIV/0!</v>
      </c>
      <c r="O98" s="77" t="e">
        <f ca="1">IF(D$16=1,_xll.xCalcSkew($A98,P98-AZ98,b)/100,0)</f>
        <v>#DIV/0!</v>
      </c>
      <c r="P98" s="98">
        <f t="shared" ca="1" si="88"/>
        <v>2.5</v>
      </c>
      <c r="R98" s="97">
        <f t="shared" ca="1" si="89"/>
        <v>0.03</v>
      </c>
      <c r="S98" s="100">
        <f t="shared" ca="1" si="90"/>
        <v>1</v>
      </c>
      <c r="T98" s="99">
        <f t="shared" ca="1" si="91"/>
        <v>2045</v>
      </c>
      <c r="U98" s="181" t="e">
        <f t="shared" ca="1" si="92"/>
        <v>#DIV/0!</v>
      </c>
      <c r="V98" s="77" t="e">
        <f ca="1">IF(F$16=1,_xll.xCalcSkew($A98,W98-BK98,b)/100,0)</f>
        <v>#DIV/0!</v>
      </c>
      <c r="W98" s="98">
        <f t="shared" ca="1" si="93"/>
        <v>2.5</v>
      </c>
      <c r="X98" s="99"/>
      <c r="Y98" s="97">
        <f t="shared" ca="1" si="94"/>
        <v>0.03</v>
      </c>
      <c r="Z98" s="100">
        <f t="shared" ca="1" si="95"/>
        <v>1</v>
      </c>
      <c r="AA98" s="99">
        <f t="shared" ca="1" si="96"/>
        <v>2045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8">
        <f t="shared" ca="1" si="98"/>
        <v>2.4900000000000002</v>
      </c>
      <c r="AF98" s="99">
        <f t="shared" ca="1" si="127"/>
        <v>2045</v>
      </c>
      <c r="AG98" s="99">
        <f t="shared" ca="1" si="128"/>
        <v>2044</v>
      </c>
      <c r="AH98" s="77">
        <f t="shared" ca="1" si="129"/>
        <v>5.2633176705868798E-2</v>
      </c>
      <c r="AI98" s="159">
        <f t="shared" si="99"/>
        <v>31</v>
      </c>
      <c r="AL98" s="99"/>
      <c r="AM98" s="78"/>
      <c r="AN98" s="78">
        <f t="shared" ca="1" si="100"/>
        <v>0</v>
      </c>
      <c r="AO98" s="321" t="e">
        <f t="shared" ca="1" si="130"/>
        <v>#DIV/0!</v>
      </c>
      <c r="AP98" s="75">
        <f t="shared" ca="1" si="101"/>
        <v>0</v>
      </c>
      <c r="AQ98" s="102">
        <f t="shared" ca="1" si="102"/>
        <v>0</v>
      </c>
      <c r="AR98" s="101">
        <f t="shared" ca="1" si="103"/>
        <v>0</v>
      </c>
      <c r="AS98" s="101">
        <f t="shared" ca="1" si="131"/>
        <v>0</v>
      </c>
      <c r="AT98" s="101">
        <f t="shared" ca="1" si="104"/>
        <v>0</v>
      </c>
      <c r="AU98" s="103">
        <f t="shared" ca="1" si="132"/>
        <v>0</v>
      </c>
      <c r="AV98" s="103">
        <f t="shared" ca="1" si="133"/>
        <v>0</v>
      </c>
      <c r="AW98" s="103">
        <f t="shared" ca="1" si="134"/>
        <v>0</v>
      </c>
      <c r="AY98" s="78">
        <f t="shared" ca="1" si="105"/>
        <v>0</v>
      </c>
      <c r="AZ98" s="321" t="e">
        <f t="shared" ca="1" si="135"/>
        <v>#DIV/0!</v>
      </c>
      <c r="BA98" s="75">
        <f t="shared" ca="1" si="106"/>
        <v>0</v>
      </c>
      <c r="BB98" s="102">
        <f t="shared" ca="1" si="107"/>
        <v>0</v>
      </c>
      <c r="BC98" s="101">
        <f t="shared" ca="1" si="108"/>
        <v>0</v>
      </c>
      <c r="BD98" s="101">
        <f t="shared" ca="1" si="109"/>
        <v>0</v>
      </c>
      <c r="BE98" s="101">
        <f t="shared" ca="1" si="110"/>
        <v>0</v>
      </c>
      <c r="BF98" s="103">
        <f t="shared" ca="1" si="136"/>
        <v>0</v>
      </c>
      <c r="BG98" s="103">
        <f t="shared" ca="1" si="137"/>
        <v>0</v>
      </c>
      <c r="BH98" s="103">
        <f t="shared" ca="1" si="138"/>
        <v>0</v>
      </c>
      <c r="BJ98" s="78">
        <f t="shared" ca="1" si="111"/>
        <v>0</v>
      </c>
      <c r="BK98" s="321" t="e">
        <f t="shared" ca="1" si="139"/>
        <v>#DIV/0!</v>
      </c>
      <c r="BL98" s="75">
        <f t="shared" ca="1" si="112"/>
        <v>0</v>
      </c>
      <c r="BM98" s="102">
        <f t="shared" ca="1" si="113"/>
        <v>0</v>
      </c>
      <c r="BN98" s="101">
        <f t="shared" ca="1" si="114"/>
        <v>0</v>
      </c>
      <c r="BO98" s="101">
        <f t="shared" ca="1" si="115"/>
        <v>0</v>
      </c>
      <c r="BP98" s="101">
        <f t="shared" ca="1" si="116"/>
        <v>0</v>
      </c>
      <c r="BQ98" s="103">
        <f t="shared" ca="1" si="140"/>
        <v>0</v>
      </c>
      <c r="BR98" s="103">
        <f t="shared" ca="1" si="141"/>
        <v>0</v>
      </c>
      <c r="BS98" s="103">
        <f t="shared" ca="1" si="142"/>
        <v>0</v>
      </c>
      <c r="BU98" s="78">
        <f t="shared" ca="1" si="117"/>
        <v>0</v>
      </c>
      <c r="BV98" s="321" t="e">
        <f t="shared" ca="1" si="143"/>
        <v>#DIV/0!</v>
      </c>
      <c r="BW98" s="75">
        <f t="shared" ca="1" si="118"/>
        <v>0</v>
      </c>
      <c r="BX98" s="102">
        <f t="shared" ca="1" si="119"/>
        <v>0</v>
      </c>
      <c r="BY98" s="101">
        <f t="shared" ca="1" si="120"/>
        <v>0</v>
      </c>
      <c r="BZ98" s="101">
        <f t="shared" ca="1" si="121"/>
        <v>0</v>
      </c>
      <c r="CA98" s="101">
        <f t="shared" ca="1" si="122"/>
        <v>0</v>
      </c>
      <c r="CB98" s="103">
        <f t="shared" ca="1" si="144"/>
        <v>0</v>
      </c>
      <c r="CC98" s="103">
        <f t="shared" ca="1" si="145"/>
        <v>0</v>
      </c>
      <c r="CD98" s="103">
        <f t="shared" ca="1" si="146"/>
        <v>0</v>
      </c>
    </row>
    <row r="99" spans="1:82" x14ac:dyDescent="0.25">
      <c r="A99" s="96">
        <f t="shared" si="123"/>
        <v>39326</v>
      </c>
      <c r="B99" s="97">
        <f t="shared" ca="1" si="124"/>
        <v>3.5175000000000001</v>
      </c>
      <c r="C99" s="77">
        <f t="shared" ca="1" si="125"/>
        <v>0.24</v>
      </c>
      <c r="D99" s="97">
        <f t="shared" ca="1" si="80"/>
        <v>2.2499999999999999E-2</v>
      </c>
      <c r="E99" s="100">
        <f t="shared" ca="1" si="81"/>
        <v>1</v>
      </c>
      <c r="F99" s="99">
        <f t="shared" ca="1" si="126"/>
        <v>2078</v>
      </c>
      <c r="G99" s="77" t="e">
        <f t="shared" ca="1" si="82"/>
        <v>#DIV/0!</v>
      </c>
      <c r="H99" s="77" t="e">
        <f ca="1">IF(B$16=1,_xll.xCalcSkew(A99,I99-AO99,b)/100,0)</f>
        <v>#DIV/0!</v>
      </c>
      <c r="I99" s="98">
        <f t="shared" ca="1" si="83"/>
        <v>4</v>
      </c>
      <c r="K99" s="97">
        <f t="shared" ca="1" si="84"/>
        <v>2.2499999999999999E-2</v>
      </c>
      <c r="L99" s="100">
        <f t="shared" ca="1" si="85"/>
        <v>1</v>
      </c>
      <c r="M99" s="99">
        <f t="shared" ca="1" si="86"/>
        <v>2078</v>
      </c>
      <c r="N99" s="181" t="e">
        <f t="shared" ca="1" si="87"/>
        <v>#DIV/0!</v>
      </c>
      <c r="O99" s="77" t="e">
        <f ca="1">IF(D$16=1,_xll.xCalcSkew($A99,P99-AZ99,b)/100,0)</f>
        <v>#DIV/0!</v>
      </c>
      <c r="P99" s="98">
        <f t="shared" ca="1" si="88"/>
        <v>2.5</v>
      </c>
      <c r="R99" s="97">
        <f t="shared" ca="1" si="89"/>
        <v>2.2499999999999999E-2</v>
      </c>
      <c r="S99" s="100">
        <f t="shared" ca="1" si="90"/>
        <v>1</v>
      </c>
      <c r="T99" s="99">
        <f t="shared" ca="1" si="91"/>
        <v>2078</v>
      </c>
      <c r="U99" s="181" t="e">
        <f t="shared" ca="1" si="92"/>
        <v>#DIV/0!</v>
      </c>
      <c r="V99" s="77" t="e">
        <f ca="1">IF(F$16=1,_xll.xCalcSkew($A99,W99-BK99,b)/100,0)</f>
        <v>#DIV/0!</v>
      </c>
      <c r="W99" s="98">
        <f t="shared" ca="1" si="93"/>
        <v>2.5</v>
      </c>
      <c r="X99" s="99"/>
      <c r="Y99" s="97">
        <f t="shared" ca="1" si="94"/>
        <v>2.2499999999999999E-2</v>
      </c>
      <c r="Z99" s="100">
        <f t="shared" ca="1" si="95"/>
        <v>1</v>
      </c>
      <c r="AA99" s="99">
        <f t="shared" ca="1" si="96"/>
        <v>2078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8">
        <f t="shared" ca="1" si="98"/>
        <v>2.4900000000000002</v>
      </c>
      <c r="AF99" s="99">
        <f t="shared" ca="1" si="127"/>
        <v>2078</v>
      </c>
      <c r="AG99" s="99">
        <f t="shared" ca="1" si="128"/>
        <v>2077</v>
      </c>
      <c r="AH99" s="77">
        <f t="shared" ca="1" si="129"/>
        <v>5.28146903868447E-2</v>
      </c>
      <c r="AI99" s="159">
        <f t="shared" si="99"/>
        <v>30</v>
      </c>
      <c r="AL99" s="99"/>
      <c r="AM99" s="78"/>
      <c r="AN99" s="78">
        <f t="shared" ca="1" si="100"/>
        <v>0</v>
      </c>
      <c r="AO99" s="321" t="e">
        <f t="shared" ca="1" si="130"/>
        <v>#DIV/0!</v>
      </c>
      <c r="AP99" s="75">
        <f t="shared" ca="1" si="101"/>
        <v>0</v>
      </c>
      <c r="AQ99" s="102">
        <f t="shared" ca="1" si="102"/>
        <v>0</v>
      </c>
      <c r="AR99" s="101">
        <f t="shared" ca="1" si="103"/>
        <v>0</v>
      </c>
      <c r="AS99" s="101">
        <f t="shared" ca="1" si="131"/>
        <v>0</v>
      </c>
      <c r="AT99" s="101">
        <f t="shared" ca="1" si="104"/>
        <v>0</v>
      </c>
      <c r="AU99" s="103">
        <f t="shared" ca="1" si="132"/>
        <v>0</v>
      </c>
      <c r="AV99" s="103">
        <f t="shared" ca="1" si="133"/>
        <v>0</v>
      </c>
      <c r="AW99" s="103">
        <f t="shared" ca="1" si="134"/>
        <v>0</v>
      </c>
      <c r="AY99" s="78">
        <f t="shared" ca="1" si="105"/>
        <v>0</v>
      </c>
      <c r="AZ99" s="321" t="e">
        <f t="shared" ca="1" si="135"/>
        <v>#DIV/0!</v>
      </c>
      <c r="BA99" s="75">
        <f t="shared" ca="1" si="106"/>
        <v>0</v>
      </c>
      <c r="BB99" s="102">
        <f t="shared" ca="1" si="107"/>
        <v>0</v>
      </c>
      <c r="BC99" s="101">
        <f t="shared" ca="1" si="108"/>
        <v>0</v>
      </c>
      <c r="BD99" s="101">
        <f t="shared" ca="1" si="109"/>
        <v>0</v>
      </c>
      <c r="BE99" s="101">
        <f t="shared" ca="1" si="110"/>
        <v>0</v>
      </c>
      <c r="BF99" s="103">
        <f t="shared" ca="1" si="136"/>
        <v>0</v>
      </c>
      <c r="BG99" s="103">
        <f t="shared" ca="1" si="137"/>
        <v>0</v>
      </c>
      <c r="BH99" s="103">
        <f t="shared" ca="1" si="138"/>
        <v>0</v>
      </c>
      <c r="BJ99" s="78">
        <f t="shared" ca="1" si="111"/>
        <v>0</v>
      </c>
      <c r="BK99" s="321" t="e">
        <f t="shared" ca="1" si="139"/>
        <v>#DIV/0!</v>
      </c>
      <c r="BL99" s="75">
        <f t="shared" ca="1" si="112"/>
        <v>0</v>
      </c>
      <c r="BM99" s="102">
        <f t="shared" ca="1" si="113"/>
        <v>0</v>
      </c>
      <c r="BN99" s="101">
        <f t="shared" ca="1" si="114"/>
        <v>0</v>
      </c>
      <c r="BO99" s="101">
        <f t="shared" ca="1" si="115"/>
        <v>0</v>
      </c>
      <c r="BP99" s="101">
        <f t="shared" ca="1" si="116"/>
        <v>0</v>
      </c>
      <c r="BQ99" s="103">
        <f t="shared" ca="1" si="140"/>
        <v>0</v>
      </c>
      <c r="BR99" s="103">
        <f t="shared" ca="1" si="141"/>
        <v>0</v>
      </c>
      <c r="BS99" s="103">
        <f t="shared" ca="1" si="142"/>
        <v>0</v>
      </c>
      <c r="BU99" s="78">
        <f t="shared" ca="1" si="117"/>
        <v>0</v>
      </c>
      <c r="BV99" s="321" t="e">
        <f t="shared" ca="1" si="143"/>
        <v>#DIV/0!</v>
      </c>
      <c r="BW99" s="75">
        <f t="shared" ca="1" si="118"/>
        <v>0</v>
      </c>
      <c r="BX99" s="102">
        <f t="shared" ca="1" si="119"/>
        <v>0</v>
      </c>
      <c r="BY99" s="101">
        <f t="shared" ca="1" si="120"/>
        <v>0</v>
      </c>
      <c r="BZ99" s="101">
        <f t="shared" ca="1" si="121"/>
        <v>0</v>
      </c>
      <c r="CA99" s="101">
        <f t="shared" ca="1" si="122"/>
        <v>0</v>
      </c>
      <c r="CB99" s="103">
        <f t="shared" ca="1" si="144"/>
        <v>0</v>
      </c>
      <c r="CC99" s="103">
        <f t="shared" ca="1" si="145"/>
        <v>0</v>
      </c>
      <c r="CD99" s="103">
        <f t="shared" ca="1" si="146"/>
        <v>0</v>
      </c>
    </row>
    <row r="100" spans="1:82" x14ac:dyDescent="0.25">
      <c r="A100" s="96">
        <f t="shared" si="123"/>
        <v>39356</v>
      </c>
      <c r="B100" s="97">
        <f t="shared" ca="1" si="124"/>
        <v>3.5425</v>
      </c>
      <c r="C100" s="77">
        <f t="shared" ca="1" si="125"/>
        <v>0.24</v>
      </c>
      <c r="D100" s="97">
        <f t="shared" ca="1" si="80"/>
        <v>1.2500000000000001E-2</v>
      </c>
      <c r="E100" s="100">
        <f t="shared" ca="1" si="81"/>
        <v>1</v>
      </c>
      <c r="F100" s="99">
        <f t="shared" ca="1" si="126"/>
        <v>2106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8">
        <f t="shared" ca="1" si="83"/>
        <v>4</v>
      </c>
      <c r="K100" s="97">
        <f t="shared" ca="1" si="84"/>
        <v>1.2500000000000001E-2</v>
      </c>
      <c r="L100" s="100">
        <f t="shared" ca="1" si="85"/>
        <v>1</v>
      </c>
      <c r="M100" s="99">
        <f t="shared" ca="1" si="86"/>
        <v>2106</v>
      </c>
      <c r="N100" s="181" t="e">
        <f t="shared" ca="1" si="87"/>
        <v>#DIV/0!</v>
      </c>
      <c r="O100" s="77" t="e">
        <f ca="1">IF(D$16=1,_xll.xCalcSkew($A100,P100-AZ100,b)/100,0)</f>
        <v>#DIV/0!</v>
      </c>
      <c r="P100" s="98">
        <f t="shared" ca="1" si="88"/>
        <v>2.5</v>
      </c>
      <c r="R100" s="97">
        <f t="shared" ca="1" si="89"/>
        <v>1.2500000000000001E-2</v>
      </c>
      <c r="S100" s="100">
        <f t="shared" ca="1" si="90"/>
        <v>1</v>
      </c>
      <c r="T100" s="99">
        <f t="shared" ca="1" si="91"/>
        <v>2106</v>
      </c>
      <c r="U100" s="181" t="e">
        <f t="shared" ca="1" si="92"/>
        <v>#DIV/0!</v>
      </c>
      <c r="V100" s="77" t="e">
        <f ca="1">IF(F$16=1,_xll.xCalcSkew($A100,W100-BK100,b)/100,0)</f>
        <v>#DIV/0!</v>
      </c>
      <c r="W100" s="98">
        <f t="shared" ca="1" si="93"/>
        <v>2.5</v>
      </c>
      <c r="X100" s="99"/>
      <c r="Y100" s="97">
        <f t="shared" ca="1" si="94"/>
        <v>1.2500000000000001E-2</v>
      </c>
      <c r="Z100" s="100">
        <f t="shared" ca="1" si="95"/>
        <v>1</v>
      </c>
      <c r="AA100" s="99">
        <f t="shared" ca="1" si="96"/>
        <v>2106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8">
        <f t="shared" ca="1" si="98"/>
        <v>2.4900000000000002</v>
      </c>
      <c r="AF100" s="99">
        <f t="shared" ca="1" si="127"/>
        <v>2106</v>
      </c>
      <c r="AG100" s="99">
        <f t="shared" ca="1" si="128"/>
        <v>2105</v>
      </c>
      <c r="AH100" s="77">
        <f t="shared" ca="1" si="129"/>
        <v>5.29903487982488E-2</v>
      </c>
      <c r="AI100" s="159">
        <f t="shared" si="99"/>
        <v>31</v>
      </c>
      <c r="AL100" s="99"/>
      <c r="AM100" s="78"/>
      <c r="AN100" s="78">
        <f t="shared" ca="1" si="100"/>
        <v>0</v>
      </c>
      <c r="AO100" s="321" t="e">
        <f t="shared" ca="1" si="130"/>
        <v>#DIV/0!</v>
      </c>
      <c r="AP100" s="75">
        <f t="shared" ca="1" si="101"/>
        <v>0</v>
      </c>
      <c r="AQ100" s="102">
        <f t="shared" ca="1" si="102"/>
        <v>0</v>
      </c>
      <c r="AR100" s="101">
        <f t="shared" ca="1" si="103"/>
        <v>0</v>
      </c>
      <c r="AS100" s="101">
        <f t="shared" ca="1" si="131"/>
        <v>0</v>
      </c>
      <c r="AT100" s="101">
        <f t="shared" ca="1" si="104"/>
        <v>0</v>
      </c>
      <c r="AU100" s="103">
        <f t="shared" ca="1" si="132"/>
        <v>0</v>
      </c>
      <c r="AV100" s="103">
        <f t="shared" ca="1" si="133"/>
        <v>0</v>
      </c>
      <c r="AW100" s="103">
        <f t="shared" ca="1" si="134"/>
        <v>0</v>
      </c>
      <c r="AY100" s="78">
        <f t="shared" ca="1" si="105"/>
        <v>0</v>
      </c>
      <c r="AZ100" s="321" t="e">
        <f t="shared" ca="1" si="135"/>
        <v>#DIV/0!</v>
      </c>
      <c r="BA100" s="75">
        <f t="shared" ca="1" si="106"/>
        <v>0</v>
      </c>
      <c r="BB100" s="102">
        <f t="shared" ca="1" si="107"/>
        <v>0</v>
      </c>
      <c r="BC100" s="101">
        <f t="shared" ca="1" si="108"/>
        <v>0</v>
      </c>
      <c r="BD100" s="101">
        <f t="shared" ca="1" si="109"/>
        <v>0</v>
      </c>
      <c r="BE100" s="101">
        <f t="shared" ca="1" si="110"/>
        <v>0</v>
      </c>
      <c r="BF100" s="103">
        <f t="shared" ca="1" si="136"/>
        <v>0</v>
      </c>
      <c r="BG100" s="103">
        <f t="shared" ca="1" si="137"/>
        <v>0</v>
      </c>
      <c r="BH100" s="103">
        <f t="shared" ca="1" si="138"/>
        <v>0</v>
      </c>
      <c r="BJ100" s="78">
        <f t="shared" ca="1" si="111"/>
        <v>0</v>
      </c>
      <c r="BK100" s="321" t="e">
        <f t="shared" ca="1" si="139"/>
        <v>#DIV/0!</v>
      </c>
      <c r="BL100" s="75">
        <f t="shared" ca="1" si="112"/>
        <v>0</v>
      </c>
      <c r="BM100" s="102">
        <f t="shared" ca="1" si="113"/>
        <v>0</v>
      </c>
      <c r="BN100" s="101">
        <f t="shared" ca="1" si="114"/>
        <v>0</v>
      </c>
      <c r="BO100" s="101">
        <f t="shared" ca="1" si="115"/>
        <v>0</v>
      </c>
      <c r="BP100" s="101">
        <f t="shared" ca="1" si="116"/>
        <v>0</v>
      </c>
      <c r="BQ100" s="103">
        <f t="shared" ca="1" si="140"/>
        <v>0</v>
      </c>
      <c r="BR100" s="103">
        <f t="shared" ca="1" si="141"/>
        <v>0</v>
      </c>
      <c r="BS100" s="103">
        <f t="shared" ca="1" si="142"/>
        <v>0</v>
      </c>
      <c r="BU100" s="78">
        <f t="shared" ca="1" si="117"/>
        <v>0</v>
      </c>
      <c r="BV100" s="321" t="e">
        <f t="shared" ca="1" si="143"/>
        <v>#DIV/0!</v>
      </c>
      <c r="BW100" s="75">
        <f t="shared" ca="1" si="118"/>
        <v>0</v>
      </c>
      <c r="BX100" s="102">
        <f t="shared" ca="1" si="119"/>
        <v>0</v>
      </c>
      <c r="BY100" s="101">
        <f t="shared" ca="1" si="120"/>
        <v>0</v>
      </c>
      <c r="BZ100" s="101">
        <f t="shared" ca="1" si="121"/>
        <v>0</v>
      </c>
      <c r="CA100" s="101">
        <f t="shared" ca="1" si="122"/>
        <v>0</v>
      </c>
      <c r="CB100" s="103">
        <f t="shared" ca="1" si="144"/>
        <v>0</v>
      </c>
      <c r="CC100" s="103">
        <f t="shared" ca="1" si="145"/>
        <v>0</v>
      </c>
      <c r="CD100" s="103">
        <f t="shared" ca="1" si="146"/>
        <v>0</v>
      </c>
    </row>
    <row r="101" spans="1:82" x14ac:dyDescent="0.25">
      <c r="A101" s="96">
        <f t="shared" si="123"/>
        <v>39387</v>
      </c>
      <c r="B101" s="97">
        <f t="shared" ca="1" si="124"/>
        <v>3.6945000000000001</v>
      </c>
      <c r="C101" s="77">
        <f t="shared" ca="1" si="125"/>
        <v>0.24</v>
      </c>
      <c r="D101" s="97">
        <f t="shared" ca="1" si="80"/>
        <v>-2.2499999999999999E-2</v>
      </c>
      <c r="E101" s="100">
        <f t="shared" ca="1" si="81"/>
        <v>1</v>
      </c>
      <c r="F101" s="99">
        <f t="shared" ca="1" si="126"/>
        <v>2139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8">
        <f t="shared" ca="1" si="83"/>
        <v>4</v>
      </c>
      <c r="K101" s="97">
        <f t="shared" ca="1" si="84"/>
        <v>-2.2499999999999999E-2</v>
      </c>
      <c r="L101" s="100">
        <f t="shared" ca="1" si="85"/>
        <v>1</v>
      </c>
      <c r="M101" s="99">
        <f t="shared" ca="1" si="86"/>
        <v>2139</v>
      </c>
      <c r="N101" s="181" t="e">
        <f t="shared" ca="1" si="87"/>
        <v>#DIV/0!</v>
      </c>
      <c r="O101" s="77" t="e">
        <f ca="1">IF(D$16=1,_xll.xCalcSkew($A101,P101-AZ101,b)/100,0)</f>
        <v>#DIV/0!</v>
      </c>
      <c r="P101" s="98">
        <f t="shared" ca="1" si="88"/>
        <v>2.5</v>
      </c>
      <c r="R101" s="97">
        <f t="shared" ca="1" si="89"/>
        <v>-2.2499999999999999E-2</v>
      </c>
      <c r="S101" s="100">
        <f t="shared" ca="1" si="90"/>
        <v>1</v>
      </c>
      <c r="T101" s="99">
        <f t="shared" ca="1" si="91"/>
        <v>2139</v>
      </c>
      <c r="U101" s="181" t="e">
        <f t="shared" ca="1" si="92"/>
        <v>#DIV/0!</v>
      </c>
      <c r="V101" s="77" t="e">
        <f ca="1">IF(F$16=1,_xll.xCalcSkew($A101,W101-BK101,b)/100,0)</f>
        <v>#DIV/0!</v>
      </c>
      <c r="W101" s="98">
        <f t="shared" ca="1" si="93"/>
        <v>2.5</v>
      </c>
      <c r="X101" s="99"/>
      <c r="Y101" s="97">
        <f t="shared" ca="1" si="94"/>
        <v>-2.2499999999999999E-2</v>
      </c>
      <c r="Z101" s="100">
        <f t="shared" ca="1" si="95"/>
        <v>1</v>
      </c>
      <c r="AA101" s="99">
        <f t="shared" ca="1" si="96"/>
        <v>2139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8">
        <f t="shared" ca="1" si="98"/>
        <v>2.4900000000000002</v>
      </c>
      <c r="AF101" s="99">
        <f t="shared" ca="1" si="127"/>
        <v>2139</v>
      </c>
      <c r="AG101" s="99">
        <f t="shared" ca="1" si="128"/>
        <v>2136</v>
      </c>
      <c r="AH101" s="77">
        <f t="shared" ca="1" si="129"/>
        <v>5.31718625008408E-2</v>
      </c>
      <c r="AI101" s="159">
        <f t="shared" si="99"/>
        <v>30</v>
      </c>
      <c r="AL101" s="99"/>
      <c r="AM101" s="78"/>
      <c r="AN101" s="78">
        <f t="shared" ca="1" si="100"/>
        <v>0</v>
      </c>
      <c r="AO101" s="321" t="e">
        <f t="shared" ca="1" si="130"/>
        <v>#DIV/0!</v>
      </c>
      <c r="AP101" s="75">
        <f t="shared" ca="1" si="101"/>
        <v>0</v>
      </c>
      <c r="AQ101" s="102">
        <f t="shared" ca="1" si="102"/>
        <v>0</v>
      </c>
      <c r="AR101" s="101">
        <f t="shared" ca="1" si="103"/>
        <v>0</v>
      </c>
      <c r="AS101" s="101">
        <f t="shared" ca="1" si="131"/>
        <v>0</v>
      </c>
      <c r="AT101" s="101">
        <f t="shared" ca="1" si="104"/>
        <v>0</v>
      </c>
      <c r="AU101" s="103">
        <f t="shared" ca="1" si="132"/>
        <v>0</v>
      </c>
      <c r="AV101" s="103">
        <f t="shared" ca="1" si="133"/>
        <v>0</v>
      </c>
      <c r="AW101" s="103">
        <f t="shared" ca="1" si="134"/>
        <v>0</v>
      </c>
      <c r="AY101" s="78">
        <f t="shared" ca="1" si="105"/>
        <v>0</v>
      </c>
      <c r="AZ101" s="321" t="e">
        <f t="shared" ca="1" si="135"/>
        <v>#DIV/0!</v>
      </c>
      <c r="BA101" s="75">
        <f t="shared" ca="1" si="106"/>
        <v>0</v>
      </c>
      <c r="BB101" s="102">
        <f t="shared" ca="1" si="107"/>
        <v>0</v>
      </c>
      <c r="BC101" s="101">
        <f t="shared" ca="1" si="108"/>
        <v>0</v>
      </c>
      <c r="BD101" s="101">
        <f t="shared" ca="1" si="109"/>
        <v>0</v>
      </c>
      <c r="BE101" s="101">
        <f t="shared" ca="1" si="110"/>
        <v>0</v>
      </c>
      <c r="BF101" s="103">
        <f t="shared" ca="1" si="136"/>
        <v>0</v>
      </c>
      <c r="BG101" s="103">
        <f t="shared" ca="1" si="137"/>
        <v>0</v>
      </c>
      <c r="BH101" s="103">
        <f t="shared" ca="1" si="138"/>
        <v>0</v>
      </c>
      <c r="BJ101" s="78">
        <f t="shared" ca="1" si="111"/>
        <v>0</v>
      </c>
      <c r="BK101" s="321" t="e">
        <f t="shared" ca="1" si="139"/>
        <v>#DIV/0!</v>
      </c>
      <c r="BL101" s="75">
        <f t="shared" ca="1" si="112"/>
        <v>0</v>
      </c>
      <c r="BM101" s="102">
        <f t="shared" ca="1" si="113"/>
        <v>0</v>
      </c>
      <c r="BN101" s="101">
        <f t="shared" ca="1" si="114"/>
        <v>0</v>
      </c>
      <c r="BO101" s="101">
        <f t="shared" ca="1" si="115"/>
        <v>0</v>
      </c>
      <c r="BP101" s="101">
        <f t="shared" ca="1" si="116"/>
        <v>0</v>
      </c>
      <c r="BQ101" s="103">
        <f t="shared" ca="1" si="140"/>
        <v>0</v>
      </c>
      <c r="BR101" s="103">
        <f t="shared" ca="1" si="141"/>
        <v>0</v>
      </c>
      <c r="BS101" s="103">
        <f t="shared" ca="1" si="142"/>
        <v>0</v>
      </c>
      <c r="BU101" s="78">
        <f t="shared" ca="1" si="117"/>
        <v>0</v>
      </c>
      <c r="BV101" s="321" t="e">
        <f t="shared" ca="1" si="143"/>
        <v>#DIV/0!</v>
      </c>
      <c r="BW101" s="75">
        <f t="shared" ca="1" si="118"/>
        <v>0</v>
      </c>
      <c r="BX101" s="102">
        <f t="shared" ca="1" si="119"/>
        <v>0</v>
      </c>
      <c r="BY101" s="101">
        <f t="shared" ca="1" si="120"/>
        <v>0</v>
      </c>
      <c r="BZ101" s="101">
        <f t="shared" ca="1" si="121"/>
        <v>0</v>
      </c>
      <c r="CA101" s="101">
        <f t="shared" ca="1" si="122"/>
        <v>0</v>
      </c>
      <c r="CB101" s="103">
        <f t="shared" ca="1" si="144"/>
        <v>0</v>
      </c>
      <c r="CC101" s="103">
        <f t="shared" ca="1" si="145"/>
        <v>0</v>
      </c>
      <c r="CD101" s="103">
        <f t="shared" ca="1" si="146"/>
        <v>0</v>
      </c>
    </row>
    <row r="102" spans="1:82" x14ac:dyDescent="0.25">
      <c r="A102" s="96">
        <f t="shared" si="123"/>
        <v>39417</v>
      </c>
      <c r="B102" s="97">
        <f t="shared" ca="1" si="124"/>
        <v>3.8374999999999999</v>
      </c>
      <c r="C102" s="77">
        <f t="shared" ca="1" si="125"/>
        <v>0.24</v>
      </c>
      <c r="D102" s="97">
        <f t="shared" ca="1" si="80"/>
        <v>-4.4999999999999998E-2</v>
      </c>
      <c r="E102" s="100">
        <f t="shared" ca="1" si="81"/>
        <v>1</v>
      </c>
      <c r="F102" s="99">
        <f t="shared" ca="1" si="126"/>
        <v>2169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8">
        <f t="shared" ca="1" si="83"/>
        <v>4</v>
      </c>
      <c r="K102" s="97">
        <f t="shared" ca="1" si="84"/>
        <v>-4.4999999999999998E-2</v>
      </c>
      <c r="L102" s="100">
        <f t="shared" ca="1" si="85"/>
        <v>1</v>
      </c>
      <c r="M102" s="99">
        <f t="shared" ca="1" si="86"/>
        <v>2169</v>
      </c>
      <c r="N102" s="181" t="e">
        <f t="shared" ca="1" si="87"/>
        <v>#DIV/0!</v>
      </c>
      <c r="O102" s="77" t="e">
        <f ca="1">IF(D$16=1,_xll.xCalcSkew($A102,P102-AZ102,b)/100,0)</f>
        <v>#DIV/0!</v>
      </c>
      <c r="P102" s="98">
        <f t="shared" ca="1" si="88"/>
        <v>2.5</v>
      </c>
      <c r="R102" s="97">
        <f t="shared" ca="1" si="89"/>
        <v>-4.4999999999999998E-2</v>
      </c>
      <c r="S102" s="100">
        <f t="shared" ca="1" si="90"/>
        <v>1</v>
      </c>
      <c r="T102" s="99">
        <f t="shared" ca="1" si="91"/>
        <v>2169</v>
      </c>
      <c r="U102" s="181" t="e">
        <f t="shared" ca="1" si="92"/>
        <v>#DIV/0!</v>
      </c>
      <c r="V102" s="77" t="e">
        <f ca="1">IF(F$16=1,_xll.xCalcSkew($A102,W102-BK102,b)/100,0)</f>
        <v>#DIV/0!</v>
      </c>
      <c r="W102" s="98">
        <f t="shared" ca="1" si="93"/>
        <v>2.5</v>
      </c>
      <c r="X102" s="99"/>
      <c r="Y102" s="97">
        <f t="shared" ca="1" si="94"/>
        <v>-4.4999999999999998E-2</v>
      </c>
      <c r="Z102" s="100">
        <f t="shared" ca="1" si="95"/>
        <v>1</v>
      </c>
      <c r="AA102" s="99">
        <f t="shared" ca="1" si="96"/>
        <v>2169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8">
        <f t="shared" ca="1" si="98"/>
        <v>2.4900000000000002</v>
      </c>
      <c r="AF102" s="99">
        <f t="shared" ca="1" si="127"/>
        <v>2169</v>
      </c>
      <c r="AG102" s="99">
        <f t="shared" ca="1" si="128"/>
        <v>2168</v>
      </c>
      <c r="AH102" s="77">
        <f t="shared" ca="1" si="129"/>
        <v>5.3347520933161099E-2</v>
      </c>
      <c r="AI102" s="159">
        <f t="shared" si="99"/>
        <v>31</v>
      </c>
      <c r="AL102" s="99"/>
      <c r="AM102" s="78"/>
      <c r="AN102" s="78">
        <f t="shared" ca="1" si="100"/>
        <v>0</v>
      </c>
      <c r="AO102" s="321" t="e">
        <f t="shared" ca="1" si="130"/>
        <v>#DIV/0!</v>
      </c>
      <c r="AP102" s="75">
        <f t="shared" ca="1" si="101"/>
        <v>0</v>
      </c>
      <c r="AQ102" s="102">
        <f t="shared" ca="1" si="102"/>
        <v>0</v>
      </c>
      <c r="AR102" s="101">
        <f t="shared" ca="1" si="103"/>
        <v>0</v>
      </c>
      <c r="AS102" s="101">
        <f t="shared" ca="1" si="131"/>
        <v>0</v>
      </c>
      <c r="AT102" s="101">
        <f t="shared" ca="1" si="104"/>
        <v>0</v>
      </c>
      <c r="AU102" s="103">
        <f t="shared" ca="1" si="132"/>
        <v>0</v>
      </c>
      <c r="AV102" s="103">
        <f t="shared" ca="1" si="133"/>
        <v>0</v>
      </c>
      <c r="AW102" s="103">
        <f t="shared" ca="1" si="134"/>
        <v>0</v>
      </c>
      <c r="AY102" s="78">
        <f t="shared" ca="1" si="105"/>
        <v>0</v>
      </c>
      <c r="AZ102" s="321" t="e">
        <f t="shared" ca="1" si="135"/>
        <v>#DIV/0!</v>
      </c>
      <c r="BA102" s="75">
        <f t="shared" ca="1" si="106"/>
        <v>0</v>
      </c>
      <c r="BB102" s="102">
        <f t="shared" ca="1" si="107"/>
        <v>0</v>
      </c>
      <c r="BC102" s="101">
        <f t="shared" ca="1" si="108"/>
        <v>0</v>
      </c>
      <c r="BD102" s="101">
        <f t="shared" ca="1" si="109"/>
        <v>0</v>
      </c>
      <c r="BE102" s="101">
        <f t="shared" ca="1" si="110"/>
        <v>0</v>
      </c>
      <c r="BF102" s="103">
        <f t="shared" ca="1" si="136"/>
        <v>0</v>
      </c>
      <c r="BG102" s="103">
        <f t="shared" ca="1" si="137"/>
        <v>0</v>
      </c>
      <c r="BH102" s="103">
        <f t="shared" ca="1" si="138"/>
        <v>0</v>
      </c>
      <c r="BJ102" s="78">
        <f t="shared" ca="1" si="111"/>
        <v>0</v>
      </c>
      <c r="BK102" s="321" t="e">
        <f t="shared" ca="1" si="139"/>
        <v>#DIV/0!</v>
      </c>
      <c r="BL102" s="75">
        <f t="shared" ca="1" si="112"/>
        <v>0</v>
      </c>
      <c r="BM102" s="102">
        <f t="shared" ca="1" si="113"/>
        <v>0</v>
      </c>
      <c r="BN102" s="101">
        <f t="shared" ca="1" si="114"/>
        <v>0</v>
      </c>
      <c r="BO102" s="101">
        <f t="shared" ca="1" si="115"/>
        <v>0</v>
      </c>
      <c r="BP102" s="101">
        <f t="shared" ca="1" si="116"/>
        <v>0</v>
      </c>
      <c r="BQ102" s="103">
        <f t="shared" ca="1" si="140"/>
        <v>0</v>
      </c>
      <c r="BR102" s="103">
        <f t="shared" ca="1" si="141"/>
        <v>0</v>
      </c>
      <c r="BS102" s="103">
        <f t="shared" ca="1" si="142"/>
        <v>0</v>
      </c>
      <c r="BU102" s="78">
        <f t="shared" ca="1" si="117"/>
        <v>0</v>
      </c>
      <c r="BV102" s="321" t="e">
        <f t="shared" ca="1" si="143"/>
        <v>#DIV/0!</v>
      </c>
      <c r="BW102" s="75">
        <f t="shared" ca="1" si="118"/>
        <v>0</v>
      </c>
      <c r="BX102" s="102">
        <f t="shared" ca="1" si="119"/>
        <v>0</v>
      </c>
      <c r="BY102" s="101">
        <f t="shared" ca="1" si="120"/>
        <v>0</v>
      </c>
      <c r="BZ102" s="101">
        <f t="shared" ca="1" si="121"/>
        <v>0</v>
      </c>
      <c r="CA102" s="101">
        <f t="shared" ca="1" si="122"/>
        <v>0</v>
      </c>
      <c r="CB102" s="103">
        <f t="shared" ca="1" si="144"/>
        <v>0</v>
      </c>
      <c r="CC102" s="103">
        <f t="shared" ca="1" si="145"/>
        <v>0</v>
      </c>
      <c r="CD102" s="103">
        <f t="shared" ca="1" si="146"/>
        <v>0</v>
      </c>
    </row>
    <row r="103" spans="1:82" x14ac:dyDescent="0.25">
      <c r="A103" s="96">
        <f t="shared" si="123"/>
        <v>39448</v>
      </c>
      <c r="B103" s="97">
        <f t="shared" ca="1" si="124"/>
        <v>3.8875000000000002</v>
      </c>
      <c r="C103" s="77">
        <f t="shared" ca="1" si="125"/>
        <v>0.24</v>
      </c>
      <c r="D103" s="97">
        <f t="shared" ca="1" si="80"/>
        <v>-4.7500000000000001E-2</v>
      </c>
      <c r="E103" s="100">
        <f t="shared" ca="1" si="81"/>
        <v>1</v>
      </c>
      <c r="F103" s="99">
        <f t="shared" ca="1" si="126"/>
        <v>2198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8">
        <f t="shared" ca="1" si="83"/>
        <v>4</v>
      </c>
      <c r="K103" s="97">
        <f t="shared" ca="1" si="84"/>
        <v>-4.7500000000000001E-2</v>
      </c>
      <c r="L103" s="100">
        <f t="shared" ca="1" si="85"/>
        <v>1</v>
      </c>
      <c r="M103" s="99">
        <f t="shared" ca="1" si="86"/>
        <v>2198</v>
      </c>
      <c r="N103" s="181" t="e">
        <f t="shared" ca="1" si="87"/>
        <v>#DIV/0!</v>
      </c>
      <c r="O103" s="77" t="e">
        <f ca="1">IF(D$16=1,_xll.xCalcSkew($A103,P103-AZ103,b)/100,0)</f>
        <v>#DIV/0!</v>
      </c>
      <c r="P103" s="98">
        <f t="shared" ca="1" si="88"/>
        <v>2.5</v>
      </c>
      <c r="R103" s="97">
        <f t="shared" ca="1" si="89"/>
        <v>-4.7500000000000001E-2</v>
      </c>
      <c r="S103" s="100">
        <f t="shared" ca="1" si="90"/>
        <v>1</v>
      </c>
      <c r="T103" s="99">
        <f t="shared" ca="1" si="91"/>
        <v>2198</v>
      </c>
      <c r="U103" s="181" t="e">
        <f t="shared" ca="1" si="92"/>
        <v>#DIV/0!</v>
      </c>
      <c r="V103" s="77" t="e">
        <f ca="1">IF(F$16=1,_xll.xCalcSkew($A103,W103-BK103,b)/100,0)</f>
        <v>#DIV/0!</v>
      </c>
      <c r="W103" s="98">
        <f t="shared" ca="1" si="93"/>
        <v>2.5</v>
      </c>
      <c r="X103" s="99"/>
      <c r="Y103" s="97">
        <f t="shared" ca="1" si="94"/>
        <v>-4.7500000000000001E-2</v>
      </c>
      <c r="Z103" s="100">
        <f t="shared" ca="1" si="95"/>
        <v>1</v>
      </c>
      <c r="AA103" s="99">
        <f t="shared" ca="1" si="96"/>
        <v>2198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8">
        <f t="shared" ca="1" si="98"/>
        <v>2.4900000000000002</v>
      </c>
      <c r="AF103" s="99">
        <f t="shared" ca="1" si="127"/>
        <v>2198</v>
      </c>
      <c r="AG103" s="99">
        <f t="shared" ca="1" si="128"/>
        <v>2197</v>
      </c>
      <c r="AH103" s="77">
        <f t="shared" ca="1" si="129"/>
        <v>5.3529034657364701E-2</v>
      </c>
      <c r="AI103" s="159">
        <f t="shared" si="99"/>
        <v>31</v>
      </c>
      <c r="AL103" s="99"/>
      <c r="AM103" s="78"/>
      <c r="AN103" s="78">
        <f t="shared" ca="1" si="100"/>
        <v>0</v>
      </c>
      <c r="AO103" s="321" t="e">
        <f t="shared" ca="1" si="130"/>
        <v>#DIV/0!</v>
      </c>
      <c r="AP103" s="75">
        <f t="shared" ca="1" si="101"/>
        <v>0</v>
      </c>
      <c r="AQ103" s="102">
        <f t="shared" ca="1" si="102"/>
        <v>0</v>
      </c>
      <c r="AR103" s="101">
        <f t="shared" ca="1" si="103"/>
        <v>0</v>
      </c>
      <c r="AS103" s="101">
        <f t="shared" ca="1" si="131"/>
        <v>0</v>
      </c>
      <c r="AT103" s="101">
        <f t="shared" ca="1" si="104"/>
        <v>0</v>
      </c>
      <c r="AU103" s="103">
        <f t="shared" ca="1" si="132"/>
        <v>0</v>
      </c>
      <c r="AV103" s="103">
        <f t="shared" ca="1" si="133"/>
        <v>0</v>
      </c>
      <c r="AW103" s="103">
        <f t="shared" ca="1" si="134"/>
        <v>0</v>
      </c>
      <c r="AY103" s="78">
        <f t="shared" ca="1" si="105"/>
        <v>0</v>
      </c>
      <c r="AZ103" s="321" t="e">
        <f t="shared" ca="1" si="135"/>
        <v>#DIV/0!</v>
      </c>
      <c r="BA103" s="75">
        <f t="shared" ca="1" si="106"/>
        <v>0</v>
      </c>
      <c r="BB103" s="102">
        <f t="shared" ca="1" si="107"/>
        <v>0</v>
      </c>
      <c r="BC103" s="101">
        <f t="shared" ca="1" si="108"/>
        <v>0</v>
      </c>
      <c r="BD103" s="101">
        <f t="shared" ca="1" si="109"/>
        <v>0</v>
      </c>
      <c r="BE103" s="101">
        <f t="shared" ca="1" si="110"/>
        <v>0</v>
      </c>
      <c r="BF103" s="103">
        <f t="shared" ca="1" si="136"/>
        <v>0</v>
      </c>
      <c r="BG103" s="103">
        <f t="shared" ca="1" si="137"/>
        <v>0</v>
      </c>
      <c r="BH103" s="103">
        <f t="shared" ca="1" si="138"/>
        <v>0</v>
      </c>
      <c r="BJ103" s="78">
        <f t="shared" ca="1" si="111"/>
        <v>0</v>
      </c>
      <c r="BK103" s="321" t="e">
        <f t="shared" ca="1" si="139"/>
        <v>#DIV/0!</v>
      </c>
      <c r="BL103" s="75">
        <f t="shared" ca="1" si="112"/>
        <v>0</v>
      </c>
      <c r="BM103" s="102">
        <f t="shared" ca="1" si="113"/>
        <v>0</v>
      </c>
      <c r="BN103" s="101">
        <f t="shared" ca="1" si="114"/>
        <v>0</v>
      </c>
      <c r="BO103" s="101">
        <f t="shared" ca="1" si="115"/>
        <v>0</v>
      </c>
      <c r="BP103" s="101">
        <f t="shared" ca="1" si="116"/>
        <v>0</v>
      </c>
      <c r="BQ103" s="103">
        <f t="shared" ca="1" si="140"/>
        <v>0</v>
      </c>
      <c r="BR103" s="103">
        <f t="shared" ca="1" si="141"/>
        <v>0</v>
      </c>
      <c r="BS103" s="103">
        <f t="shared" ca="1" si="142"/>
        <v>0</v>
      </c>
      <c r="BU103" s="78">
        <f t="shared" ca="1" si="117"/>
        <v>0</v>
      </c>
      <c r="BV103" s="321" t="e">
        <f t="shared" ca="1" si="143"/>
        <v>#DIV/0!</v>
      </c>
      <c r="BW103" s="75">
        <f t="shared" ca="1" si="118"/>
        <v>0</v>
      </c>
      <c r="BX103" s="102">
        <f t="shared" ca="1" si="119"/>
        <v>0</v>
      </c>
      <c r="BY103" s="101">
        <f t="shared" ca="1" si="120"/>
        <v>0</v>
      </c>
      <c r="BZ103" s="101">
        <f t="shared" ca="1" si="121"/>
        <v>0</v>
      </c>
      <c r="CA103" s="101">
        <f t="shared" ca="1" si="122"/>
        <v>0</v>
      </c>
      <c r="CB103" s="103">
        <f t="shared" ca="1" si="144"/>
        <v>0</v>
      </c>
      <c r="CC103" s="103">
        <f t="shared" ca="1" si="145"/>
        <v>0</v>
      </c>
      <c r="CD103" s="103">
        <f t="shared" ca="1" si="146"/>
        <v>0</v>
      </c>
    </row>
    <row r="104" spans="1:82" x14ac:dyDescent="0.25">
      <c r="A104" s="96">
        <f t="shared" si="123"/>
        <v>39479</v>
      </c>
      <c r="B104" s="97">
        <f t="shared" ca="1" si="124"/>
        <v>3.8025000000000002</v>
      </c>
      <c r="C104" s="77">
        <f t="shared" ca="1" si="125"/>
        <v>0.24</v>
      </c>
      <c r="D104" s="97">
        <f t="shared" ca="1" si="80"/>
        <v>-0.03</v>
      </c>
      <c r="E104" s="100">
        <f t="shared" ca="1" si="81"/>
        <v>1</v>
      </c>
      <c r="F104" s="99">
        <f t="shared" ca="1" si="126"/>
        <v>2231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8">
        <f t="shared" ca="1" si="83"/>
        <v>4</v>
      </c>
      <c r="K104" s="97">
        <f t="shared" ca="1" si="84"/>
        <v>-0.03</v>
      </c>
      <c r="L104" s="100">
        <f t="shared" ca="1" si="85"/>
        <v>1</v>
      </c>
      <c r="M104" s="99">
        <f t="shared" ca="1" si="86"/>
        <v>2231</v>
      </c>
      <c r="N104" s="181" t="e">
        <f t="shared" ca="1" si="87"/>
        <v>#DIV/0!</v>
      </c>
      <c r="O104" s="77" t="e">
        <f ca="1">IF(D$16=1,_xll.xCalcSkew($A104,P104-AZ104,b)/100,0)</f>
        <v>#DIV/0!</v>
      </c>
      <c r="P104" s="98">
        <f t="shared" ca="1" si="88"/>
        <v>2.5</v>
      </c>
      <c r="R104" s="97">
        <f t="shared" ca="1" si="89"/>
        <v>-0.03</v>
      </c>
      <c r="S104" s="100">
        <f t="shared" ca="1" si="90"/>
        <v>1</v>
      </c>
      <c r="T104" s="99">
        <f t="shared" ca="1" si="91"/>
        <v>2231</v>
      </c>
      <c r="U104" s="181" t="e">
        <f t="shared" ca="1" si="92"/>
        <v>#DIV/0!</v>
      </c>
      <c r="V104" s="77" t="e">
        <f ca="1">IF(F$16=1,_xll.xCalcSkew($A104,W104-BK104,b)/100,0)</f>
        <v>#DIV/0!</v>
      </c>
      <c r="W104" s="98">
        <f t="shared" ca="1" si="93"/>
        <v>2.5</v>
      </c>
      <c r="X104" s="99"/>
      <c r="Y104" s="97">
        <f t="shared" ca="1" si="94"/>
        <v>-0.03</v>
      </c>
      <c r="Z104" s="100">
        <f t="shared" ca="1" si="95"/>
        <v>1</v>
      </c>
      <c r="AA104" s="99">
        <f t="shared" ca="1" si="96"/>
        <v>2231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8">
        <f t="shared" ca="1" si="98"/>
        <v>2.4900000000000002</v>
      </c>
      <c r="AF104" s="99">
        <f t="shared" ca="1" si="127"/>
        <v>2231</v>
      </c>
      <c r="AG104" s="99">
        <f t="shared" ca="1" si="128"/>
        <v>2230</v>
      </c>
      <c r="AH104" s="77">
        <f t="shared" ca="1" si="129"/>
        <v>5.3710548392549698E-2</v>
      </c>
      <c r="AI104" s="159">
        <f t="shared" si="99"/>
        <v>29</v>
      </c>
      <c r="AL104" s="99"/>
      <c r="AM104" s="78"/>
      <c r="AN104" s="78">
        <f t="shared" ca="1" si="100"/>
        <v>0</v>
      </c>
      <c r="AO104" s="321" t="e">
        <f t="shared" ca="1" si="130"/>
        <v>#DIV/0!</v>
      </c>
      <c r="AP104" s="75">
        <f t="shared" ca="1" si="101"/>
        <v>0</v>
      </c>
      <c r="AQ104" s="102">
        <f t="shared" ca="1" si="102"/>
        <v>0</v>
      </c>
      <c r="AR104" s="101">
        <f t="shared" ca="1" si="103"/>
        <v>0</v>
      </c>
      <c r="AS104" s="101">
        <f t="shared" ca="1" si="131"/>
        <v>0</v>
      </c>
      <c r="AT104" s="101">
        <f t="shared" ca="1" si="104"/>
        <v>0</v>
      </c>
      <c r="AU104" s="103">
        <f t="shared" ca="1" si="132"/>
        <v>0</v>
      </c>
      <c r="AV104" s="103">
        <f t="shared" ca="1" si="133"/>
        <v>0</v>
      </c>
      <c r="AW104" s="103">
        <f t="shared" ca="1" si="134"/>
        <v>0</v>
      </c>
      <c r="AY104" s="78">
        <f t="shared" ca="1" si="105"/>
        <v>0</v>
      </c>
      <c r="AZ104" s="321" t="e">
        <f t="shared" ca="1" si="135"/>
        <v>#DIV/0!</v>
      </c>
      <c r="BA104" s="75">
        <f t="shared" ca="1" si="106"/>
        <v>0</v>
      </c>
      <c r="BB104" s="102">
        <f t="shared" ca="1" si="107"/>
        <v>0</v>
      </c>
      <c r="BC104" s="101">
        <f t="shared" ca="1" si="108"/>
        <v>0</v>
      </c>
      <c r="BD104" s="101">
        <f t="shared" ca="1" si="109"/>
        <v>0</v>
      </c>
      <c r="BE104" s="101">
        <f t="shared" ca="1" si="110"/>
        <v>0</v>
      </c>
      <c r="BF104" s="103">
        <f t="shared" ca="1" si="136"/>
        <v>0</v>
      </c>
      <c r="BG104" s="103">
        <f t="shared" ca="1" si="137"/>
        <v>0</v>
      </c>
      <c r="BH104" s="103">
        <f t="shared" ca="1" si="138"/>
        <v>0</v>
      </c>
      <c r="BJ104" s="78">
        <f t="shared" ca="1" si="111"/>
        <v>0</v>
      </c>
      <c r="BK104" s="321" t="e">
        <f t="shared" ca="1" si="139"/>
        <v>#DIV/0!</v>
      </c>
      <c r="BL104" s="75">
        <f t="shared" ca="1" si="112"/>
        <v>0</v>
      </c>
      <c r="BM104" s="102">
        <f t="shared" ca="1" si="113"/>
        <v>0</v>
      </c>
      <c r="BN104" s="101">
        <f t="shared" ca="1" si="114"/>
        <v>0</v>
      </c>
      <c r="BO104" s="101">
        <f t="shared" ca="1" si="115"/>
        <v>0</v>
      </c>
      <c r="BP104" s="101">
        <f t="shared" ca="1" si="116"/>
        <v>0</v>
      </c>
      <c r="BQ104" s="103">
        <f t="shared" ca="1" si="140"/>
        <v>0</v>
      </c>
      <c r="BR104" s="103">
        <f t="shared" ca="1" si="141"/>
        <v>0</v>
      </c>
      <c r="BS104" s="103">
        <f t="shared" ca="1" si="142"/>
        <v>0</v>
      </c>
      <c r="BU104" s="78">
        <f t="shared" ca="1" si="117"/>
        <v>0</v>
      </c>
      <c r="BV104" s="321" t="e">
        <f t="shared" ca="1" si="143"/>
        <v>#DIV/0!</v>
      </c>
      <c r="BW104" s="75">
        <f t="shared" ca="1" si="118"/>
        <v>0</v>
      </c>
      <c r="BX104" s="102">
        <f t="shared" ca="1" si="119"/>
        <v>0</v>
      </c>
      <c r="BY104" s="101">
        <f t="shared" ca="1" si="120"/>
        <v>0</v>
      </c>
      <c r="BZ104" s="101">
        <f t="shared" ca="1" si="121"/>
        <v>0</v>
      </c>
      <c r="CA104" s="101">
        <f t="shared" ca="1" si="122"/>
        <v>0</v>
      </c>
      <c r="CB104" s="103">
        <f t="shared" ca="1" si="144"/>
        <v>0</v>
      </c>
      <c r="CC104" s="103">
        <f t="shared" ca="1" si="145"/>
        <v>0</v>
      </c>
      <c r="CD104" s="103">
        <f t="shared" ca="1" si="146"/>
        <v>0</v>
      </c>
    </row>
    <row r="105" spans="1:82" x14ac:dyDescent="0.25">
      <c r="A105" s="96">
        <f t="shared" si="123"/>
        <v>39508</v>
      </c>
      <c r="B105" s="97">
        <f t="shared" ca="1" si="124"/>
        <v>3.6724999999999999</v>
      </c>
      <c r="C105" s="77">
        <f t="shared" ca="1" si="125"/>
        <v>0.23499999999999999</v>
      </c>
      <c r="D105" s="97">
        <f t="shared" ca="1" si="80"/>
        <v>-1.7500000000000002E-2</v>
      </c>
      <c r="E105" s="100">
        <f t="shared" ca="1" si="81"/>
        <v>1</v>
      </c>
      <c r="F105" s="99">
        <f t="shared" ca="1" si="126"/>
        <v>2260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8">
        <f t="shared" ca="1" si="83"/>
        <v>4</v>
      </c>
      <c r="K105" s="97">
        <f t="shared" ca="1" si="84"/>
        <v>-1.7500000000000002E-2</v>
      </c>
      <c r="L105" s="100">
        <f t="shared" ca="1" si="85"/>
        <v>1</v>
      </c>
      <c r="M105" s="99">
        <f t="shared" ca="1" si="86"/>
        <v>2260</v>
      </c>
      <c r="N105" s="181" t="e">
        <f t="shared" ca="1" si="87"/>
        <v>#DIV/0!</v>
      </c>
      <c r="O105" s="77" t="e">
        <f ca="1">IF(D$16=1,_xll.xCalcSkew($A105,P105-AZ105,b)/100,0)</f>
        <v>#DIV/0!</v>
      </c>
      <c r="P105" s="98">
        <f t="shared" ca="1" si="88"/>
        <v>2.5</v>
      </c>
      <c r="R105" s="97">
        <f t="shared" ca="1" si="89"/>
        <v>-1.7500000000000002E-2</v>
      </c>
      <c r="S105" s="100">
        <f t="shared" ca="1" si="90"/>
        <v>1</v>
      </c>
      <c r="T105" s="99">
        <f t="shared" ca="1" si="91"/>
        <v>2260</v>
      </c>
      <c r="U105" s="181" t="e">
        <f t="shared" ca="1" si="92"/>
        <v>#DIV/0!</v>
      </c>
      <c r="V105" s="77" t="e">
        <f ca="1">IF(F$16=1,_xll.xCalcSkew($A105,W105-BK105,b)/100,0)</f>
        <v>#DIV/0!</v>
      </c>
      <c r="W105" s="98">
        <f t="shared" ca="1" si="93"/>
        <v>2.5</v>
      </c>
      <c r="X105" s="99"/>
      <c r="Y105" s="97">
        <f t="shared" ca="1" si="94"/>
        <v>-1.7500000000000002E-2</v>
      </c>
      <c r="Z105" s="100">
        <f t="shared" ca="1" si="95"/>
        <v>1</v>
      </c>
      <c r="AA105" s="99">
        <f t="shared" ca="1" si="96"/>
        <v>2260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8">
        <f t="shared" ca="1" si="98"/>
        <v>2.4900000000000002</v>
      </c>
      <c r="AF105" s="99">
        <f t="shared" ca="1" si="127"/>
        <v>2260</v>
      </c>
      <c r="AG105" s="99">
        <f t="shared" ca="1" si="128"/>
        <v>2259</v>
      </c>
      <c r="AH105" s="77">
        <f t="shared" ca="1" si="129"/>
        <v>5.3880351574115498E-2</v>
      </c>
      <c r="AI105" s="159">
        <f t="shared" si="99"/>
        <v>31</v>
      </c>
      <c r="AL105" s="99"/>
      <c r="AM105" s="78"/>
      <c r="AN105" s="78">
        <f t="shared" ca="1" si="100"/>
        <v>0</v>
      </c>
      <c r="AO105" s="321" t="e">
        <f t="shared" ca="1" si="130"/>
        <v>#DIV/0!</v>
      </c>
      <c r="AP105" s="75">
        <f t="shared" ca="1" si="101"/>
        <v>0</v>
      </c>
      <c r="AQ105" s="102">
        <f t="shared" ca="1" si="102"/>
        <v>0</v>
      </c>
      <c r="AR105" s="101">
        <f t="shared" ca="1" si="103"/>
        <v>0</v>
      </c>
      <c r="AS105" s="101">
        <f t="shared" ca="1" si="131"/>
        <v>0</v>
      </c>
      <c r="AT105" s="101">
        <f t="shared" ca="1" si="104"/>
        <v>0</v>
      </c>
      <c r="AU105" s="103">
        <f t="shared" ca="1" si="132"/>
        <v>0</v>
      </c>
      <c r="AV105" s="103">
        <f t="shared" ca="1" si="133"/>
        <v>0</v>
      </c>
      <c r="AW105" s="103">
        <f t="shared" ca="1" si="134"/>
        <v>0</v>
      </c>
      <c r="AY105" s="78">
        <f t="shared" ca="1" si="105"/>
        <v>0</v>
      </c>
      <c r="AZ105" s="321" t="e">
        <f t="shared" ca="1" si="135"/>
        <v>#DIV/0!</v>
      </c>
      <c r="BA105" s="75">
        <f t="shared" ca="1" si="106"/>
        <v>0</v>
      </c>
      <c r="BB105" s="102">
        <f t="shared" ca="1" si="107"/>
        <v>0</v>
      </c>
      <c r="BC105" s="101">
        <f t="shared" ca="1" si="108"/>
        <v>0</v>
      </c>
      <c r="BD105" s="101">
        <f t="shared" ca="1" si="109"/>
        <v>0</v>
      </c>
      <c r="BE105" s="101">
        <f t="shared" ca="1" si="110"/>
        <v>0</v>
      </c>
      <c r="BF105" s="103">
        <f t="shared" ca="1" si="136"/>
        <v>0</v>
      </c>
      <c r="BG105" s="103">
        <f t="shared" ca="1" si="137"/>
        <v>0</v>
      </c>
      <c r="BH105" s="103">
        <f t="shared" ca="1" si="138"/>
        <v>0</v>
      </c>
      <c r="BJ105" s="78">
        <f t="shared" ca="1" si="111"/>
        <v>0</v>
      </c>
      <c r="BK105" s="321" t="e">
        <f t="shared" ca="1" si="139"/>
        <v>#DIV/0!</v>
      </c>
      <c r="BL105" s="75">
        <f t="shared" ca="1" si="112"/>
        <v>0</v>
      </c>
      <c r="BM105" s="102">
        <f t="shared" ca="1" si="113"/>
        <v>0</v>
      </c>
      <c r="BN105" s="101">
        <f t="shared" ca="1" si="114"/>
        <v>0</v>
      </c>
      <c r="BO105" s="101">
        <f t="shared" ca="1" si="115"/>
        <v>0</v>
      </c>
      <c r="BP105" s="101">
        <f t="shared" ca="1" si="116"/>
        <v>0</v>
      </c>
      <c r="BQ105" s="103">
        <f t="shared" ca="1" si="140"/>
        <v>0</v>
      </c>
      <c r="BR105" s="103">
        <f t="shared" ca="1" si="141"/>
        <v>0</v>
      </c>
      <c r="BS105" s="103">
        <f t="shared" ca="1" si="142"/>
        <v>0</v>
      </c>
      <c r="BU105" s="78">
        <f t="shared" ca="1" si="117"/>
        <v>0</v>
      </c>
      <c r="BV105" s="321" t="e">
        <f t="shared" ca="1" si="143"/>
        <v>#DIV/0!</v>
      </c>
      <c r="BW105" s="75">
        <f t="shared" ca="1" si="118"/>
        <v>0</v>
      </c>
      <c r="BX105" s="102">
        <f t="shared" ca="1" si="119"/>
        <v>0</v>
      </c>
      <c r="BY105" s="101">
        <f t="shared" ca="1" si="120"/>
        <v>0</v>
      </c>
      <c r="BZ105" s="101">
        <f t="shared" ca="1" si="121"/>
        <v>0</v>
      </c>
      <c r="CA105" s="101">
        <f t="shared" ca="1" si="122"/>
        <v>0</v>
      </c>
      <c r="CB105" s="103">
        <f t="shared" ca="1" si="144"/>
        <v>0</v>
      </c>
      <c r="CC105" s="103">
        <f t="shared" ca="1" si="145"/>
        <v>0</v>
      </c>
      <c r="CD105" s="103">
        <f t="shared" ca="1" si="146"/>
        <v>0</v>
      </c>
    </row>
    <row r="106" spans="1:82" x14ac:dyDescent="0.25">
      <c r="A106" s="96">
        <f t="shared" si="123"/>
        <v>39539</v>
      </c>
      <c r="B106" s="97">
        <f t="shared" ca="1" si="124"/>
        <v>3.4874999999999998</v>
      </c>
      <c r="C106" s="77">
        <f t="shared" ca="1" si="125"/>
        <v>0.23</v>
      </c>
      <c r="D106" s="97">
        <f t="shared" ca="1" si="80"/>
        <v>0.02</v>
      </c>
      <c r="E106" s="100">
        <f t="shared" ca="1" si="81"/>
        <v>1</v>
      </c>
      <c r="F106" s="99">
        <f t="shared" ca="1" si="126"/>
        <v>2289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8">
        <f t="shared" ca="1" si="83"/>
        <v>4</v>
      </c>
      <c r="K106" s="97">
        <f t="shared" ca="1" si="84"/>
        <v>0.02</v>
      </c>
      <c r="L106" s="100">
        <f t="shared" ca="1" si="85"/>
        <v>1</v>
      </c>
      <c r="M106" s="99">
        <f t="shared" ca="1" si="86"/>
        <v>2289</v>
      </c>
      <c r="N106" s="181" t="e">
        <f t="shared" ca="1" si="87"/>
        <v>#DIV/0!</v>
      </c>
      <c r="O106" s="77" t="e">
        <f ca="1">IF(D$16=1,_xll.xCalcSkew($A106,P106-AZ106,b)/100,0)</f>
        <v>#DIV/0!</v>
      </c>
      <c r="P106" s="98">
        <f t="shared" ca="1" si="88"/>
        <v>2.5</v>
      </c>
      <c r="R106" s="97">
        <f t="shared" ca="1" si="89"/>
        <v>0.02</v>
      </c>
      <c r="S106" s="100">
        <f t="shared" ca="1" si="90"/>
        <v>1</v>
      </c>
      <c r="T106" s="99">
        <f t="shared" ca="1" si="91"/>
        <v>2289</v>
      </c>
      <c r="U106" s="181" t="e">
        <f t="shared" ca="1" si="92"/>
        <v>#DIV/0!</v>
      </c>
      <c r="V106" s="77" t="e">
        <f ca="1">IF(F$16=1,_xll.xCalcSkew($A106,W106-BK106,b)/100,0)</f>
        <v>#DIV/0!</v>
      </c>
      <c r="W106" s="98">
        <f t="shared" ca="1" si="93"/>
        <v>2.5</v>
      </c>
      <c r="X106" s="99"/>
      <c r="Y106" s="97">
        <f t="shared" ca="1" si="94"/>
        <v>0.02</v>
      </c>
      <c r="Z106" s="100">
        <f t="shared" ca="1" si="95"/>
        <v>1</v>
      </c>
      <c r="AA106" s="99">
        <f t="shared" ca="1" si="96"/>
        <v>2289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8">
        <f t="shared" ca="1" si="98"/>
        <v>2.4900000000000002</v>
      </c>
      <c r="AF106" s="99">
        <f t="shared" ca="1" si="127"/>
        <v>2289</v>
      </c>
      <c r="AG106" s="99">
        <f t="shared" ca="1" si="128"/>
        <v>2288</v>
      </c>
      <c r="AH106" s="77">
        <f t="shared" ca="1" si="129"/>
        <v>5.4061865330552898E-2</v>
      </c>
      <c r="AI106" s="159">
        <f t="shared" si="99"/>
        <v>30</v>
      </c>
      <c r="AL106" s="99"/>
      <c r="AM106" s="78"/>
      <c r="AN106" s="78">
        <f t="shared" ca="1" si="100"/>
        <v>0</v>
      </c>
      <c r="AO106" s="321" t="e">
        <f t="shared" ca="1" si="130"/>
        <v>#DIV/0!</v>
      </c>
      <c r="AP106" s="75">
        <f t="shared" ca="1" si="101"/>
        <v>0</v>
      </c>
      <c r="AQ106" s="102">
        <f t="shared" ca="1" si="102"/>
        <v>0</v>
      </c>
      <c r="AR106" s="101">
        <f t="shared" ca="1" si="103"/>
        <v>0</v>
      </c>
      <c r="AS106" s="101">
        <f t="shared" ca="1" si="131"/>
        <v>0</v>
      </c>
      <c r="AT106" s="101">
        <f t="shared" ca="1" si="104"/>
        <v>0</v>
      </c>
      <c r="AU106" s="103">
        <f t="shared" ca="1" si="132"/>
        <v>0</v>
      </c>
      <c r="AV106" s="103">
        <f t="shared" ca="1" si="133"/>
        <v>0</v>
      </c>
      <c r="AW106" s="103">
        <f t="shared" ca="1" si="134"/>
        <v>0</v>
      </c>
      <c r="AY106" s="78">
        <f t="shared" ca="1" si="105"/>
        <v>0</v>
      </c>
      <c r="AZ106" s="321" t="e">
        <f t="shared" ca="1" si="135"/>
        <v>#DIV/0!</v>
      </c>
      <c r="BA106" s="75">
        <f t="shared" ca="1" si="106"/>
        <v>0</v>
      </c>
      <c r="BB106" s="102">
        <f t="shared" ca="1" si="107"/>
        <v>0</v>
      </c>
      <c r="BC106" s="101">
        <f t="shared" ca="1" si="108"/>
        <v>0</v>
      </c>
      <c r="BD106" s="101">
        <f t="shared" ca="1" si="109"/>
        <v>0</v>
      </c>
      <c r="BE106" s="101">
        <f t="shared" ca="1" si="110"/>
        <v>0</v>
      </c>
      <c r="BF106" s="103">
        <f t="shared" ca="1" si="136"/>
        <v>0</v>
      </c>
      <c r="BG106" s="103">
        <f t="shared" ca="1" si="137"/>
        <v>0</v>
      </c>
      <c r="BH106" s="103">
        <f t="shared" ca="1" si="138"/>
        <v>0</v>
      </c>
      <c r="BJ106" s="78">
        <f t="shared" ca="1" si="111"/>
        <v>0</v>
      </c>
      <c r="BK106" s="321" t="e">
        <f t="shared" ca="1" si="139"/>
        <v>#DIV/0!</v>
      </c>
      <c r="BL106" s="75">
        <f t="shared" ca="1" si="112"/>
        <v>0</v>
      </c>
      <c r="BM106" s="102">
        <f t="shared" ca="1" si="113"/>
        <v>0</v>
      </c>
      <c r="BN106" s="101">
        <f t="shared" ca="1" si="114"/>
        <v>0</v>
      </c>
      <c r="BO106" s="101">
        <f t="shared" ca="1" si="115"/>
        <v>0</v>
      </c>
      <c r="BP106" s="101">
        <f t="shared" ca="1" si="116"/>
        <v>0</v>
      </c>
      <c r="BQ106" s="103">
        <f t="shared" ca="1" si="140"/>
        <v>0</v>
      </c>
      <c r="BR106" s="103">
        <f t="shared" ca="1" si="141"/>
        <v>0</v>
      </c>
      <c r="BS106" s="103">
        <f t="shared" ca="1" si="142"/>
        <v>0</v>
      </c>
      <c r="BU106" s="78">
        <f t="shared" ca="1" si="117"/>
        <v>0</v>
      </c>
      <c r="BV106" s="321" t="e">
        <f t="shared" ca="1" si="143"/>
        <v>#DIV/0!</v>
      </c>
      <c r="BW106" s="75">
        <f t="shared" ca="1" si="118"/>
        <v>0</v>
      </c>
      <c r="BX106" s="102">
        <f t="shared" ca="1" si="119"/>
        <v>0</v>
      </c>
      <c r="BY106" s="101">
        <f t="shared" ca="1" si="120"/>
        <v>0</v>
      </c>
      <c r="BZ106" s="101">
        <f t="shared" ca="1" si="121"/>
        <v>0</v>
      </c>
      <c r="CA106" s="101">
        <f t="shared" ca="1" si="122"/>
        <v>0</v>
      </c>
      <c r="CB106" s="103">
        <f t="shared" ca="1" si="144"/>
        <v>0</v>
      </c>
      <c r="CC106" s="103">
        <f t="shared" ca="1" si="145"/>
        <v>0</v>
      </c>
      <c r="CD106" s="103">
        <f t="shared" ca="1" si="146"/>
        <v>0</v>
      </c>
    </row>
    <row r="107" spans="1:82" x14ac:dyDescent="0.25">
      <c r="A107" s="96">
        <f t="shared" si="123"/>
        <v>39569</v>
      </c>
      <c r="B107" s="97">
        <f t="shared" ca="1" si="124"/>
        <v>3.4824999999999999</v>
      </c>
      <c r="C107" s="77">
        <f t="shared" ca="1" si="125"/>
        <v>0.23</v>
      </c>
      <c r="D107" s="97">
        <f t="shared" ca="1" si="80"/>
        <v>0.02</v>
      </c>
      <c r="E107" s="100">
        <f t="shared" ca="1" si="81"/>
        <v>1</v>
      </c>
      <c r="F107" s="99">
        <f t="shared" ca="1" si="126"/>
        <v>2321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8">
        <f t="shared" ca="1" si="83"/>
        <v>4</v>
      </c>
      <c r="K107" s="97">
        <f t="shared" ca="1" si="84"/>
        <v>0.02</v>
      </c>
      <c r="L107" s="100">
        <f t="shared" ca="1" si="85"/>
        <v>1</v>
      </c>
      <c r="M107" s="99">
        <f t="shared" ca="1" si="86"/>
        <v>2321</v>
      </c>
      <c r="N107" s="181" t="e">
        <f t="shared" ca="1" si="87"/>
        <v>#DIV/0!</v>
      </c>
      <c r="O107" s="77" t="e">
        <f ca="1">IF(D$16=1,_xll.xCalcSkew($A107,P107-AZ107,b)/100,0)</f>
        <v>#DIV/0!</v>
      </c>
      <c r="P107" s="98">
        <f t="shared" ca="1" si="88"/>
        <v>2.5</v>
      </c>
      <c r="R107" s="97">
        <f t="shared" ca="1" si="89"/>
        <v>0.02</v>
      </c>
      <c r="S107" s="100">
        <f t="shared" ca="1" si="90"/>
        <v>1</v>
      </c>
      <c r="T107" s="99">
        <f t="shared" ca="1" si="91"/>
        <v>2321</v>
      </c>
      <c r="U107" s="181" t="e">
        <f t="shared" ca="1" si="92"/>
        <v>#DIV/0!</v>
      </c>
      <c r="V107" s="77" t="e">
        <f ca="1">IF(F$16=1,_xll.xCalcSkew($A107,W107-BK107,b)/100,0)</f>
        <v>#DIV/0!</v>
      </c>
      <c r="W107" s="98">
        <f t="shared" ca="1" si="93"/>
        <v>2.5</v>
      </c>
      <c r="X107" s="99"/>
      <c r="Y107" s="97">
        <f t="shared" ca="1" si="94"/>
        <v>0.02</v>
      </c>
      <c r="Z107" s="100">
        <f t="shared" ca="1" si="95"/>
        <v>1</v>
      </c>
      <c r="AA107" s="99">
        <f t="shared" ca="1" si="96"/>
        <v>2321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8">
        <f t="shared" ca="1" si="98"/>
        <v>2.4900000000000002</v>
      </c>
      <c r="AF107" s="99">
        <f t="shared" ca="1" si="127"/>
        <v>2321</v>
      </c>
      <c r="AG107" s="99">
        <f t="shared" ca="1" si="128"/>
        <v>2318</v>
      </c>
      <c r="AH107" s="77">
        <f t="shared" ca="1" si="129"/>
        <v>5.4237523814977699E-2</v>
      </c>
      <c r="AI107" s="159">
        <f t="shared" si="99"/>
        <v>31</v>
      </c>
      <c r="AL107" s="99"/>
      <c r="AM107" s="78"/>
      <c r="AN107" s="78">
        <f t="shared" ca="1" si="100"/>
        <v>0</v>
      </c>
      <c r="AO107" s="321" t="e">
        <f t="shared" ca="1" si="130"/>
        <v>#DIV/0!</v>
      </c>
      <c r="AP107" s="75">
        <f t="shared" ca="1" si="101"/>
        <v>0</v>
      </c>
      <c r="AQ107" s="102">
        <f t="shared" ca="1" si="102"/>
        <v>0</v>
      </c>
      <c r="AR107" s="101">
        <f t="shared" ca="1" si="103"/>
        <v>0</v>
      </c>
      <c r="AS107" s="101">
        <f t="shared" ca="1" si="131"/>
        <v>0</v>
      </c>
      <c r="AT107" s="101">
        <f t="shared" ca="1" si="104"/>
        <v>0</v>
      </c>
      <c r="AU107" s="103">
        <f t="shared" ca="1" si="132"/>
        <v>0</v>
      </c>
      <c r="AV107" s="103">
        <f t="shared" ca="1" si="133"/>
        <v>0</v>
      </c>
      <c r="AW107" s="103">
        <f t="shared" ca="1" si="134"/>
        <v>0</v>
      </c>
      <c r="AY107" s="78">
        <f t="shared" ca="1" si="105"/>
        <v>0</v>
      </c>
      <c r="AZ107" s="321" t="e">
        <f t="shared" ca="1" si="135"/>
        <v>#DIV/0!</v>
      </c>
      <c r="BA107" s="75">
        <f t="shared" ca="1" si="106"/>
        <v>0</v>
      </c>
      <c r="BB107" s="102">
        <f t="shared" ca="1" si="107"/>
        <v>0</v>
      </c>
      <c r="BC107" s="101">
        <f t="shared" ca="1" si="108"/>
        <v>0</v>
      </c>
      <c r="BD107" s="101">
        <f t="shared" ca="1" si="109"/>
        <v>0</v>
      </c>
      <c r="BE107" s="101">
        <f t="shared" ca="1" si="110"/>
        <v>0</v>
      </c>
      <c r="BF107" s="103">
        <f t="shared" ca="1" si="136"/>
        <v>0</v>
      </c>
      <c r="BG107" s="103">
        <f t="shared" ca="1" si="137"/>
        <v>0</v>
      </c>
      <c r="BH107" s="103">
        <f t="shared" ca="1" si="138"/>
        <v>0</v>
      </c>
      <c r="BJ107" s="78">
        <f t="shared" ca="1" si="111"/>
        <v>0</v>
      </c>
      <c r="BK107" s="321" t="e">
        <f t="shared" ca="1" si="139"/>
        <v>#DIV/0!</v>
      </c>
      <c r="BL107" s="75">
        <f t="shared" ca="1" si="112"/>
        <v>0</v>
      </c>
      <c r="BM107" s="102">
        <f t="shared" ca="1" si="113"/>
        <v>0</v>
      </c>
      <c r="BN107" s="101">
        <f t="shared" ca="1" si="114"/>
        <v>0</v>
      </c>
      <c r="BO107" s="101">
        <f t="shared" ca="1" si="115"/>
        <v>0</v>
      </c>
      <c r="BP107" s="101">
        <f t="shared" ca="1" si="116"/>
        <v>0</v>
      </c>
      <c r="BQ107" s="103">
        <f t="shared" ca="1" si="140"/>
        <v>0</v>
      </c>
      <c r="BR107" s="103">
        <f t="shared" ca="1" si="141"/>
        <v>0</v>
      </c>
      <c r="BS107" s="103">
        <f t="shared" ca="1" si="142"/>
        <v>0</v>
      </c>
      <c r="BU107" s="78">
        <f t="shared" ca="1" si="117"/>
        <v>0</v>
      </c>
      <c r="BV107" s="321" t="e">
        <f t="shared" ca="1" si="143"/>
        <v>#DIV/0!</v>
      </c>
      <c r="BW107" s="75">
        <f t="shared" ca="1" si="118"/>
        <v>0</v>
      </c>
      <c r="BX107" s="102">
        <f t="shared" ca="1" si="119"/>
        <v>0</v>
      </c>
      <c r="BY107" s="101">
        <f t="shared" ca="1" si="120"/>
        <v>0</v>
      </c>
      <c r="BZ107" s="101">
        <f t="shared" ca="1" si="121"/>
        <v>0</v>
      </c>
      <c r="CA107" s="101">
        <f t="shared" ca="1" si="122"/>
        <v>0</v>
      </c>
      <c r="CB107" s="103">
        <f t="shared" ca="1" si="144"/>
        <v>0</v>
      </c>
      <c r="CC107" s="103">
        <f t="shared" ca="1" si="145"/>
        <v>0</v>
      </c>
      <c r="CD107" s="103">
        <f t="shared" ca="1" si="146"/>
        <v>0</v>
      </c>
    </row>
    <row r="108" spans="1:82" x14ac:dyDescent="0.25">
      <c r="A108" s="96">
        <f t="shared" ref="A108:A149" si="147">DATE(YEAR(A107),MONTH(A107)+1,1)</f>
        <v>39600</v>
      </c>
      <c r="B108" s="97">
        <f t="shared" ca="1" si="124"/>
        <v>3.5175000000000001</v>
      </c>
      <c r="C108" s="77">
        <f t="shared" ref="C108:C149" ca="1" si="148">VLOOKUP(A108,STRADDLE,8,FALSE)</f>
        <v>0.23</v>
      </c>
      <c r="D108" s="97">
        <f t="shared" ca="1" si="80"/>
        <v>2.5000000000000001E-2</v>
      </c>
      <c r="E108" s="100">
        <f t="shared" ca="1" si="81"/>
        <v>1</v>
      </c>
      <c r="F108" s="99">
        <f t="shared" ca="1" si="126"/>
        <v>2351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8">
        <f t="shared" ca="1" si="83"/>
        <v>4</v>
      </c>
      <c r="K108" s="97">
        <f t="shared" ca="1" si="84"/>
        <v>2.5000000000000001E-2</v>
      </c>
      <c r="L108" s="100">
        <f t="shared" ca="1" si="85"/>
        <v>1</v>
      </c>
      <c r="M108" s="99">
        <f t="shared" ref="M108:M149" ca="1" si="150">IF(K$28="NYMEX",$AG108,$AF108)</f>
        <v>2351</v>
      </c>
      <c r="N108" s="181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8">
        <f t="shared" ca="1" si="88"/>
        <v>2.5</v>
      </c>
      <c r="R108" s="97">
        <f t="shared" ca="1" si="89"/>
        <v>2.5000000000000001E-2</v>
      </c>
      <c r="S108" s="100">
        <f t="shared" ca="1" si="90"/>
        <v>1</v>
      </c>
      <c r="T108" s="99">
        <f t="shared" ref="T108:T149" ca="1" si="152">IF(R$28="NYMEX",$AG108,$AF108)</f>
        <v>2351</v>
      </c>
      <c r="U108" s="181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8">
        <f t="shared" ca="1" si="93"/>
        <v>2.5</v>
      </c>
      <c r="X108" s="99"/>
      <c r="Y108" s="97">
        <f t="shared" ca="1" si="94"/>
        <v>2.5000000000000001E-2</v>
      </c>
      <c r="Z108" s="100">
        <f t="shared" ca="1" si="95"/>
        <v>1</v>
      </c>
      <c r="AA108" s="99">
        <f t="shared" ref="AA108:AA149" ca="1" si="154">IF(Y$28="NYMEX",$AG108,$AF108)</f>
        <v>2351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8">
        <f t="shared" ca="1" si="98"/>
        <v>2.4900000000000002</v>
      </c>
      <c r="AF108" s="99">
        <f t="shared" ca="1" si="127"/>
        <v>2351</v>
      </c>
      <c r="AG108" s="99">
        <f t="shared" ca="1" si="128"/>
        <v>2350</v>
      </c>
      <c r="AH108" s="77">
        <f t="shared" ca="1" si="129"/>
        <v>5.4419037593017403E-2</v>
      </c>
      <c r="AI108" s="159">
        <f t="shared" si="99"/>
        <v>30</v>
      </c>
      <c r="AL108" s="99"/>
      <c r="AM108" s="78"/>
      <c r="AN108" s="78">
        <f t="shared" ref="AN108:AN149" ca="1" si="156">IF($A108&gt;=AO$25,IF($A108&lt;=AO$26,$AI108,0),0)</f>
        <v>0</v>
      </c>
      <c r="AO108" s="321" t="e">
        <f t="shared" ref="AO108:AO149" ca="1" si="157">AQ108/AN108</f>
        <v>#DIV/0!</v>
      </c>
      <c r="AP108" s="75">
        <f t="shared" ca="1" si="101"/>
        <v>0</v>
      </c>
      <c r="AQ108" s="102">
        <f t="shared" ca="1" si="102"/>
        <v>0</v>
      </c>
      <c r="AR108" s="101">
        <f t="shared" ref="AR108:AR149" ca="1" si="158">IF(AN108=0,0,bsd(1,AS$27,AO108,$I108,$F108,$G108,$AH108,0.1))</f>
        <v>0</v>
      </c>
      <c r="AS108" s="101">
        <f t="shared" ref="AS108:AS149" ca="1" si="159">IF(AN108=0,0,bsd(2,AS$27,AO108,$I108,$F108,$G108,$AH108,0.1))</f>
        <v>0</v>
      </c>
      <c r="AT108" s="101">
        <f t="shared" ref="AT108:AT149" ca="1" si="160">IF(AN108=0,0,bsd(AS$28,AS$27,AO108,$I108,$F108,$G108,$AH108,0.1))</f>
        <v>0</v>
      </c>
      <c r="AU108" s="103">
        <f t="shared" ref="AU108:AU149" ca="1" si="161">AN108*AR108</f>
        <v>0</v>
      </c>
      <c r="AV108" s="103">
        <f t="shared" ref="AV108:AV149" ca="1" si="162">AN108*AS108</f>
        <v>0</v>
      </c>
      <c r="AW108" s="103">
        <f t="shared" ref="AW108:AW149" ca="1" si="163">AN108*AT108</f>
        <v>0</v>
      </c>
      <c r="AY108" s="78">
        <f t="shared" ref="AY108:AY149" ca="1" si="164">IF($A108&gt;=AZ$25,IF($A108&lt;=AZ$26,$AI108,0),0)</f>
        <v>0</v>
      </c>
      <c r="AZ108" s="321" t="e">
        <f t="shared" ref="AZ108:AZ149" ca="1" si="165">BB108/AY108</f>
        <v>#DIV/0!</v>
      </c>
      <c r="BA108" s="75">
        <f t="shared" ca="1" si="106"/>
        <v>0</v>
      </c>
      <c r="BB108" s="102">
        <f t="shared" ca="1" si="107"/>
        <v>0</v>
      </c>
      <c r="BC108" s="101">
        <f t="shared" ref="BC108:BC149" ca="1" si="166">IF(AY108=0,0,bsd(1,BD$27,AZ108,$P108,$M108,$N108,$AH108,0.1))</f>
        <v>0</v>
      </c>
      <c r="BD108" s="101">
        <f t="shared" ref="BD108:BD149" ca="1" si="167">IF(AY108=0,0,bsd(2,BD$27,AZ108,$P108,$M108,$N108,$AH108,0.1))</f>
        <v>0</v>
      </c>
      <c r="BE108" s="101">
        <f t="shared" ref="BE108:BE149" ca="1" si="168">IF(AY108=0,0,bsd(BD$28,BD$27,AZ108,$P108,$M108,$N108,$AH108,0.1))</f>
        <v>0</v>
      </c>
      <c r="BF108" s="103">
        <f t="shared" ref="BF108:BF149" ca="1" si="169">AY108*BC108</f>
        <v>0</v>
      </c>
      <c r="BG108" s="103">
        <f t="shared" ref="BG108:BG149" ca="1" si="170">AY108*BD108</f>
        <v>0</v>
      </c>
      <c r="BH108" s="103">
        <f t="shared" ref="BH108:BH149" ca="1" si="171">AY108*BE108</f>
        <v>0</v>
      </c>
      <c r="BJ108" s="78">
        <f t="shared" ref="BJ108:BJ149" ca="1" si="172">IF($A108&gt;=BK$25,IF($A108&lt;=BK$26,$AI108,0),0)</f>
        <v>0</v>
      </c>
      <c r="BK108" s="321" t="e">
        <f t="shared" ref="BK108:BK149" ca="1" si="173">BM108/BJ108</f>
        <v>#DIV/0!</v>
      </c>
      <c r="BL108" s="75">
        <f t="shared" ca="1" si="112"/>
        <v>0</v>
      </c>
      <c r="BM108" s="102">
        <f t="shared" ca="1" si="113"/>
        <v>0</v>
      </c>
      <c r="BN108" s="101">
        <f t="shared" ref="BN108:BN149" ca="1" si="174">IF(BJ108=0,0,bsd(1,BO$27,BK108,$W108,$T108,$U108,$AH108,0.1))</f>
        <v>0</v>
      </c>
      <c r="BO108" s="101">
        <f t="shared" ref="BO108:BO149" ca="1" si="175">IF(BJ108=0,0,bsd(2,BO$27,BK108,$W108,$T108,$U108,$AH108,0.1))</f>
        <v>0</v>
      </c>
      <c r="BP108" s="101">
        <f t="shared" ref="BP108:BP149" ca="1" si="176">IF(BJ108=0,0,bsd(BO$28,BO$27,BK108,$W108,$T108,$U108,$AH108,0.1))</f>
        <v>0</v>
      </c>
      <c r="BQ108" s="103">
        <f t="shared" ref="BQ108:BQ149" ca="1" si="177">BJ108*BN108</f>
        <v>0</v>
      </c>
      <c r="BR108" s="103">
        <f t="shared" ref="BR108:BR149" ca="1" si="178">BJ108*BO108</f>
        <v>0</v>
      </c>
      <c r="BS108" s="103">
        <f t="shared" ref="BS108:BS149" ca="1" si="179">BJ108*BP108</f>
        <v>0</v>
      </c>
      <c r="BU108" s="78">
        <f t="shared" ref="BU108:BU149" ca="1" si="180">IF($A108&gt;=BV$25,IF($A108&lt;=BV$26,$AI108,0),0)</f>
        <v>0</v>
      </c>
      <c r="BV108" s="321" t="e">
        <f t="shared" ref="BV108:BV149" ca="1" si="181">BX108/BU108</f>
        <v>#DIV/0!</v>
      </c>
      <c r="BW108" s="75">
        <f t="shared" ca="1" si="118"/>
        <v>0</v>
      </c>
      <c r="BX108" s="102">
        <f t="shared" ca="1" si="119"/>
        <v>0</v>
      </c>
      <c r="BY108" s="101">
        <f t="shared" ref="BY108:BY149" ca="1" si="182">IF(BU108=0,0,bsd(1,BZ$27,BV108,$AD108,$AA108,$AB108,$AH108,0.1))</f>
        <v>0</v>
      </c>
      <c r="BZ108" s="101">
        <f t="shared" ref="BZ108:BZ149" ca="1" si="183">IF(BU108=0,0,bsd(2,BZ$27,BV108,$AD108,$AA108,$AB108,$AH108,0.1))</f>
        <v>0</v>
      </c>
      <c r="CA108" s="101">
        <f t="shared" ref="CA108:CA149" ca="1" si="184">IF(BU108=0,0,bsd(BZ$28,BZ$27,BV108,$AD108,$AA108,$AB108,$AH108,0.1))</f>
        <v>0</v>
      </c>
      <c r="CB108" s="103">
        <f t="shared" ref="CB108:CB149" ca="1" si="185">BU108*BY108</f>
        <v>0</v>
      </c>
      <c r="CC108" s="103">
        <f t="shared" ref="CC108:CC149" ca="1" si="186">BU108*BZ108</f>
        <v>0</v>
      </c>
      <c r="CD108" s="103">
        <f t="shared" ref="CD108:CD149" ca="1" si="187">BU108*CA108</f>
        <v>0</v>
      </c>
    </row>
    <row r="109" spans="1:82" x14ac:dyDescent="0.25">
      <c r="A109" s="96">
        <f t="shared" si="147"/>
        <v>39630</v>
      </c>
      <c r="B109" s="97">
        <f t="shared" ca="1" si="124"/>
        <v>3.5575000000000001</v>
      </c>
      <c r="C109" s="77">
        <f t="shared" ca="1" si="148"/>
        <v>0.23</v>
      </c>
      <c r="D109" s="97">
        <f t="shared" ca="1" si="80"/>
        <v>2.75E-2</v>
      </c>
      <c r="E109" s="100">
        <f t="shared" ca="1" si="81"/>
        <v>1</v>
      </c>
      <c r="F109" s="99">
        <f t="shared" ca="1" si="126"/>
        <v>2380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8">
        <f t="shared" ca="1" si="83"/>
        <v>4</v>
      </c>
      <c r="K109" s="97">
        <f t="shared" ca="1" si="84"/>
        <v>2.75E-2</v>
      </c>
      <c r="L109" s="100">
        <f t="shared" ca="1" si="85"/>
        <v>1</v>
      </c>
      <c r="M109" s="99">
        <f t="shared" ca="1" si="150"/>
        <v>2380</v>
      </c>
      <c r="N109" s="181" t="e">
        <f t="shared" ca="1" si="151"/>
        <v>#DIV/0!</v>
      </c>
      <c r="O109" s="77" t="e">
        <f ca="1">IF(D$16=1,_xll.xCalcSkew($A109,P109-AZ109,b)/100,0)</f>
        <v>#DIV/0!</v>
      </c>
      <c r="P109" s="98">
        <f t="shared" ca="1" si="88"/>
        <v>2.5</v>
      </c>
      <c r="R109" s="97">
        <f t="shared" ca="1" si="89"/>
        <v>2.75E-2</v>
      </c>
      <c r="S109" s="100">
        <f t="shared" ca="1" si="90"/>
        <v>1</v>
      </c>
      <c r="T109" s="99">
        <f t="shared" ca="1" si="152"/>
        <v>2380</v>
      </c>
      <c r="U109" s="181" t="e">
        <f t="shared" ca="1" si="153"/>
        <v>#DIV/0!</v>
      </c>
      <c r="V109" s="77" t="e">
        <f ca="1">IF(F$16=1,_xll.xCalcSkew($A109,W109-BK109,b)/100,0)</f>
        <v>#DIV/0!</v>
      </c>
      <c r="W109" s="98">
        <f t="shared" ca="1" si="93"/>
        <v>2.5</v>
      </c>
      <c r="X109" s="99"/>
      <c r="Y109" s="97">
        <f t="shared" ca="1" si="94"/>
        <v>2.75E-2</v>
      </c>
      <c r="Z109" s="100">
        <f t="shared" ca="1" si="95"/>
        <v>1</v>
      </c>
      <c r="AA109" s="99">
        <f t="shared" ca="1" si="154"/>
        <v>2380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8">
        <f t="shared" ca="1" si="98"/>
        <v>2.4900000000000002</v>
      </c>
      <c r="AF109" s="99">
        <f t="shared" ca="1" si="127"/>
        <v>2380</v>
      </c>
      <c r="AG109" s="99">
        <f t="shared" ca="1" si="128"/>
        <v>2379</v>
      </c>
      <c r="AH109" s="77">
        <f t="shared" ca="1" si="129"/>
        <v>5.4594696098345899E-2</v>
      </c>
      <c r="AI109" s="159">
        <f t="shared" si="99"/>
        <v>31</v>
      </c>
      <c r="AL109" s="99"/>
      <c r="AM109" s="78"/>
      <c r="AN109" s="78">
        <f t="shared" ca="1" si="156"/>
        <v>0</v>
      </c>
      <c r="AO109" s="321" t="e">
        <f t="shared" ca="1" si="157"/>
        <v>#DIV/0!</v>
      </c>
      <c r="AP109" s="75">
        <f t="shared" ca="1" si="101"/>
        <v>0</v>
      </c>
      <c r="AQ109" s="102">
        <f t="shared" ca="1" si="102"/>
        <v>0</v>
      </c>
      <c r="AR109" s="101">
        <f t="shared" ca="1" si="158"/>
        <v>0</v>
      </c>
      <c r="AS109" s="101">
        <f t="shared" ca="1" si="159"/>
        <v>0</v>
      </c>
      <c r="AT109" s="101">
        <f t="shared" ca="1" si="160"/>
        <v>0</v>
      </c>
      <c r="AU109" s="103">
        <f t="shared" ca="1" si="161"/>
        <v>0</v>
      </c>
      <c r="AV109" s="103">
        <f t="shared" ca="1" si="162"/>
        <v>0</v>
      </c>
      <c r="AW109" s="103">
        <f t="shared" ca="1" si="163"/>
        <v>0</v>
      </c>
      <c r="AY109" s="78">
        <f t="shared" ca="1" si="164"/>
        <v>0</v>
      </c>
      <c r="AZ109" s="321" t="e">
        <f t="shared" ca="1" si="165"/>
        <v>#DIV/0!</v>
      </c>
      <c r="BA109" s="75">
        <f t="shared" ca="1" si="106"/>
        <v>0</v>
      </c>
      <c r="BB109" s="102">
        <f t="shared" ca="1" si="107"/>
        <v>0</v>
      </c>
      <c r="BC109" s="101">
        <f t="shared" ca="1" si="166"/>
        <v>0</v>
      </c>
      <c r="BD109" s="101">
        <f t="shared" ca="1" si="167"/>
        <v>0</v>
      </c>
      <c r="BE109" s="101">
        <f t="shared" ca="1" si="168"/>
        <v>0</v>
      </c>
      <c r="BF109" s="103">
        <f t="shared" ca="1" si="169"/>
        <v>0</v>
      </c>
      <c r="BG109" s="103">
        <f t="shared" ca="1" si="170"/>
        <v>0</v>
      </c>
      <c r="BH109" s="103">
        <f t="shared" ca="1" si="171"/>
        <v>0</v>
      </c>
      <c r="BJ109" s="78">
        <f t="shared" ca="1" si="172"/>
        <v>0</v>
      </c>
      <c r="BK109" s="321" t="e">
        <f t="shared" ca="1" si="173"/>
        <v>#DIV/0!</v>
      </c>
      <c r="BL109" s="75">
        <f t="shared" ca="1" si="112"/>
        <v>0</v>
      </c>
      <c r="BM109" s="102">
        <f t="shared" ca="1" si="113"/>
        <v>0</v>
      </c>
      <c r="BN109" s="101">
        <f t="shared" ca="1" si="174"/>
        <v>0</v>
      </c>
      <c r="BO109" s="101">
        <f t="shared" ca="1" si="175"/>
        <v>0</v>
      </c>
      <c r="BP109" s="101">
        <f t="shared" ca="1" si="176"/>
        <v>0</v>
      </c>
      <c r="BQ109" s="103">
        <f t="shared" ca="1" si="177"/>
        <v>0</v>
      </c>
      <c r="BR109" s="103">
        <f t="shared" ca="1" si="178"/>
        <v>0</v>
      </c>
      <c r="BS109" s="103">
        <f t="shared" ca="1" si="179"/>
        <v>0</v>
      </c>
      <c r="BU109" s="78">
        <f t="shared" ca="1" si="180"/>
        <v>0</v>
      </c>
      <c r="BV109" s="321" t="e">
        <f t="shared" ca="1" si="181"/>
        <v>#DIV/0!</v>
      </c>
      <c r="BW109" s="75">
        <f t="shared" ca="1" si="118"/>
        <v>0</v>
      </c>
      <c r="BX109" s="102">
        <f t="shared" ca="1" si="119"/>
        <v>0</v>
      </c>
      <c r="BY109" s="101">
        <f t="shared" ca="1" si="182"/>
        <v>0</v>
      </c>
      <c r="BZ109" s="101">
        <f t="shared" ca="1" si="183"/>
        <v>0</v>
      </c>
      <c r="CA109" s="101">
        <f t="shared" ca="1" si="184"/>
        <v>0</v>
      </c>
      <c r="CB109" s="103">
        <f t="shared" ca="1" si="185"/>
        <v>0</v>
      </c>
      <c r="CC109" s="103">
        <f t="shared" ca="1" si="186"/>
        <v>0</v>
      </c>
      <c r="CD109" s="103">
        <f t="shared" ca="1" si="187"/>
        <v>0</v>
      </c>
    </row>
    <row r="110" spans="1:82" x14ac:dyDescent="0.25">
      <c r="A110" s="96">
        <f t="shared" si="147"/>
        <v>39661</v>
      </c>
      <c r="B110" s="97">
        <f t="shared" ca="1" si="124"/>
        <v>3.5975000000000001</v>
      </c>
      <c r="C110" s="77">
        <f t="shared" ca="1" si="148"/>
        <v>0.23</v>
      </c>
      <c r="D110" s="97">
        <f t="shared" ca="1" si="80"/>
        <v>0.03</v>
      </c>
      <c r="E110" s="100">
        <f t="shared" ca="1" si="81"/>
        <v>1</v>
      </c>
      <c r="F110" s="99">
        <f t="shared" ca="1" si="126"/>
        <v>2413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8">
        <f t="shared" ca="1" si="83"/>
        <v>4</v>
      </c>
      <c r="K110" s="97">
        <f t="shared" ca="1" si="84"/>
        <v>0.03</v>
      </c>
      <c r="L110" s="100">
        <f t="shared" ca="1" si="85"/>
        <v>1</v>
      </c>
      <c r="M110" s="99">
        <f t="shared" ca="1" si="150"/>
        <v>2413</v>
      </c>
      <c r="N110" s="181" t="e">
        <f t="shared" ca="1" si="151"/>
        <v>#DIV/0!</v>
      </c>
      <c r="O110" s="77" t="e">
        <f ca="1">IF(D$16=1,_xll.xCalcSkew($A110,P110-AZ110,b)/100,0)</f>
        <v>#DIV/0!</v>
      </c>
      <c r="P110" s="98">
        <f t="shared" ca="1" si="88"/>
        <v>2.5</v>
      </c>
      <c r="R110" s="97">
        <f t="shared" ca="1" si="89"/>
        <v>0.03</v>
      </c>
      <c r="S110" s="100">
        <f t="shared" ca="1" si="90"/>
        <v>1</v>
      </c>
      <c r="T110" s="99">
        <f t="shared" ca="1" si="152"/>
        <v>2413</v>
      </c>
      <c r="U110" s="181" t="e">
        <f t="shared" ca="1" si="153"/>
        <v>#DIV/0!</v>
      </c>
      <c r="V110" s="77" t="e">
        <f ca="1">IF(F$16=1,_xll.xCalcSkew($A110,W110-BK110,b)/100,0)</f>
        <v>#DIV/0!</v>
      </c>
      <c r="W110" s="98">
        <f t="shared" ca="1" si="93"/>
        <v>2.5</v>
      </c>
      <c r="X110" s="99"/>
      <c r="Y110" s="97">
        <f t="shared" ca="1" si="94"/>
        <v>0.03</v>
      </c>
      <c r="Z110" s="100">
        <f t="shared" ca="1" si="95"/>
        <v>1</v>
      </c>
      <c r="AA110" s="99">
        <f t="shared" ca="1" si="154"/>
        <v>2413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8">
        <f t="shared" ca="1" si="98"/>
        <v>2.4900000000000002</v>
      </c>
      <c r="AF110" s="99">
        <f t="shared" ca="1" si="127"/>
        <v>2413</v>
      </c>
      <c r="AG110" s="99">
        <f t="shared" ca="1" si="128"/>
        <v>2412</v>
      </c>
      <c r="AH110" s="77">
        <f t="shared" ca="1" si="129"/>
        <v>5.47762098979847E-2</v>
      </c>
      <c r="AI110" s="159">
        <f t="shared" si="99"/>
        <v>31</v>
      </c>
      <c r="AL110" s="99"/>
      <c r="AM110" s="78"/>
      <c r="AN110" s="78">
        <f t="shared" ca="1" si="156"/>
        <v>0</v>
      </c>
      <c r="AO110" s="321" t="e">
        <f t="shared" ca="1" si="157"/>
        <v>#DIV/0!</v>
      </c>
      <c r="AP110" s="75">
        <f t="shared" ca="1" si="101"/>
        <v>0</v>
      </c>
      <c r="AQ110" s="102">
        <f t="shared" ca="1" si="102"/>
        <v>0</v>
      </c>
      <c r="AR110" s="101">
        <f t="shared" ca="1" si="158"/>
        <v>0</v>
      </c>
      <c r="AS110" s="101">
        <f t="shared" ca="1" si="159"/>
        <v>0</v>
      </c>
      <c r="AT110" s="101">
        <f t="shared" ca="1" si="160"/>
        <v>0</v>
      </c>
      <c r="AU110" s="103">
        <f t="shared" ca="1" si="161"/>
        <v>0</v>
      </c>
      <c r="AV110" s="103">
        <f t="shared" ca="1" si="162"/>
        <v>0</v>
      </c>
      <c r="AW110" s="103">
        <f t="shared" ca="1" si="163"/>
        <v>0</v>
      </c>
      <c r="AY110" s="78">
        <f t="shared" ca="1" si="164"/>
        <v>0</v>
      </c>
      <c r="AZ110" s="321" t="e">
        <f t="shared" ca="1" si="165"/>
        <v>#DIV/0!</v>
      </c>
      <c r="BA110" s="75">
        <f t="shared" ca="1" si="106"/>
        <v>0</v>
      </c>
      <c r="BB110" s="102">
        <f t="shared" ca="1" si="107"/>
        <v>0</v>
      </c>
      <c r="BC110" s="101">
        <f t="shared" ca="1" si="166"/>
        <v>0</v>
      </c>
      <c r="BD110" s="101">
        <f t="shared" ca="1" si="167"/>
        <v>0</v>
      </c>
      <c r="BE110" s="101">
        <f t="shared" ca="1" si="168"/>
        <v>0</v>
      </c>
      <c r="BF110" s="103">
        <f t="shared" ca="1" si="169"/>
        <v>0</v>
      </c>
      <c r="BG110" s="103">
        <f t="shared" ca="1" si="170"/>
        <v>0</v>
      </c>
      <c r="BH110" s="103">
        <f t="shared" ca="1" si="171"/>
        <v>0</v>
      </c>
      <c r="BJ110" s="78">
        <f t="shared" ca="1" si="172"/>
        <v>0</v>
      </c>
      <c r="BK110" s="321" t="e">
        <f t="shared" ca="1" si="173"/>
        <v>#DIV/0!</v>
      </c>
      <c r="BL110" s="75">
        <f t="shared" ca="1" si="112"/>
        <v>0</v>
      </c>
      <c r="BM110" s="102">
        <f t="shared" ca="1" si="113"/>
        <v>0</v>
      </c>
      <c r="BN110" s="101">
        <f t="shared" ca="1" si="174"/>
        <v>0</v>
      </c>
      <c r="BO110" s="101">
        <f t="shared" ca="1" si="175"/>
        <v>0</v>
      </c>
      <c r="BP110" s="101">
        <f t="shared" ca="1" si="176"/>
        <v>0</v>
      </c>
      <c r="BQ110" s="103">
        <f t="shared" ca="1" si="177"/>
        <v>0</v>
      </c>
      <c r="BR110" s="103">
        <f t="shared" ca="1" si="178"/>
        <v>0</v>
      </c>
      <c r="BS110" s="103">
        <f t="shared" ca="1" si="179"/>
        <v>0</v>
      </c>
      <c r="BU110" s="78">
        <f t="shared" ca="1" si="180"/>
        <v>0</v>
      </c>
      <c r="BV110" s="321" t="e">
        <f t="shared" ca="1" si="181"/>
        <v>#DIV/0!</v>
      </c>
      <c r="BW110" s="75">
        <f t="shared" ca="1" si="118"/>
        <v>0</v>
      </c>
      <c r="BX110" s="102">
        <f t="shared" ca="1" si="119"/>
        <v>0</v>
      </c>
      <c r="BY110" s="101">
        <f t="shared" ca="1" si="182"/>
        <v>0</v>
      </c>
      <c r="BZ110" s="101">
        <f t="shared" ca="1" si="183"/>
        <v>0</v>
      </c>
      <c r="CA110" s="101">
        <f t="shared" ca="1" si="184"/>
        <v>0</v>
      </c>
      <c r="CB110" s="103">
        <f t="shared" ca="1" si="185"/>
        <v>0</v>
      </c>
      <c r="CC110" s="103">
        <f t="shared" ca="1" si="186"/>
        <v>0</v>
      </c>
      <c r="CD110" s="103">
        <f t="shared" ca="1" si="187"/>
        <v>0</v>
      </c>
    </row>
    <row r="111" spans="1:82" x14ac:dyDescent="0.25">
      <c r="A111" s="96">
        <f t="shared" si="147"/>
        <v>39692</v>
      </c>
      <c r="B111" s="97">
        <f t="shared" ca="1" si="124"/>
        <v>3.5924999999999998</v>
      </c>
      <c r="C111" s="77">
        <f t="shared" ca="1" si="148"/>
        <v>0.23</v>
      </c>
      <c r="D111" s="97">
        <f t="shared" ca="1" si="80"/>
        <v>2.2499999999999999E-2</v>
      </c>
      <c r="E111" s="100">
        <f t="shared" ca="1" si="81"/>
        <v>1</v>
      </c>
      <c r="F111" s="99">
        <f t="shared" ca="1" si="126"/>
        <v>2442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8">
        <f t="shared" ca="1" si="83"/>
        <v>4</v>
      </c>
      <c r="K111" s="97">
        <f t="shared" ca="1" si="84"/>
        <v>2.2499999999999999E-2</v>
      </c>
      <c r="L111" s="100">
        <f t="shared" ca="1" si="85"/>
        <v>1</v>
      </c>
      <c r="M111" s="99">
        <f t="shared" ca="1" si="150"/>
        <v>2442</v>
      </c>
      <c r="N111" s="181" t="e">
        <f t="shared" ca="1" si="151"/>
        <v>#DIV/0!</v>
      </c>
      <c r="O111" s="77" t="e">
        <f ca="1">IF(D$16=1,_xll.xCalcSkew($A111,P111-AZ111,b)/100,0)</f>
        <v>#DIV/0!</v>
      </c>
      <c r="P111" s="98">
        <f t="shared" ca="1" si="88"/>
        <v>2.5</v>
      </c>
      <c r="R111" s="97">
        <f t="shared" ca="1" si="89"/>
        <v>2.2499999999999999E-2</v>
      </c>
      <c r="S111" s="100">
        <f t="shared" ca="1" si="90"/>
        <v>1</v>
      </c>
      <c r="T111" s="99">
        <f t="shared" ca="1" si="152"/>
        <v>2442</v>
      </c>
      <c r="U111" s="181" t="e">
        <f t="shared" ca="1" si="153"/>
        <v>#DIV/0!</v>
      </c>
      <c r="V111" s="77" t="e">
        <f ca="1">IF(F$16=1,_xll.xCalcSkew($A111,W111-BK111,b)/100,0)</f>
        <v>#DIV/0!</v>
      </c>
      <c r="W111" s="98">
        <f t="shared" ca="1" si="93"/>
        <v>2.5</v>
      </c>
      <c r="X111" s="99"/>
      <c r="Y111" s="97">
        <f t="shared" ca="1" si="94"/>
        <v>2.2499999999999999E-2</v>
      </c>
      <c r="Z111" s="100">
        <f t="shared" ca="1" si="95"/>
        <v>1</v>
      </c>
      <c r="AA111" s="99">
        <f t="shared" ca="1" si="154"/>
        <v>2442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8">
        <f t="shared" ca="1" si="98"/>
        <v>2.4900000000000002</v>
      </c>
      <c r="AF111" s="99">
        <f t="shared" ca="1" si="127"/>
        <v>2442</v>
      </c>
      <c r="AG111" s="99">
        <f t="shared" ca="1" si="128"/>
        <v>2441</v>
      </c>
      <c r="AH111" s="77">
        <f t="shared" ca="1" si="129"/>
        <v>5.4957723708598298E-2</v>
      </c>
      <c r="AI111" s="159">
        <f t="shared" si="99"/>
        <v>30</v>
      </c>
      <c r="AL111" s="99"/>
      <c r="AM111" s="78"/>
      <c r="AN111" s="78">
        <f t="shared" ca="1" si="156"/>
        <v>0</v>
      </c>
      <c r="AO111" s="321" t="e">
        <f t="shared" ca="1" si="157"/>
        <v>#DIV/0!</v>
      </c>
      <c r="AP111" s="75">
        <f t="shared" ca="1" si="101"/>
        <v>0</v>
      </c>
      <c r="AQ111" s="102">
        <f t="shared" ca="1" si="102"/>
        <v>0</v>
      </c>
      <c r="AR111" s="101">
        <f t="shared" ca="1" si="158"/>
        <v>0</v>
      </c>
      <c r="AS111" s="101">
        <f t="shared" ca="1" si="159"/>
        <v>0</v>
      </c>
      <c r="AT111" s="101">
        <f t="shared" ca="1" si="160"/>
        <v>0</v>
      </c>
      <c r="AU111" s="103">
        <f t="shared" ca="1" si="161"/>
        <v>0</v>
      </c>
      <c r="AV111" s="103">
        <f t="shared" ca="1" si="162"/>
        <v>0</v>
      </c>
      <c r="AW111" s="103">
        <f t="shared" ca="1" si="163"/>
        <v>0</v>
      </c>
      <c r="AY111" s="78">
        <f t="shared" ca="1" si="164"/>
        <v>0</v>
      </c>
      <c r="AZ111" s="321" t="e">
        <f t="shared" ca="1" si="165"/>
        <v>#DIV/0!</v>
      </c>
      <c r="BA111" s="75">
        <f t="shared" ca="1" si="106"/>
        <v>0</v>
      </c>
      <c r="BB111" s="102">
        <f t="shared" ca="1" si="107"/>
        <v>0</v>
      </c>
      <c r="BC111" s="101">
        <f t="shared" ca="1" si="166"/>
        <v>0</v>
      </c>
      <c r="BD111" s="101">
        <f t="shared" ca="1" si="167"/>
        <v>0</v>
      </c>
      <c r="BE111" s="101">
        <f t="shared" ca="1" si="168"/>
        <v>0</v>
      </c>
      <c r="BF111" s="103">
        <f t="shared" ca="1" si="169"/>
        <v>0</v>
      </c>
      <c r="BG111" s="103">
        <f t="shared" ca="1" si="170"/>
        <v>0</v>
      </c>
      <c r="BH111" s="103">
        <f t="shared" ca="1" si="171"/>
        <v>0</v>
      </c>
      <c r="BJ111" s="78">
        <f t="shared" ca="1" si="172"/>
        <v>0</v>
      </c>
      <c r="BK111" s="321" t="e">
        <f t="shared" ca="1" si="173"/>
        <v>#DIV/0!</v>
      </c>
      <c r="BL111" s="75">
        <f t="shared" ca="1" si="112"/>
        <v>0</v>
      </c>
      <c r="BM111" s="102">
        <f t="shared" ca="1" si="113"/>
        <v>0</v>
      </c>
      <c r="BN111" s="101">
        <f t="shared" ca="1" si="174"/>
        <v>0</v>
      </c>
      <c r="BO111" s="101">
        <f t="shared" ca="1" si="175"/>
        <v>0</v>
      </c>
      <c r="BP111" s="101">
        <f t="shared" ca="1" si="176"/>
        <v>0</v>
      </c>
      <c r="BQ111" s="103">
        <f t="shared" ca="1" si="177"/>
        <v>0</v>
      </c>
      <c r="BR111" s="103">
        <f t="shared" ca="1" si="178"/>
        <v>0</v>
      </c>
      <c r="BS111" s="103">
        <f t="shared" ca="1" si="179"/>
        <v>0</v>
      </c>
      <c r="BU111" s="78">
        <f t="shared" ca="1" si="180"/>
        <v>0</v>
      </c>
      <c r="BV111" s="321" t="e">
        <f t="shared" ca="1" si="181"/>
        <v>#DIV/0!</v>
      </c>
      <c r="BW111" s="75">
        <f t="shared" ca="1" si="118"/>
        <v>0</v>
      </c>
      <c r="BX111" s="102">
        <f t="shared" ca="1" si="119"/>
        <v>0</v>
      </c>
      <c r="BY111" s="101">
        <f t="shared" ca="1" si="182"/>
        <v>0</v>
      </c>
      <c r="BZ111" s="101">
        <f t="shared" ca="1" si="183"/>
        <v>0</v>
      </c>
      <c r="CA111" s="101">
        <f t="shared" ca="1" si="184"/>
        <v>0</v>
      </c>
      <c r="CB111" s="103">
        <f t="shared" ca="1" si="185"/>
        <v>0</v>
      </c>
      <c r="CC111" s="103">
        <f t="shared" ca="1" si="186"/>
        <v>0</v>
      </c>
      <c r="CD111" s="103">
        <f t="shared" ca="1" si="187"/>
        <v>0</v>
      </c>
    </row>
    <row r="112" spans="1:82" x14ac:dyDescent="0.25">
      <c r="A112" s="96">
        <f t="shared" si="147"/>
        <v>39722</v>
      </c>
      <c r="B112" s="97">
        <f t="shared" ca="1" si="124"/>
        <v>3.6175000000000002</v>
      </c>
      <c r="C112" s="77">
        <f t="shared" ca="1" si="148"/>
        <v>0.23</v>
      </c>
      <c r="D112" s="97">
        <f t="shared" ca="1" si="80"/>
        <v>1.2500000000000001E-2</v>
      </c>
      <c r="E112" s="100">
        <f t="shared" ca="1" si="81"/>
        <v>1</v>
      </c>
      <c r="F112" s="99">
        <f t="shared" ca="1" si="126"/>
        <v>2472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8">
        <f t="shared" ca="1" si="83"/>
        <v>4</v>
      </c>
      <c r="K112" s="97">
        <f t="shared" ca="1" si="84"/>
        <v>1.2500000000000001E-2</v>
      </c>
      <c r="L112" s="100">
        <f t="shared" ca="1" si="85"/>
        <v>1</v>
      </c>
      <c r="M112" s="99">
        <f t="shared" ca="1" si="150"/>
        <v>2472</v>
      </c>
      <c r="N112" s="181" t="e">
        <f t="shared" ca="1" si="151"/>
        <v>#DIV/0!</v>
      </c>
      <c r="O112" s="77" t="e">
        <f ca="1">IF(D$16=1,_xll.xCalcSkew($A112,P112-AZ112,b)/100,0)</f>
        <v>#DIV/0!</v>
      </c>
      <c r="P112" s="98">
        <f t="shared" ca="1" si="88"/>
        <v>2.5</v>
      </c>
      <c r="R112" s="97">
        <f t="shared" ca="1" si="89"/>
        <v>1.2500000000000001E-2</v>
      </c>
      <c r="S112" s="100">
        <f t="shared" ca="1" si="90"/>
        <v>1</v>
      </c>
      <c r="T112" s="99">
        <f t="shared" ca="1" si="152"/>
        <v>2472</v>
      </c>
      <c r="U112" s="181" t="e">
        <f t="shared" ca="1" si="153"/>
        <v>#DIV/0!</v>
      </c>
      <c r="V112" s="77" t="e">
        <f ca="1">IF(F$16=1,_xll.xCalcSkew($A112,W112-BK112,b)/100,0)</f>
        <v>#DIV/0!</v>
      </c>
      <c r="W112" s="98">
        <f t="shared" ca="1" si="93"/>
        <v>2.5</v>
      </c>
      <c r="X112" s="99"/>
      <c r="Y112" s="97">
        <f t="shared" ca="1" si="94"/>
        <v>1.2500000000000001E-2</v>
      </c>
      <c r="Z112" s="100">
        <f t="shared" ca="1" si="95"/>
        <v>1</v>
      </c>
      <c r="AA112" s="99">
        <f t="shared" ca="1" si="154"/>
        <v>2472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8">
        <f t="shared" ca="1" si="98"/>
        <v>2.4900000000000002</v>
      </c>
      <c r="AF112" s="99">
        <f t="shared" ca="1" si="127"/>
        <v>2472</v>
      </c>
      <c r="AG112" s="99">
        <f t="shared" ca="1" si="128"/>
        <v>2471</v>
      </c>
      <c r="AH112" s="77">
        <f t="shared" ca="1" si="129"/>
        <v>5.51333822454474E-2</v>
      </c>
      <c r="AI112" s="159">
        <f t="shared" si="99"/>
        <v>31</v>
      </c>
      <c r="AL112" s="99"/>
      <c r="AM112" s="78"/>
      <c r="AN112" s="78">
        <f t="shared" ca="1" si="156"/>
        <v>0</v>
      </c>
      <c r="AO112" s="321" t="e">
        <f t="shared" ca="1" si="157"/>
        <v>#DIV/0!</v>
      </c>
      <c r="AP112" s="75">
        <f t="shared" ca="1" si="101"/>
        <v>0</v>
      </c>
      <c r="AQ112" s="102">
        <f t="shared" ca="1" si="102"/>
        <v>0</v>
      </c>
      <c r="AR112" s="101">
        <f t="shared" ca="1" si="158"/>
        <v>0</v>
      </c>
      <c r="AS112" s="101">
        <f t="shared" ca="1" si="159"/>
        <v>0</v>
      </c>
      <c r="AT112" s="101">
        <f t="shared" ca="1" si="160"/>
        <v>0</v>
      </c>
      <c r="AU112" s="103">
        <f t="shared" ca="1" si="161"/>
        <v>0</v>
      </c>
      <c r="AV112" s="103">
        <f t="shared" ca="1" si="162"/>
        <v>0</v>
      </c>
      <c r="AW112" s="103">
        <f t="shared" ca="1" si="163"/>
        <v>0</v>
      </c>
      <c r="AY112" s="78">
        <f t="shared" ca="1" si="164"/>
        <v>0</v>
      </c>
      <c r="AZ112" s="321" t="e">
        <f t="shared" ca="1" si="165"/>
        <v>#DIV/0!</v>
      </c>
      <c r="BA112" s="75">
        <f t="shared" ca="1" si="106"/>
        <v>0</v>
      </c>
      <c r="BB112" s="102">
        <f t="shared" ca="1" si="107"/>
        <v>0</v>
      </c>
      <c r="BC112" s="101">
        <f t="shared" ca="1" si="166"/>
        <v>0</v>
      </c>
      <c r="BD112" s="101">
        <f t="shared" ca="1" si="167"/>
        <v>0</v>
      </c>
      <c r="BE112" s="101">
        <f t="shared" ca="1" si="168"/>
        <v>0</v>
      </c>
      <c r="BF112" s="103">
        <f t="shared" ca="1" si="169"/>
        <v>0</v>
      </c>
      <c r="BG112" s="103">
        <f t="shared" ca="1" si="170"/>
        <v>0</v>
      </c>
      <c r="BH112" s="103">
        <f t="shared" ca="1" si="171"/>
        <v>0</v>
      </c>
      <c r="BJ112" s="78">
        <f t="shared" ca="1" si="172"/>
        <v>0</v>
      </c>
      <c r="BK112" s="321" t="e">
        <f t="shared" ca="1" si="173"/>
        <v>#DIV/0!</v>
      </c>
      <c r="BL112" s="75">
        <f t="shared" ca="1" si="112"/>
        <v>0</v>
      </c>
      <c r="BM112" s="102">
        <f t="shared" ca="1" si="113"/>
        <v>0</v>
      </c>
      <c r="BN112" s="101">
        <f t="shared" ca="1" si="174"/>
        <v>0</v>
      </c>
      <c r="BO112" s="101">
        <f t="shared" ca="1" si="175"/>
        <v>0</v>
      </c>
      <c r="BP112" s="101">
        <f t="shared" ca="1" si="176"/>
        <v>0</v>
      </c>
      <c r="BQ112" s="103">
        <f t="shared" ca="1" si="177"/>
        <v>0</v>
      </c>
      <c r="BR112" s="103">
        <f t="shared" ca="1" si="178"/>
        <v>0</v>
      </c>
      <c r="BS112" s="103">
        <f t="shared" ca="1" si="179"/>
        <v>0</v>
      </c>
      <c r="BU112" s="78">
        <f t="shared" ca="1" si="180"/>
        <v>0</v>
      </c>
      <c r="BV112" s="321" t="e">
        <f t="shared" ca="1" si="181"/>
        <v>#DIV/0!</v>
      </c>
      <c r="BW112" s="75">
        <f t="shared" ca="1" si="118"/>
        <v>0</v>
      </c>
      <c r="BX112" s="102">
        <f t="shared" ca="1" si="119"/>
        <v>0</v>
      </c>
      <c r="BY112" s="101">
        <f t="shared" ca="1" si="182"/>
        <v>0</v>
      </c>
      <c r="BZ112" s="101">
        <f t="shared" ca="1" si="183"/>
        <v>0</v>
      </c>
      <c r="CA112" s="101">
        <f t="shared" ca="1" si="184"/>
        <v>0</v>
      </c>
      <c r="CB112" s="103">
        <f t="shared" ca="1" si="185"/>
        <v>0</v>
      </c>
      <c r="CC112" s="103">
        <f t="shared" ca="1" si="186"/>
        <v>0</v>
      </c>
      <c r="CD112" s="103">
        <f t="shared" ca="1" si="187"/>
        <v>0</v>
      </c>
    </row>
    <row r="113" spans="1:82" x14ac:dyDescent="0.25">
      <c r="A113" s="96">
        <f t="shared" si="147"/>
        <v>39753</v>
      </c>
      <c r="B113" s="97">
        <f t="shared" ca="1" si="124"/>
        <v>3.7694999999999999</v>
      </c>
      <c r="C113" s="77">
        <f t="shared" ca="1" si="148"/>
        <v>0.23</v>
      </c>
      <c r="D113" s="97">
        <f t="shared" ca="1" si="80"/>
        <v>-2.2499999999999999E-2</v>
      </c>
      <c r="E113" s="100">
        <f t="shared" ca="1" si="81"/>
        <v>1</v>
      </c>
      <c r="F113" s="99">
        <f t="shared" ca="1" si="126"/>
        <v>2505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8">
        <f t="shared" ca="1" si="83"/>
        <v>4</v>
      </c>
      <c r="K113" s="97">
        <f t="shared" ca="1" si="84"/>
        <v>-2.2499999999999999E-2</v>
      </c>
      <c r="L113" s="100">
        <f t="shared" ca="1" si="85"/>
        <v>1</v>
      </c>
      <c r="M113" s="99">
        <f t="shared" ca="1" si="150"/>
        <v>2505</v>
      </c>
      <c r="N113" s="181" t="e">
        <f t="shared" ca="1" si="151"/>
        <v>#DIV/0!</v>
      </c>
      <c r="O113" s="77" t="e">
        <f ca="1">IF(D$16=1,_xll.xCalcSkew($A113,P113-AZ113,b)/100,0)</f>
        <v>#DIV/0!</v>
      </c>
      <c r="P113" s="98">
        <f t="shared" ca="1" si="88"/>
        <v>2.5</v>
      </c>
      <c r="R113" s="97">
        <f t="shared" ca="1" si="89"/>
        <v>-2.2499999999999999E-2</v>
      </c>
      <c r="S113" s="100">
        <f t="shared" ca="1" si="90"/>
        <v>1</v>
      </c>
      <c r="T113" s="99">
        <f t="shared" ca="1" si="152"/>
        <v>2505</v>
      </c>
      <c r="U113" s="181" t="e">
        <f t="shared" ca="1" si="153"/>
        <v>#DIV/0!</v>
      </c>
      <c r="V113" s="77" t="e">
        <f ca="1">IF(F$16=1,_xll.xCalcSkew($A113,W113-BK113,b)/100,0)</f>
        <v>#DIV/0!</v>
      </c>
      <c r="W113" s="98">
        <f t="shared" ca="1" si="93"/>
        <v>2.5</v>
      </c>
      <c r="X113" s="99"/>
      <c r="Y113" s="97">
        <f t="shared" ca="1" si="94"/>
        <v>-2.2499999999999999E-2</v>
      </c>
      <c r="Z113" s="100">
        <f t="shared" ca="1" si="95"/>
        <v>1</v>
      </c>
      <c r="AA113" s="99">
        <f t="shared" ca="1" si="154"/>
        <v>2505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8">
        <f t="shared" ca="1" si="98"/>
        <v>2.4900000000000002</v>
      </c>
      <c r="AF113" s="99">
        <f t="shared" ca="1" si="127"/>
        <v>2505</v>
      </c>
      <c r="AG113" s="99">
        <f t="shared" ca="1" si="128"/>
        <v>2504</v>
      </c>
      <c r="AH113" s="77">
        <f t="shared" ca="1" si="129"/>
        <v>5.5314896077653899E-2</v>
      </c>
      <c r="AI113" s="159">
        <f t="shared" si="99"/>
        <v>30</v>
      </c>
      <c r="AL113" s="99"/>
      <c r="AM113" s="78"/>
      <c r="AN113" s="78">
        <f t="shared" ca="1" si="156"/>
        <v>0</v>
      </c>
      <c r="AO113" s="321" t="e">
        <f t="shared" ca="1" si="157"/>
        <v>#DIV/0!</v>
      </c>
      <c r="AP113" s="75">
        <f t="shared" ca="1" si="101"/>
        <v>0</v>
      </c>
      <c r="AQ113" s="102">
        <f t="shared" ca="1" si="102"/>
        <v>0</v>
      </c>
      <c r="AR113" s="101">
        <f t="shared" ca="1" si="158"/>
        <v>0</v>
      </c>
      <c r="AS113" s="101">
        <f t="shared" ca="1" si="159"/>
        <v>0</v>
      </c>
      <c r="AT113" s="101">
        <f t="shared" ca="1" si="160"/>
        <v>0</v>
      </c>
      <c r="AU113" s="103">
        <f t="shared" ca="1" si="161"/>
        <v>0</v>
      </c>
      <c r="AV113" s="103">
        <f t="shared" ca="1" si="162"/>
        <v>0</v>
      </c>
      <c r="AW113" s="103">
        <f t="shared" ca="1" si="163"/>
        <v>0</v>
      </c>
      <c r="AY113" s="78">
        <f t="shared" ca="1" si="164"/>
        <v>0</v>
      </c>
      <c r="AZ113" s="321" t="e">
        <f t="shared" ca="1" si="165"/>
        <v>#DIV/0!</v>
      </c>
      <c r="BA113" s="75">
        <f t="shared" ca="1" si="106"/>
        <v>0</v>
      </c>
      <c r="BB113" s="102">
        <f t="shared" ca="1" si="107"/>
        <v>0</v>
      </c>
      <c r="BC113" s="101">
        <f t="shared" ca="1" si="166"/>
        <v>0</v>
      </c>
      <c r="BD113" s="101">
        <f t="shared" ca="1" si="167"/>
        <v>0</v>
      </c>
      <c r="BE113" s="101">
        <f t="shared" ca="1" si="168"/>
        <v>0</v>
      </c>
      <c r="BF113" s="103">
        <f t="shared" ca="1" si="169"/>
        <v>0</v>
      </c>
      <c r="BG113" s="103">
        <f t="shared" ca="1" si="170"/>
        <v>0</v>
      </c>
      <c r="BH113" s="103">
        <f t="shared" ca="1" si="171"/>
        <v>0</v>
      </c>
      <c r="BJ113" s="78">
        <f t="shared" ca="1" si="172"/>
        <v>0</v>
      </c>
      <c r="BK113" s="321" t="e">
        <f t="shared" ca="1" si="173"/>
        <v>#DIV/0!</v>
      </c>
      <c r="BL113" s="75">
        <f t="shared" ca="1" si="112"/>
        <v>0</v>
      </c>
      <c r="BM113" s="102">
        <f t="shared" ca="1" si="113"/>
        <v>0</v>
      </c>
      <c r="BN113" s="101">
        <f t="shared" ca="1" si="174"/>
        <v>0</v>
      </c>
      <c r="BO113" s="101">
        <f t="shared" ca="1" si="175"/>
        <v>0</v>
      </c>
      <c r="BP113" s="101">
        <f t="shared" ca="1" si="176"/>
        <v>0</v>
      </c>
      <c r="BQ113" s="103">
        <f t="shared" ca="1" si="177"/>
        <v>0</v>
      </c>
      <c r="BR113" s="103">
        <f t="shared" ca="1" si="178"/>
        <v>0</v>
      </c>
      <c r="BS113" s="103">
        <f t="shared" ca="1" si="179"/>
        <v>0</v>
      </c>
      <c r="BU113" s="78">
        <f t="shared" ca="1" si="180"/>
        <v>0</v>
      </c>
      <c r="BV113" s="321" t="e">
        <f t="shared" ca="1" si="181"/>
        <v>#DIV/0!</v>
      </c>
      <c r="BW113" s="75">
        <f t="shared" ca="1" si="118"/>
        <v>0</v>
      </c>
      <c r="BX113" s="102">
        <f t="shared" ca="1" si="119"/>
        <v>0</v>
      </c>
      <c r="BY113" s="101">
        <f t="shared" ca="1" si="182"/>
        <v>0</v>
      </c>
      <c r="BZ113" s="101">
        <f t="shared" ca="1" si="183"/>
        <v>0</v>
      </c>
      <c r="CA113" s="101">
        <f t="shared" ca="1" si="184"/>
        <v>0</v>
      </c>
      <c r="CB113" s="103">
        <f t="shared" ca="1" si="185"/>
        <v>0</v>
      </c>
      <c r="CC113" s="103">
        <f t="shared" ca="1" si="186"/>
        <v>0</v>
      </c>
      <c r="CD113" s="103">
        <f t="shared" ca="1" si="187"/>
        <v>0</v>
      </c>
    </row>
    <row r="114" spans="1:82" x14ac:dyDescent="0.25">
      <c r="A114" s="96">
        <f t="shared" si="147"/>
        <v>39783</v>
      </c>
      <c r="B114" s="97">
        <f t="shared" ca="1" si="124"/>
        <v>3.9125000000000001</v>
      </c>
      <c r="C114" s="77">
        <f t="shared" ca="1" si="148"/>
        <v>0.23</v>
      </c>
      <c r="D114" s="97">
        <f t="shared" ca="1" si="80"/>
        <v>-4.4999999999999998E-2</v>
      </c>
      <c r="E114" s="100">
        <f t="shared" ca="1" si="81"/>
        <v>1</v>
      </c>
      <c r="F114" s="99">
        <f t="shared" ca="1" si="126"/>
        <v>2532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8">
        <f t="shared" ca="1" si="83"/>
        <v>4</v>
      </c>
      <c r="K114" s="97">
        <f t="shared" ca="1" si="84"/>
        <v>-4.4999999999999998E-2</v>
      </c>
      <c r="L114" s="100">
        <f t="shared" ca="1" si="85"/>
        <v>1</v>
      </c>
      <c r="M114" s="99">
        <f t="shared" ca="1" si="150"/>
        <v>2532</v>
      </c>
      <c r="N114" s="181" t="e">
        <f t="shared" ca="1" si="151"/>
        <v>#DIV/0!</v>
      </c>
      <c r="O114" s="77" t="e">
        <f ca="1">IF(D$16=1,_xll.xCalcSkew($A114,P114-AZ114,b)/100,0)</f>
        <v>#DIV/0!</v>
      </c>
      <c r="P114" s="98">
        <f t="shared" ca="1" si="88"/>
        <v>2.5</v>
      </c>
      <c r="R114" s="97">
        <f t="shared" ca="1" si="89"/>
        <v>-4.4999999999999998E-2</v>
      </c>
      <c r="S114" s="100">
        <f t="shared" ca="1" si="90"/>
        <v>1</v>
      </c>
      <c r="T114" s="99">
        <f t="shared" ca="1" si="152"/>
        <v>2532</v>
      </c>
      <c r="U114" s="181" t="e">
        <f t="shared" ca="1" si="153"/>
        <v>#DIV/0!</v>
      </c>
      <c r="V114" s="77" t="e">
        <f ca="1">IF(F$16=1,_xll.xCalcSkew($A114,W114-BK114,b)/100,0)</f>
        <v>#DIV/0!</v>
      </c>
      <c r="W114" s="98">
        <f t="shared" ca="1" si="93"/>
        <v>2.5</v>
      </c>
      <c r="X114" s="99"/>
      <c r="Y114" s="97">
        <f t="shared" ca="1" si="94"/>
        <v>-4.4999999999999998E-2</v>
      </c>
      <c r="Z114" s="100">
        <f t="shared" ca="1" si="95"/>
        <v>1</v>
      </c>
      <c r="AA114" s="99">
        <f t="shared" ca="1" si="154"/>
        <v>2532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8">
        <f t="shared" ca="1" si="98"/>
        <v>2.4900000000000002</v>
      </c>
      <c r="AF114" s="99">
        <f t="shared" ca="1" si="127"/>
        <v>2532</v>
      </c>
      <c r="AG114" s="99">
        <f t="shared" ca="1" si="128"/>
        <v>2531</v>
      </c>
      <c r="AH114" s="77">
        <f t="shared" ca="1" si="129"/>
        <v>5.5490554635397898E-2</v>
      </c>
      <c r="AI114" s="159">
        <f t="shared" si="99"/>
        <v>31</v>
      </c>
      <c r="AL114" s="99"/>
      <c r="AM114" s="78"/>
      <c r="AN114" s="78">
        <f t="shared" ca="1" si="156"/>
        <v>0</v>
      </c>
      <c r="AO114" s="321" t="e">
        <f t="shared" ca="1" si="157"/>
        <v>#DIV/0!</v>
      </c>
      <c r="AP114" s="75">
        <f t="shared" ca="1" si="101"/>
        <v>0</v>
      </c>
      <c r="AQ114" s="102">
        <f t="shared" ca="1" si="102"/>
        <v>0</v>
      </c>
      <c r="AR114" s="101">
        <f t="shared" ca="1" si="158"/>
        <v>0</v>
      </c>
      <c r="AS114" s="101">
        <f t="shared" ca="1" si="159"/>
        <v>0</v>
      </c>
      <c r="AT114" s="101">
        <f t="shared" ca="1" si="160"/>
        <v>0</v>
      </c>
      <c r="AU114" s="103">
        <f t="shared" ca="1" si="161"/>
        <v>0</v>
      </c>
      <c r="AV114" s="103">
        <f t="shared" ca="1" si="162"/>
        <v>0</v>
      </c>
      <c r="AW114" s="103">
        <f t="shared" ca="1" si="163"/>
        <v>0</v>
      </c>
      <c r="AY114" s="78">
        <f t="shared" ca="1" si="164"/>
        <v>0</v>
      </c>
      <c r="AZ114" s="321" t="e">
        <f t="shared" ca="1" si="165"/>
        <v>#DIV/0!</v>
      </c>
      <c r="BA114" s="75">
        <f t="shared" ca="1" si="106"/>
        <v>0</v>
      </c>
      <c r="BB114" s="102">
        <f t="shared" ca="1" si="107"/>
        <v>0</v>
      </c>
      <c r="BC114" s="101">
        <f t="shared" ca="1" si="166"/>
        <v>0</v>
      </c>
      <c r="BD114" s="101">
        <f t="shared" ca="1" si="167"/>
        <v>0</v>
      </c>
      <c r="BE114" s="101">
        <f t="shared" ca="1" si="168"/>
        <v>0</v>
      </c>
      <c r="BF114" s="103">
        <f t="shared" ca="1" si="169"/>
        <v>0</v>
      </c>
      <c r="BG114" s="103">
        <f t="shared" ca="1" si="170"/>
        <v>0</v>
      </c>
      <c r="BH114" s="103">
        <f t="shared" ca="1" si="171"/>
        <v>0</v>
      </c>
      <c r="BJ114" s="78">
        <f t="shared" ca="1" si="172"/>
        <v>0</v>
      </c>
      <c r="BK114" s="321" t="e">
        <f t="shared" ca="1" si="173"/>
        <v>#DIV/0!</v>
      </c>
      <c r="BL114" s="75">
        <f t="shared" ca="1" si="112"/>
        <v>0</v>
      </c>
      <c r="BM114" s="102">
        <f t="shared" ca="1" si="113"/>
        <v>0</v>
      </c>
      <c r="BN114" s="101">
        <f t="shared" ca="1" si="174"/>
        <v>0</v>
      </c>
      <c r="BO114" s="101">
        <f t="shared" ca="1" si="175"/>
        <v>0</v>
      </c>
      <c r="BP114" s="101">
        <f t="shared" ca="1" si="176"/>
        <v>0</v>
      </c>
      <c r="BQ114" s="103">
        <f t="shared" ca="1" si="177"/>
        <v>0</v>
      </c>
      <c r="BR114" s="103">
        <f t="shared" ca="1" si="178"/>
        <v>0</v>
      </c>
      <c r="BS114" s="103">
        <f t="shared" ca="1" si="179"/>
        <v>0</v>
      </c>
      <c r="BU114" s="78">
        <f t="shared" ca="1" si="180"/>
        <v>0</v>
      </c>
      <c r="BV114" s="321" t="e">
        <f t="shared" ca="1" si="181"/>
        <v>#DIV/0!</v>
      </c>
      <c r="BW114" s="75">
        <f t="shared" ca="1" si="118"/>
        <v>0</v>
      </c>
      <c r="BX114" s="102">
        <f t="shared" ca="1" si="119"/>
        <v>0</v>
      </c>
      <c r="BY114" s="101">
        <f t="shared" ca="1" si="182"/>
        <v>0</v>
      </c>
      <c r="BZ114" s="101">
        <f t="shared" ca="1" si="183"/>
        <v>0</v>
      </c>
      <c r="CA114" s="101">
        <f t="shared" ca="1" si="184"/>
        <v>0</v>
      </c>
      <c r="CB114" s="103">
        <f t="shared" ca="1" si="185"/>
        <v>0</v>
      </c>
      <c r="CC114" s="103">
        <f t="shared" ca="1" si="186"/>
        <v>0</v>
      </c>
      <c r="CD114" s="103">
        <f t="shared" ca="1" si="187"/>
        <v>0</v>
      </c>
    </row>
    <row r="115" spans="1:82" x14ac:dyDescent="0.25">
      <c r="A115" s="96">
        <f t="shared" si="147"/>
        <v>39814</v>
      </c>
      <c r="B115" s="97">
        <f t="shared" ca="1" si="124"/>
        <v>3.9649999999999999</v>
      </c>
      <c r="C115" s="77">
        <f t="shared" ca="1" si="148"/>
        <v>0.23</v>
      </c>
      <c r="D115" s="97">
        <f t="shared" ca="1" si="80"/>
        <v>-4.7500000000000001E-2</v>
      </c>
      <c r="E115" s="100">
        <f t="shared" ca="1" si="81"/>
        <v>1</v>
      </c>
      <c r="F115" s="99">
        <f t="shared" ca="1" si="126"/>
        <v>2566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8">
        <f t="shared" ca="1" si="83"/>
        <v>4</v>
      </c>
      <c r="K115" s="97">
        <f t="shared" ca="1" si="84"/>
        <v>-4.7500000000000001E-2</v>
      </c>
      <c r="L115" s="100">
        <f t="shared" ca="1" si="85"/>
        <v>1</v>
      </c>
      <c r="M115" s="99">
        <f t="shared" ca="1" si="150"/>
        <v>2566</v>
      </c>
      <c r="N115" s="181" t="e">
        <f t="shared" ca="1" si="151"/>
        <v>#DIV/0!</v>
      </c>
      <c r="O115" s="77" t="e">
        <f ca="1">IF(D$16=1,_xll.xCalcSkew($A115,P115-AZ115,b)/100,0)</f>
        <v>#DIV/0!</v>
      </c>
      <c r="P115" s="98">
        <f t="shared" ca="1" si="88"/>
        <v>2.5</v>
      </c>
      <c r="R115" s="97">
        <f t="shared" ca="1" si="89"/>
        <v>-4.7500000000000001E-2</v>
      </c>
      <c r="S115" s="100">
        <f t="shared" ca="1" si="90"/>
        <v>1</v>
      </c>
      <c r="T115" s="99">
        <f t="shared" ca="1" si="152"/>
        <v>2566</v>
      </c>
      <c r="U115" s="181" t="e">
        <f t="shared" ca="1" si="153"/>
        <v>#DIV/0!</v>
      </c>
      <c r="V115" s="77" t="e">
        <f ca="1">IF(F$16=1,_xll.xCalcSkew($A115,W115-BK115,b)/100,0)</f>
        <v>#DIV/0!</v>
      </c>
      <c r="W115" s="98">
        <f t="shared" ca="1" si="93"/>
        <v>2.5</v>
      </c>
      <c r="X115" s="99"/>
      <c r="Y115" s="97">
        <f t="shared" ca="1" si="94"/>
        <v>-4.7500000000000001E-2</v>
      </c>
      <c r="Z115" s="100">
        <f t="shared" ca="1" si="95"/>
        <v>1</v>
      </c>
      <c r="AA115" s="99">
        <f t="shared" ca="1" si="154"/>
        <v>2566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8">
        <f t="shared" ca="1" si="98"/>
        <v>2.4900000000000002</v>
      </c>
      <c r="AF115" s="99">
        <f t="shared" ca="1" si="127"/>
        <v>2566</v>
      </c>
      <c r="AG115" s="99">
        <f t="shared" ca="1" si="128"/>
        <v>2563</v>
      </c>
      <c r="AH115" s="77">
        <f t="shared" ca="1" si="129"/>
        <v>5.5629285809112097E-2</v>
      </c>
      <c r="AI115" s="159">
        <f t="shared" si="99"/>
        <v>31</v>
      </c>
      <c r="AL115" s="99"/>
      <c r="AM115" s="78"/>
      <c r="AN115" s="78">
        <f t="shared" ca="1" si="156"/>
        <v>0</v>
      </c>
      <c r="AO115" s="321" t="e">
        <f t="shared" ca="1" si="157"/>
        <v>#DIV/0!</v>
      </c>
      <c r="AP115" s="75">
        <f t="shared" ca="1" si="101"/>
        <v>0</v>
      </c>
      <c r="AQ115" s="102">
        <f t="shared" ca="1" si="102"/>
        <v>0</v>
      </c>
      <c r="AR115" s="101">
        <f t="shared" ca="1" si="158"/>
        <v>0</v>
      </c>
      <c r="AS115" s="101">
        <f t="shared" ca="1" si="159"/>
        <v>0</v>
      </c>
      <c r="AT115" s="101">
        <f t="shared" ca="1" si="160"/>
        <v>0</v>
      </c>
      <c r="AU115" s="103">
        <f t="shared" ca="1" si="161"/>
        <v>0</v>
      </c>
      <c r="AV115" s="103">
        <f t="shared" ca="1" si="162"/>
        <v>0</v>
      </c>
      <c r="AW115" s="103">
        <f t="shared" ca="1" si="163"/>
        <v>0</v>
      </c>
      <c r="AY115" s="78">
        <f t="shared" ca="1" si="164"/>
        <v>0</v>
      </c>
      <c r="AZ115" s="321" t="e">
        <f t="shared" ca="1" si="165"/>
        <v>#DIV/0!</v>
      </c>
      <c r="BA115" s="75">
        <f t="shared" ca="1" si="106"/>
        <v>0</v>
      </c>
      <c r="BB115" s="102">
        <f t="shared" ca="1" si="107"/>
        <v>0</v>
      </c>
      <c r="BC115" s="101">
        <f t="shared" ca="1" si="166"/>
        <v>0</v>
      </c>
      <c r="BD115" s="101">
        <f t="shared" ca="1" si="167"/>
        <v>0</v>
      </c>
      <c r="BE115" s="101">
        <f t="shared" ca="1" si="168"/>
        <v>0</v>
      </c>
      <c r="BF115" s="103">
        <f t="shared" ca="1" si="169"/>
        <v>0</v>
      </c>
      <c r="BG115" s="103">
        <f t="shared" ca="1" si="170"/>
        <v>0</v>
      </c>
      <c r="BH115" s="103">
        <f t="shared" ca="1" si="171"/>
        <v>0</v>
      </c>
      <c r="BJ115" s="78">
        <f t="shared" ca="1" si="172"/>
        <v>0</v>
      </c>
      <c r="BK115" s="321" t="e">
        <f t="shared" ca="1" si="173"/>
        <v>#DIV/0!</v>
      </c>
      <c r="BL115" s="75">
        <f t="shared" ca="1" si="112"/>
        <v>0</v>
      </c>
      <c r="BM115" s="102">
        <f t="shared" ca="1" si="113"/>
        <v>0</v>
      </c>
      <c r="BN115" s="101">
        <f t="shared" ca="1" si="174"/>
        <v>0</v>
      </c>
      <c r="BO115" s="101">
        <f t="shared" ca="1" si="175"/>
        <v>0</v>
      </c>
      <c r="BP115" s="101">
        <f t="shared" ca="1" si="176"/>
        <v>0</v>
      </c>
      <c r="BQ115" s="103">
        <f t="shared" ca="1" si="177"/>
        <v>0</v>
      </c>
      <c r="BR115" s="103">
        <f t="shared" ca="1" si="178"/>
        <v>0</v>
      </c>
      <c r="BS115" s="103">
        <f t="shared" ca="1" si="179"/>
        <v>0</v>
      </c>
      <c r="BU115" s="78">
        <f t="shared" ca="1" si="180"/>
        <v>0</v>
      </c>
      <c r="BV115" s="321" t="e">
        <f t="shared" ca="1" si="181"/>
        <v>#DIV/0!</v>
      </c>
      <c r="BW115" s="75">
        <f t="shared" ca="1" si="118"/>
        <v>0</v>
      </c>
      <c r="BX115" s="102">
        <f t="shared" ca="1" si="119"/>
        <v>0</v>
      </c>
      <c r="BY115" s="101">
        <f t="shared" ca="1" si="182"/>
        <v>0</v>
      </c>
      <c r="BZ115" s="101">
        <f t="shared" ca="1" si="183"/>
        <v>0</v>
      </c>
      <c r="CA115" s="101">
        <f t="shared" ca="1" si="184"/>
        <v>0</v>
      </c>
      <c r="CB115" s="103">
        <f t="shared" ca="1" si="185"/>
        <v>0</v>
      </c>
      <c r="CC115" s="103">
        <f t="shared" ca="1" si="186"/>
        <v>0</v>
      </c>
      <c r="CD115" s="103">
        <f t="shared" ca="1" si="187"/>
        <v>0</v>
      </c>
    </row>
    <row r="116" spans="1:82" x14ac:dyDescent="0.25">
      <c r="A116" s="96">
        <f t="shared" si="147"/>
        <v>39845</v>
      </c>
      <c r="B116" s="97">
        <f t="shared" ca="1" si="124"/>
        <v>3.88</v>
      </c>
      <c r="C116" s="77">
        <f t="shared" ca="1" si="148"/>
        <v>0.22750000000000001</v>
      </c>
      <c r="D116" s="97">
        <f t="shared" ca="1" si="80"/>
        <v>-0.03</v>
      </c>
      <c r="E116" s="100">
        <f t="shared" ca="1" si="81"/>
        <v>1</v>
      </c>
      <c r="F116" s="99">
        <f t="shared" ca="1" si="126"/>
        <v>2596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8">
        <f t="shared" ca="1" si="83"/>
        <v>4</v>
      </c>
      <c r="K116" s="97">
        <f t="shared" ca="1" si="84"/>
        <v>-0.03</v>
      </c>
      <c r="L116" s="100">
        <f t="shared" ca="1" si="85"/>
        <v>1</v>
      </c>
      <c r="M116" s="99">
        <f t="shared" ca="1" si="150"/>
        <v>2596</v>
      </c>
      <c r="N116" s="181" t="e">
        <f t="shared" ca="1" si="151"/>
        <v>#DIV/0!</v>
      </c>
      <c r="O116" s="77" t="e">
        <f ca="1">IF(D$16=1,_xll.xCalcSkew($A116,P116-AZ116,b)/100,0)</f>
        <v>#DIV/0!</v>
      </c>
      <c r="P116" s="98">
        <f t="shared" ca="1" si="88"/>
        <v>2.5</v>
      </c>
      <c r="R116" s="97">
        <f t="shared" ca="1" si="89"/>
        <v>-0.03</v>
      </c>
      <c r="S116" s="100">
        <f t="shared" ca="1" si="90"/>
        <v>1</v>
      </c>
      <c r="T116" s="99">
        <f t="shared" ca="1" si="152"/>
        <v>2596</v>
      </c>
      <c r="U116" s="181" t="e">
        <f t="shared" ca="1" si="153"/>
        <v>#DIV/0!</v>
      </c>
      <c r="V116" s="77" t="e">
        <f ca="1">IF(F$16=1,_xll.xCalcSkew($A116,W116-BK116,b)/100,0)</f>
        <v>#DIV/0!</v>
      </c>
      <c r="W116" s="98">
        <f t="shared" ca="1" si="93"/>
        <v>2.5</v>
      </c>
      <c r="X116" s="99"/>
      <c r="Y116" s="97">
        <f t="shared" ca="1" si="94"/>
        <v>-0.03</v>
      </c>
      <c r="Z116" s="100">
        <f t="shared" ca="1" si="95"/>
        <v>1</v>
      </c>
      <c r="AA116" s="99">
        <f t="shared" ca="1" si="154"/>
        <v>2596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8">
        <f t="shared" ca="1" si="98"/>
        <v>2.4900000000000002</v>
      </c>
      <c r="AF116" s="99">
        <f t="shared" ca="1" si="127"/>
        <v>2596</v>
      </c>
      <c r="AG116" s="99">
        <f t="shared" ca="1" si="128"/>
        <v>2595</v>
      </c>
      <c r="AH116" s="77">
        <f t="shared" ca="1" si="129"/>
        <v>5.5732784192703999E-2</v>
      </c>
      <c r="AI116" s="159">
        <f t="shared" si="99"/>
        <v>28</v>
      </c>
      <c r="AL116" s="99"/>
      <c r="AM116" s="78"/>
      <c r="AN116" s="78">
        <f t="shared" ca="1" si="156"/>
        <v>0</v>
      </c>
      <c r="AO116" s="321" t="e">
        <f t="shared" ca="1" si="157"/>
        <v>#DIV/0!</v>
      </c>
      <c r="AP116" s="75">
        <f t="shared" ca="1" si="101"/>
        <v>0</v>
      </c>
      <c r="AQ116" s="102">
        <f t="shared" ca="1" si="102"/>
        <v>0</v>
      </c>
      <c r="AR116" s="101">
        <f t="shared" ca="1" si="158"/>
        <v>0</v>
      </c>
      <c r="AS116" s="101">
        <f t="shared" ca="1" si="159"/>
        <v>0</v>
      </c>
      <c r="AT116" s="101">
        <f t="shared" ca="1" si="160"/>
        <v>0</v>
      </c>
      <c r="AU116" s="103">
        <f t="shared" ca="1" si="161"/>
        <v>0</v>
      </c>
      <c r="AV116" s="103">
        <f t="shared" ca="1" si="162"/>
        <v>0</v>
      </c>
      <c r="AW116" s="103">
        <f t="shared" ca="1" si="163"/>
        <v>0</v>
      </c>
      <c r="AY116" s="78">
        <f t="shared" ca="1" si="164"/>
        <v>0</v>
      </c>
      <c r="AZ116" s="321" t="e">
        <f t="shared" ca="1" si="165"/>
        <v>#DIV/0!</v>
      </c>
      <c r="BA116" s="75">
        <f t="shared" ca="1" si="106"/>
        <v>0</v>
      </c>
      <c r="BB116" s="102">
        <f t="shared" ca="1" si="107"/>
        <v>0</v>
      </c>
      <c r="BC116" s="101">
        <f t="shared" ca="1" si="166"/>
        <v>0</v>
      </c>
      <c r="BD116" s="101">
        <f t="shared" ca="1" si="167"/>
        <v>0</v>
      </c>
      <c r="BE116" s="101">
        <f t="shared" ca="1" si="168"/>
        <v>0</v>
      </c>
      <c r="BF116" s="103">
        <f t="shared" ca="1" si="169"/>
        <v>0</v>
      </c>
      <c r="BG116" s="103">
        <f t="shared" ca="1" si="170"/>
        <v>0</v>
      </c>
      <c r="BH116" s="103">
        <f t="shared" ca="1" si="171"/>
        <v>0</v>
      </c>
      <c r="BJ116" s="78">
        <f t="shared" ca="1" si="172"/>
        <v>0</v>
      </c>
      <c r="BK116" s="321" t="e">
        <f t="shared" ca="1" si="173"/>
        <v>#DIV/0!</v>
      </c>
      <c r="BL116" s="75">
        <f t="shared" ca="1" si="112"/>
        <v>0</v>
      </c>
      <c r="BM116" s="102">
        <f t="shared" ca="1" si="113"/>
        <v>0</v>
      </c>
      <c r="BN116" s="101">
        <f t="shared" ca="1" si="174"/>
        <v>0</v>
      </c>
      <c r="BO116" s="101">
        <f t="shared" ca="1" si="175"/>
        <v>0</v>
      </c>
      <c r="BP116" s="101">
        <f t="shared" ca="1" si="176"/>
        <v>0</v>
      </c>
      <c r="BQ116" s="103">
        <f t="shared" ca="1" si="177"/>
        <v>0</v>
      </c>
      <c r="BR116" s="103">
        <f t="shared" ca="1" si="178"/>
        <v>0</v>
      </c>
      <c r="BS116" s="103">
        <f t="shared" ca="1" si="179"/>
        <v>0</v>
      </c>
      <c r="BU116" s="78">
        <f t="shared" ca="1" si="180"/>
        <v>0</v>
      </c>
      <c r="BV116" s="321" t="e">
        <f t="shared" ca="1" si="181"/>
        <v>#DIV/0!</v>
      </c>
      <c r="BW116" s="75">
        <f t="shared" ca="1" si="118"/>
        <v>0</v>
      </c>
      <c r="BX116" s="102">
        <f t="shared" ca="1" si="119"/>
        <v>0</v>
      </c>
      <c r="BY116" s="101">
        <f t="shared" ca="1" si="182"/>
        <v>0</v>
      </c>
      <c r="BZ116" s="101">
        <f t="shared" ca="1" si="183"/>
        <v>0</v>
      </c>
      <c r="CA116" s="101">
        <f t="shared" ca="1" si="184"/>
        <v>0</v>
      </c>
      <c r="CB116" s="103">
        <f t="shared" ca="1" si="185"/>
        <v>0</v>
      </c>
      <c r="CC116" s="103">
        <f t="shared" ca="1" si="186"/>
        <v>0</v>
      </c>
      <c r="CD116" s="103">
        <f t="shared" ca="1" si="187"/>
        <v>0</v>
      </c>
    </row>
    <row r="117" spans="1:82" x14ac:dyDescent="0.25">
      <c r="A117" s="96">
        <f t="shared" si="147"/>
        <v>39873</v>
      </c>
      <c r="B117" s="97">
        <f t="shared" ca="1" si="124"/>
        <v>3.75</v>
      </c>
      <c r="C117" s="77">
        <f t="shared" ca="1" si="148"/>
        <v>0.22</v>
      </c>
      <c r="D117" s="97">
        <f t="shared" ca="1" si="80"/>
        <v>-1.7500000000000002E-2</v>
      </c>
      <c r="E117" s="100">
        <f t="shared" ca="1" si="81"/>
        <v>1</v>
      </c>
      <c r="F117" s="99">
        <f t="shared" ca="1" si="126"/>
        <v>2624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8">
        <f t="shared" ca="1" si="83"/>
        <v>4</v>
      </c>
      <c r="K117" s="97">
        <f t="shared" ca="1" si="84"/>
        <v>-1.7500000000000002E-2</v>
      </c>
      <c r="L117" s="100">
        <f t="shared" ca="1" si="85"/>
        <v>1</v>
      </c>
      <c r="M117" s="99">
        <f t="shared" ca="1" si="150"/>
        <v>2624</v>
      </c>
      <c r="N117" s="181" t="e">
        <f t="shared" ca="1" si="151"/>
        <v>#DIV/0!</v>
      </c>
      <c r="O117" s="77" t="e">
        <f ca="1">IF(D$16=1,_xll.xCalcSkew($A117,P117-AZ117,b)/100,0)</f>
        <v>#DIV/0!</v>
      </c>
      <c r="P117" s="98">
        <f t="shared" ca="1" si="88"/>
        <v>2.5</v>
      </c>
      <c r="R117" s="97">
        <f t="shared" ca="1" si="89"/>
        <v>-1.7500000000000002E-2</v>
      </c>
      <c r="S117" s="100">
        <f t="shared" ca="1" si="90"/>
        <v>1</v>
      </c>
      <c r="T117" s="99">
        <f t="shared" ca="1" si="152"/>
        <v>2624</v>
      </c>
      <c r="U117" s="181" t="e">
        <f t="shared" ca="1" si="153"/>
        <v>#DIV/0!</v>
      </c>
      <c r="V117" s="77" t="e">
        <f ca="1">IF(F$16=1,_xll.xCalcSkew($A117,W117-BK117,b)/100,0)</f>
        <v>#DIV/0!</v>
      </c>
      <c r="W117" s="98">
        <f t="shared" ca="1" si="93"/>
        <v>2.5</v>
      </c>
      <c r="X117" s="99"/>
      <c r="Y117" s="97">
        <f t="shared" ca="1" si="94"/>
        <v>-1.7500000000000002E-2</v>
      </c>
      <c r="Z117" s="100">
        <f t="shared" ca="1" si="95"/>
        <v>1</v>
      </c>
      <c r="AA117" s="99">
        <f t="shared" ca="1" si="154"/>
        <v>2624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8">
        <f t="shared" ca="1" si="98"/>
        <v>2.4900000000000002</v>
      </c>
      <c r="AF117" s="99">
        <f t="shared" ca="1" si="127"/>
        <v>2624</v>
      </c>
      <c r="AG117" s="99">
        <f t="shared" ca="1" si="128"/>
        <v>2623</v>
      </c>
      <c r="AH117" s="77">
        <f t="shared" ca="1" si="129"/>
        <v>5.5826266606755499E-2</v>
      </c>
      <c r="AI117" s="159">
        <f t="shared" si="99"/>
        <v>31</v>
      </c>
      <c r="AL117" s="99"/>
      <c r="AM117" s="78"/>
      <c r="AN117" s="78">
        <f t="shared" ca="1" si="156"/>
        <v>0</v>
      </c>
      <c r="AO117" s="321" t="e">
        <f t="shared" ca="1" si="157"/>
        <v>#DIV/0!</v>
      </c>
      <c r="AP117" s="75">
        <f t="shared" ca="1" si="101"/>
        <v>0</v>
      </c>
      <c r="AQ117" s="102">
        <f t="shared" ca="1" si="102"/>
        <v>0</v>
      </c>
      <c r="AR117" s="101">
        <f t="shared" ca="1" si="158"/>
        <v>0</v>
      </c>
      <c r="AS117" s="101">
        <f t="shared" ca="1" si="159"/>
        <v>0</v>
      </c>
      <c r="AT117" s="101">
        <f t="shared" ca="1" si="160"/>
        <v>0</v>
      </c>
      <c r="AU117" s="103">
        <f t="shared" ca="1" si="161"/>
        <v>0</v>
      </c>
      <c r="AV117" s="103">
        <f t="shared" ca="1" si="162"/>
        <v>0</v>
      </c>
      <c r="AW117" s="103">
        <f t="shared" ca="1" si="163"/>
        <v>0</v>
      </c>
      <c r="AY117" s="78">
        <f t="shared" ca="1" si="164"/>
        <v>0</v>
      </c>
      <c r="AZ117" s="321" t="e">
        <f t="shared" ca="1" si="165"/>
        <v>#DIV/0!</v>
      </c>
      <c r="BA117" s="75">
        <f t="shared" ca="1" si="106"/>
        <v>0</v>
      </c>
      <c r="BB117" s="102">
        <f t="shared" ca="1" si="107"/>
        <v>0</v>
      </c>
      <c r="BC117" s="101">
        <f t="shared" ca="1" si="166"/>
        <v>0</v>
      </c>
      <c r="BD117" s="101">
        <f t="shared" ca="1" si="167"/>
        <v>0</v>
      </c>
      <c r="BE117" s="101">
        <f t="shared" ca="1" si="168"/>
        <v>0</v>
      </c>
      <c r="BF117" s="103">
        <f t="shared" ca="1" si="169"/>
        <v>0</v>
      </c>
      <c r="BG117" s="103">
        <f t="shared" ca="1" si="170"/>
        <v>0</v>
      </c>
      <c r="BH117" s="103">
        <f t="shared" ca="1" si="171"/>
        <v>0</v>
      </c>
      <c r="BJ117" s="78">
        <f t="shared" ca="1" si="172"/>
        <v>0</v>
      </c>
      <c r="BK117" s="321" t="e">
        <f t="shared" ca="1" si="173"/>
        <v>#DIV/0!</v>
      </c>
      <c r="BL117" s="75">
        <f t="shared" ca="1" si="112"/>
        <v>0</v>
      </c>
      <c r="BM117" s="102">
        <f t="shared" ca="1" si="113"/>
        <v>0</v>
      </c>
      <c r="BN117" s="101">
        <f t="shared" ca="1" si="174"/>
        <v>0</v>
      </c>
      <c r="BO117" s="101">
        <f t="shared" ca="1" si="175"/>
        <v>0</v>
      </c>
      <c r="BP117" s="101">
        <f t="shared" ca="1" si="176"/>
        <v>0</v>
      </c>
      <c r="BQ117" s="103">
        <f t="shared" ca="1" si="177"/>
        <v>0</v>
      </c>
      <c r="BR117" s="103">
        <f t="shared" ca="1" si="178"/>
        <v>0</v>
      </c>
      <c r="BS117" s="103">
        <f t="shared" ca="1" si="179"/>
        <v>0</v>
      </c>
      <c r="BU117" s="78">
        <f t="shared" ca="1" si="180"/>
        <v>0</v>
      </c>
      <c r="BV117" s="321" t="e">
        <f t="shared" ca="1" si="181"/>
        <v>#DIV/0!</v>
      </c>
      <c r="BW117" s="75">
        <f t="shared" ca="1" si="118"/>
        <v>0</v>
      </c>
      <c r="BX117" s="102">
        <f t="shared" ca="1" si="119"/>
        <v>0</v>
      </c>
      <c r="BY117" s="101">
        <f t="shared" ca="1" si="182"/>
        <v>0</v>
      </c>
      <c r="BZ117" s="101">
        <f t="shared" ca="1" si="183"/>
        <v>0</v>
      </c>
      <c r="CA117" s="101">
        <f t="shared" ca="1" si="184"/>
        <v>0</v>
      </c>
      <c r="CB117" s="103">
        <f t="shared" ca="1" si="185"/>
        <v>0</v>
      </c>
      <c r="CC117" s="103">
        <f t="shared" ca="1" si="186"/>
        <v>0</v>
      </c>
      <c r="CD117" s="103">
        <f t="shared" ca="1" si="187"/>
        <v>0</v>
      </c>
    </row>
    <row r="118" spans="1:82" x14ac:dyDescent="0.25">
      <c r="A118" s="96">
        <f t="shared" si="147"/>
        <v>39904</v>
      </c>
      <c r="B118" s="97">
        <f t="shared" ca="1" si="124"/>
        <v>3.5649999999999999</v>
      </c>
      <c r="C118" s="77">
        <f t="shared" ca="1" si="148"/>
        <v>0.20250000000000001</v>
      </c>
      <c r="D118" s="97">
        <f t="shared" ca="1" si="80"/>
        <v>0.02</v>
      </c>
      <c r="E118" s="100">
        <f t="shared" ca="1" si="81"/>
        <v>1</v>
      </c>
      <c r="F118" s="99">
        <f t="shared" ca="1" si="126"/>
        <v>2654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8">
        <f t="shared" ca="1" si="83"/>
        <v>4</v>
      </c>
      <c r="K118" s="97">
        <f t="shared" ca="1" si="84"/>
        <v>0.02</v>
      </c>
      <c r="L118" s="100">
        <f t="shared" ca="1" si="85"/>
        <v>1</v>
      </c>
      <c r="M118" s="99">
        <f t="shared" ca="1" si="150"/>
        <v>2654</v>
      </c>
      <c r="N118" s="181" t="e">
        <f t="shared" ca="1" si="151"/>
        <v>#DIV/0!</v>
      </c>
      <c r="O118" s="77" t="e">
        <f ca="1">IF(D$16=1,_xll.xCalcSkew($A118,P118-AZ118,b)/100,0)</f>
        <v>#DIV/0!</v>
      </c>
      <c r="P118" s="98">
        <f t="shared" ca="1" si="88"/>
        <v>2.5</v>
      </c>
      <c r="R118" s="97">
        <f t="shared" ca="1" si="89"/>
        <v>0.02</v>
      </c>
      <c r="S118" s="100">
        <f t="shared" ca="1" si="90"/>
        <v>1</v>
      </c>
      <c r="T118" s="99">
        <f t="shared" ca="1" si="152"/>
        <v>2654</v>
      </c>
      <c r="U118" s="181" t="e">
        <f t="shared" ca="1" si="153"/>
        <v>#DIV/0!</v>
      </c>
      <c r="V118" s="77" t="e">
        <f ca="1">IF(F$16=1,_xll.xCalcSkew($A118,W118-BK118,b)/100,0)</f>
        <v>#DIV/0!</v>
      </c>
      <c r="W118" s="98">
        <f t="shared" ca="1" si="93"/>
        <v>2.5</v>
      </c>
      <c r="X118" s="99"/>
      <c r="Y118" s="97">
        <f t="shared" ca="1" si="94"/>
        <v>0.02</v>
      </c>
      <c r="Z118" s="100">
        <f t="shared" ca="1" si="95"/>
        <v>1</v>
      </c>
      <c r="AA118" s="99">
        <f t="shared" ca="1" si="154"/>
        <v>2654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8">
        <f t="shared" ca="1" si="98"/>
        <v>2.4900000000000002</v>
      </c>
      <c r="AF118" s="99">
        <f t="shared" ca="1" si="127"/>
        <v>2654</v>
      </c>
      <c r="AG118" s="99">
        <f t="shared" ca="1" si="128"/>
        <v>2653</v>
      </c>
      <c r="AH118" s="77">
        <f t="shared" ca="1" si="129"/>
        <v>5.5929764997134403E-2</v>
      </c>
      <c r="AI118" s="159">
        <f t="shared" si="99"/>
        <v>30</v>
      </c>
      <c r="AL118" s="99"/>
      <c r="AM118" s="78"/>
      <c r="AN118" s="78">
        <f t="shared" ca="1" si="156"/>
        <v>0</v>
      </c>
      <c r="AO118" s="321" t="e">
        <f t="shared" ca="1" si="157"/>
        <v>#DIV/0!</v>
      </c>
      <c r="AP118" s="75">
        <f t="shared" ca="1" si="101"/>
        <v>0</v>
      </c>
      <c r="AQ118" s="102">
        <f t="shared" ca="1" si="102"/>
        <v>0</v>
      </c>
      <c r="AR118" s="101">
        <f t="shared" ca="1" si="158"/>
        <v>0</v>
      </c>
      <c r="AS118" s="101">
        <f t="shared" ca="1" si="159"/>
        <v>0</v>
      </c>
      <c r="AT118" s="101">
        <f t="shared" ca="1" si="160"/>
        <v>0</v>
      </c>
      <c r="AU118" s="103">
        <f t="shared" ca="1" si="161"/>
        <v>0</v>
      </c>
      <c r="AV118" s="103">
        <f t="shared" ca="1" si="162"/>
        <v>0</v>
      </c>
      <c r="AW118" s="103">
        <f t="shared" ca="1" si="163"/>
        <v>0</v>
      </c>
      <c r="AY118" s="78">
        <f t="shared" ca="1" si="164"/>
        <v>0</v>
      </c>
      <c r="AZ118" s="321" t="e">
        <f t="shared" ca="1" si="165"/>
        <v>#DIV/0!</v>
      </c>
      <c r="BA118" s="75">
        <f t="shared" ca="1" si="106"/>
        <v>0</v>
      </c>
      <c r="BB118" s="102">
        <f t="shared" ca="1" si="107"/>
        <v>0</v>
      </c>
      <c r="BC118" s="101">
        <f t="shared" ca="1" si="166"/>
        <v>0</v>
      </c>
      <c r="BD118" s="101">
        <f t="shared" ca="1" si="167"/>
        <v>0</v>
      </c>
      <c r="BE118" s="101">
        <f t="shared" ca="1" si="168"/>
        <v>0</v>
      </c>
      <c r="BF118" s="103">
        <f t="shared" ca="1" si="169"/>
        <v>0</v>
      </c>
      <c r="BG118" s="103">
        <f t="shared" ca="1" si="170"/>
        <v>0</v>
      </c>
      <c r="BH118" s="103">
        <f t="shared" ca="1" si="171"/>
        <v>0</v>
      </c>
      <c r="BJ118" s="78">
        <f t="shared" ca="1" si="172"/>
        <v>0</v>
      </c>
      <c r="BK118" s="321" t="e">
        <f t="shared" ca="1" si="173"/>
        <v>#DIV/0!</v>
      </c>
      <c r="BL118" s="75">
        <f t="shared" ca="1" si="112"/>
        <v>0</v>
      </c>
      <c r="BM118" s="102">
        <f t="shared" ca="1" si="113"/>
        <v>0</v>
      </c>
      <c r="BN118" s="101">
        <f t="shared" ca="1" si="174"/>
        <v>0</v>
      </c>
      <c r="BO118" s="101">
        <f t="shared" ca="1" si="175"/>
        <v>0</v>
      </c>
      <c r="BP118" s="101">
        <f t="shared" ca="1" si="176"/>
        <v>0</v>
      </c>
      <c r="BQ118" s="103">
        <f t="shared" ca="1" si="177"/>
        <v>0</v>
      </c>
      <c r="BR118" s="103">
        <f t="shared" ca="1" si="178"/>
        <v>0</v>
      </c>
      <c r="BS118" s="103">
        <f t="shared" ca="1" si="179"/>
        <v>0</v>
      </c>
      <c r="BU118" s="78">
        <f t="shared" ca="1" si="180"/>
        <v>0</v>
      </c>
      <c r="BV118" s="321" t="e">
        <f t="shared" ca="1" si="181"/>
        <v>#DIV/0!</v>
      </c>
      <c r="BW118" s="75">
        <f t="shared" ca="1" si="118"/>
        <v>0</v>
      </c>
      <c r="BX118" s="102">
        <f t="shared" ca="1" si="119"/>
        <v>0</v>
      </c>
      <c r="BY118" s="101">
        <f t="shared" ca="1" si="182"/>
        <v>0</v>
      </c>
      <c r="BZ118" s="101">
        <f t="shared" ca="1" si="183"/>
        <v>0</v>
      </c>
      <c r="CA118" s="101">
        <f t="shared" ca="1" si="184"/>
        <v>0</v>
      </c>
      <c r="CB118" s="103">
        <f t="shared" ca="1" si="185"/>
        <v>0</v>
      </c>
      <c r="CC118" s="103">
        <f t="shared" ca="1" si="186"/>
        <v>0</v>
      </c>
      <c r="CD118" s="103">
        <f t="shared" ca="1" si="187"/>
        <v>0</v>
      </c>
    </row>
    <row r="119" spans="1:82" x14ac:dyDescent="0.25">
      <c r="A119" s="96">
        <f t="shared" si="147"/>
        <v>39934</v>
      </c>
      <c r="B119" s="97">
        <f t="shared" ca="1" si="124"/>
        <v>3.56</v>
      </c>
      <c r="C119" s="77">
        <f t="shared" ca="1" si="148"/>
        <v>0.20250000000000001</v>
      </c>
      <c r="D119" s="97">
        <f t="shared" ca="1" si="80"/>
        <v>0.02</v>
      </c>
      <c r="E119" s="100">
        <f t="shared" ca="1" si="81"/>
        <v>1</v>
      </c>
      <c r="F119" s="99">
        <f t="shared" ca="1" si="126"/>
        <v>2686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8">
        <f t="shared" ca="1" si="83"/>
        <v>4</v>
      </c>
      <c r="K119" s="97">
        <f t="shared" ca="1" si="84"/>
        <v>0.02</v>
      </c>
      <c r="L119" s="100">
        <f t="shared" ca="1" si="85"/>
        <v>1</v>
      </c>
      <c r="M119" s="99">
        <f t="shared" ca="1" si="150"/>
        <v>2686</v>
      </c>
      <c r="N119" s="181" t="e">
        <f t="shared" ca="1" si="151"/>
        <v>#DIV/0!</v>
      </c>
      <c r="O119" s="77" t="e">
        <f ca="1">IF(D$16=1,_xll.xCalcSkew($A119,P119-AZ119,b)/100,0)</f>
        <v>#DIV/0!</v>
      </c>
      <c r="P119" s="98">
        <f t="shared" ca="1" si="88"/>
        <v>2.5</v>
      </c>
      <c r="R119" s="97">
        <f t="shared" ca="1" si="89"/>
        <v>0.02</v>
      </c>
      <c r="S119" s="100">
        <f t="shared" ca="1" si="90"/>
        <v>1</v>
      </c>
      <c r="T119" s="99">
        <f t="shared" ca="1" si="152"/>
        <v>2686</v>
      </c>
      <c r="U119" s="181" t="e">
        <f t="shared" ca="1" si="153"/>
        <v>#DIV/0!</v>
      </c>
      <c r="V119" s="77" t="e">
        <f ca="1">IF(F$16=1,_xll.xCalcSkew($A119,W119-BK119,b)/100,0)</f>
        <v>#DIV/0!</v>
      </c>
      <c r="W119" s="98">
        <f t="shared" ca="1" si="93"/>
        <v>2.5</v>
      </c>
      <c r="X119" s="99"/>
      <c r="Y119" s="97">
        <f t="shared" ca="1" si="94"/>
        <v>0.02</v>
      </c>
      <c r="Z119" s="100">
        <f t="shared" ca="1" si="95"/>
        <v>1</v>
      </c>
      <c r="AA119" s="99">
        <f t="shared" ca="1" si="154"/>
        <v>2686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8">
        <f t="shared" ca="1" si="98"/>
        <v>2.4900000000000002</v>
      </c>
      <c r="AF119" s="99">
        <f t="shared" ca="1" si="127"/>
        <v>2686</v>
      </c>
      <c r="AG119" s="99">
        <f t="shared" ca="1" si="128"/>
        <v>2685</v>
      </c>
      <c r="AH119" s="77">
        <f t="shared" ca="1" si="129"/>
        <v>5.6029924733155503E-2</v>
      </c>
      <c r="AI119" s="159">
        <f t="shared" si="99"/>
        <v>31</v>
      </c>
      <c r="AL119" s="99"/>
      <c r="AM119" s="78"/>
      <c r="AN119" s="78">
        <f t="shared" ca="1" si="156"/>
        <v>0</v>
      </c>
      <c r="AO119" s="321" t="e">
        <f t="shared" ca="1" si="157"/>
        <v>#DIV/0!</v>
      </c>
      <c r="AP119" s="75">
        <f t="shared" ca="1" si="101"/>
        <v>0</v>
      </c>
      <c r="AQ119" s="102">
        <f t="shared" ca="1" si="102"/>
        <v>0</v>
      </c>
      <c r="AR119" s="101">
        <f t="shared" ca="1" si="158"/>
        <v>0</v>
      </c>
      <c r="AS119" s="101">
        <f t="shared" ca="1" si="159"/>
        <v>0</v>
      </c>
      <c r="AT119" s="101">
        <f t="shared" ca="1" si="160"/>
        <v>0</v>
      </c>
      <c r="AU119" s="103">
        <f t="shared" ca="1" si="161"/>
        <v>0</v>
      </c>
      <c r="AV119" s="103">
        <f t="shared" ca="1" si="162"/>
        <v>0</v>
      </c>
      <c r="AW119" s="103">
        <f t="shared" ca="1" si="163"/>
        <v>0</v>
      </c>
      <c r="AY119" s="78">
        <f t="shared" ca="1" si="164"/>
        <v>0</v>
      </c>
      <c r="AZ119" s="321" t="e">
        <f t="shared" ca="1" si="165"/>
        <v>#DIV/0!</v>
      </c>
      <c r="BA119" s="75">
        <f t="shared" ca="1" si="106"/>
        <v>0</v>
      </c>
      <c r="BB119" s="102">
        <f t="shared" ca="1" si="107"/>
        <v>0</v>
      </c>
      <c r="BC119" s="101">
        <f t="shared" ca="1" si="166"/>
        <v>0</v>
      </c>
      <c r="BD119" s="101">
        <f t="shared" ca="1" si="167"/>
        <v>0</v>
      </c>
      <c r="BE119" s="101">
        <f t="shared" ca="1" si="168"/>
        <v>0</v>
      </c>
      <c r="BF119" s="103">
        <f t="shared" ca="1" si="169"/>
        <v>0</v>
      </c>
      <c r="BG119" s="103">
        <f t="shared" ca="1" si="170"/>
        <v>0</v>
      </c>
      <c r="BH119" s="103">
        <f t="shared" ca="1" si="171"/>
        <v>0</v>
      </c>
      <c r="BJ119" s="78">
        <f t="shared" ca="1" si="172"/>
        <v>0</v>
      </c>
      <c r="BK119" s="321" t="e">
        <f t="shared" ca="1" si="173"/>
        <v>#DIV/0!</v>
      </c>
      <c r="BL119" s="75">
        <f t="shared" ca="1" si="112"/>
        <v>0</v>
      </c>
      <c r="BM119" s="102">
        <f t="shared" ca="1" si="113"/>
        <v>0</v>
      </c>
      <c r="BN119" s="101">
        <f t="shared" ca="1" si="174"/>
        <v>0</v>
      </c>
      <c r="BO119" s="101">
        <f t="shared" ca="1" si="175"/>
        <v>0</v>
      </c>
      <c r="BP119" s="101">
        <f t="shared" ca="1" si="176"/>
        <v>0</v>
      </c>
      <c r="BQ119" s="103">
        <f t="shared" ca="1" si="177"/>
        <v>0</v>
      </c>
      <c r="BR119" s="103">
        <f t="shared" ca="1" si="178"/>
        <v>0</v>
      </c>
      <c r="BS119" s="103">
        <f t="shared" ca="1" si="179"/>
        <v>0</v>
      </c>
      <c r="BU119" s="78">
        <f t="shared" ca="1" si="180"/>
        <v>0</v>
      </c>
      <c r="BV119" s="321" t="e">
        <f t="shared" ca="1" si="181"/>
        <v>#DIV/0!</v>
      </c>
      <c r="BW119" s="75">
        <f t="shared" ca="1" si="118"/>
        <v>0</v>
      </c>
      <c r="BX119" s="102">
        <f t="shared" ca="1" si="119"/>
        <v>0</v>
      </c>
      <c r="BY119" s="101">
        <f t="shared" ca="1" si="182"/>
        <v>0</v>
      </c>
      <c r="BZ119" s="101">
        <f t="shared" ca="1" si="183"/>
        <v>0</v>
      </c>
      <c r="CA119" s="101">
        <f t="shared" ca="1" si="184"/>
        <v>0</v>
      </c>
      <c r="CB119" s="103">
        <f t="shared" ca="1" si="185"/>
        <v>0</v>
      </c>
      <c r="CC119" s="103">
        <f t="shared" ca="1" si="186"/>
        <v>0</v>
      </c>
      <c r="CD119" s="103">
        <f t="shared" ca="1" si="187"/>
        <v>0</v>
      </c>
    </row>
    <row r="120" spans="1:82" x14ac:dyDescent="0.25">
      <c r="A120" s="96">
        <f t="shared" si="147"/>
        <v>39965</v>
      </c>
      <c r="B120" s="97">
        <f t="shared" ca="1" si="124"/>
        <v>3.5950000000000002</v>
      </c>
      <c r="C120" s="77">
        <f t="shared" ca="1" si="148"/>
        <v>0.20250000000000001</v>
      </c>
      <c r="D120" s="97">
        <f t="shared" ca="1" si="80"/>
        <v>2.5000000000000001E-2</v>
      </c>
      <c r="E120" s="100">
        <f t="shared" ca="1" si="81"/>
        <v>1</v>
      </c>
      <c r="F120" s="99">
        <f t="shared" ca="1" si="126"/>
        <v>2715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8">
        <f t="shared" ca="1" si="83"/>
        <v>4</v>
      </c>
      <c r="K120" s="97">
        <f t="shared" ca="1" si="84"/>
        <v>2.5000000000000001E-2</v>
      </c>
      <c r="L120" s="100">
        <f t="shared" ca="1" si="85"/>
        <v>1</v>
      </c>
      <c r="M120" s="99">
        <f t="shared" ca="1" si="150"/>
        <v>2715</v>
      </c>
      <c r="N120" s="181" t="e">
        <f t="shared" ca="1" si="151"/>
        <v>#DIV/0!</v>
      </c>
      <c r="O120" s="77" t="e">
        <f ca="1">IF(D$16=1,_xll.xCalcSkew($A120,P120-AZ120,b)/100,0)</f>
        <v>#DIV/0!</v>
      </c>
      <c r="P120" s="98">
        <f t="shared" ca="1" si="88"/>
        <v>2.5</v>
      </c>
      <c r="R120" s="97">
        <f t="shared" ca="1" si="89"/>
        <v>2.5000000000000001E-2</v>
      </c>
      <c r="S120" s="100">
        <f t="shared" ca="1" si="90"/>
        <v>1</v>
      </c>
      <c r="T120" s="99">
        <f t="shared" ca="1" si="152"/>
        <v>2715</v>
      </c>
      <c r="U120" s="181" t="e">
        <f t="shared" ca="1" si="153"/>
        <v>#DIV/0!</v>
      </c>
      <c r="V120" s="77" t="e">
        <f ca="1">IF(F$16=1,_xll.xCalcSkew($A120,W120-BK120,b)/100,0)</f>
        <v>#DIV/0!</v>
      </c>
      <c r="W120" s="98">
        <f t="shared" ca="1" si="93"/>
        <v>2.5</v>
      </c>
      <c r="X120" s="99"/>
      <c r="Y120" s="97">
        <f t="shared" ca="1" si="94"/>
        <v>2.5000000000000001E-2</v>
      </c>
      <c r="Z120" s="100">
        <f t="shared" ca="1" si="95"/>
        <v>1</v>
      </c>
      <c r="AA120" s="99">
        <f t="shared" ca="1" si="154"/>
        <v>2715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8">
        <f t="shared" ca="1" si="98"/>
        <v>2.4900000000000002</v>
      </c>
      <c r="AF120" s="99">
        <f t="shared" ca="1" si="127"/>
        <v>2715</v>
      </c>
      <c r="AG120" s="99">
        <f t="shared" ca="1" si="128"/>
        <v>2714</v>
      </c>
      <c r="AH120" s="77">
        <f t="shared" ca="1" si="129"/>
        <v>5.6133423130551502E-2</v>
      </c>
      <c r="AI120" s="159">
        <f t="shared" si="99"/>
        <v>30</v>
      </c>
      <c r="AL120" s="99"/>
      <c r="AM120" s="78"/>
      <c r="AN120" s="78">
        <f t="shared" ca="1" si="156"/>
        <v>0</v>
      </c>
      <c r="AO120" s="321" t="e">
        <f t="shared" ca="1" si="157"/>
        <v>#DIV/0!</v>
      </c>
      <c r="AP120" s="75">
        <f t="shared" ca="1" si="101"/>
        <v>0</v>
      </c>
      <c r="AQ120" s="102">
        <f t="shared" ca="1" si="102"/>
        <v>0</v>
      </c>
      <c r="AR120" s="101">
        <f t="shared" ca="1" si="158"/>
        <v>0</v>
      </c>
      <c r="AS120" s="101">
        <f t="shared" ca="1" si="159"/>
        <v>0</v>
      </c>
      <c r="AT120" s="101">
        <f t="shared" ca="1" si="160"/>
        <v>0</v>
      </c>
      <c r="AU120" s="103">
        <f t="shared" ca="1" si="161"/>
        <v>0</v>
      </c>
      <c r="AV120" s="103">
        <f t="shared" ca="1" si="162"/>
        <v>0</v>
      </c>
      <c r="AW120" s="103">
        <f t="shared" ca="1" si="163"/>
        <v>0</v>
      </c>
      <c r="AY120" s="78">
        <f t="shared" ca="1" si="164"/>
        <v>0</v>
      </c>
      <c r="AZ120" s="321" t="e">
        <f t="shared" ca="1" si="165"/>
        <v>#DIV/0!</v>
      </c>
      <c r="BA120" s="75">
        <f t="shared" ca="1" si="106"/>
        <v>0</v>
      </c>
      <c r="BB120" s="102">
        <f t="shared" ca="1" si="107"/>
        <v>0</v>
      </c>
      <c r="BC120" s="101">
        <f t="shared" ca="1" si="166"/>
        <v>0</v>
      </c>
      <c r="BD120" s="101">
        <f t="shared" ca="1" si="167"/>
        <v>0</v>
      </c>
      <c r="BE120" s="101">
        <f t="shared" ca="1" si="168"/>
        <v>0</v>
      </c>
      <c r="BF120" s="103">
        <f t="shared" ca="1" si="169"/>
        <v>0</v>
      </c>
      <c r="BG120" s="103">
        <f t="shared" ca="1" si="170"/>
        <v>0</v>
      </c>
      <c r="BH120" s="103">
        <f t="shared" ca="1" si="171"/>
        <v>0</v>
      </c>
      <c r="BJ120" s="78">
        <f t="shared" ca="1" si="172"/>
        <v>0</v>
      </c>
      <c r="BK120" s="321" t="e">
        <f t="shared" ca="1" si="173"/>
        <v>#DIV/0!</v>
      </c>
      <c r="BL120" s="75">
        <f t="shared" ca="1" si="112"/>
        <v>0</v>
      </c>
      <c r="BM120" s="102">
        <f t="shared" ca="1" si="113"/>
        <v>0</v>
      </c>
      <c r="BN120" s="101">
        <f t="shared" ca="1" si="174"/>
        <v>0</v>
      </c>
      <c r="BO120" s="101">
        <f t="shared" ca="1" si="175"/>
        <v>0</v>
      </c>
      <c r="BP120" s="101">
        <f t="shared" ca="1" si="176"/>
        <v>0</v>
      </c>
      <c r="BQ120" s="103">
        <f t="shared" ca="1" si="177"/>
        <v>0</v>
      </c>
      <c r="BR120" s="103">
        <f t="shared" ca="1" si="178"/>
        <v>0</v>
      </c>
      <c r="BS120" s="103">
        <f t="shared" ca="1" si="179"/>
        <v>0</v>
      </c>
      <c r="BU120" s="78">
        <f t="shared" ca="1" si="180"/>
        <v>0</v>
      </c>
      <c r="BV120" s="321" t="e">
        <f t="shared" ca="1" si="181"/>
        <v>#DIV/0!</v>
      </c>
      <c r="BW120" s="75">
        <f t="shared" ca="1" si="118"/>
        <v>0</v>
      </c>
      <c r="BX120" s="102">
        <f t="shared" ca="1" si="119"/>
        <v>0</v>
      </c>
      <c r="BY120" s="101">
        <f t="shared" ca="1" si="182"/>
        <v>0</v>
      </c>
      <c r="BZ120" s="101">
        <f t="shared" ca="1" si="183"/>
        <v>0</v>
      </c>
      <c r="CA120" s="101">
        <f t="shared" ca="1" si="184"/>
        <v>0</v>
      </c>
      <c r="CB120" s="103">
        <f t="shared" ca="1" si="185"/>
        <v>0</v>
      </c>
      <c r="CC120" s="103">
        <f t="shared" ca="1" si="186"/>
        <v>0</v>
      </c>
      <c r="CD120" s="103">
        <f t="shared" ca="1" si="187"/>
        <v>0</v>
      </c>
    </row>
    <row r="121" spans="1:82" x14ac:dyDescent="0.25">
      <c r="A121" s="96">
        <f t="shared" si="147"/>
        <v>39995</v>
      </c>
      <c r="B121" s="97">
        <f t="shared" ca="1" si="124"/>
        <v>3.6349999999999998</v>
      </c>
      <c r="C121" s="77">
        <f t="shared" ca="1" si="148"/>
        <v>0.20250000000000001</v>
      </c>
      <c r="D121" s="97">
        <f t="shared" ca="1" si="80"/>
        <v>2.75E-2</v>
      </c>
      <c r="E121" s="100">
        <f t="shared" ca="1" si="81"/>
        <v>1</v>
      </c>
      <c r="F121" s="99">
        <f t="shared" ca="1" si="126"/>
        <v>2745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8">
        <f t="shared" ca="1" si="83"/>
        <v>4</v>
      </c>
      <c r="K121" s="97">
        <f t="shared" ca="1" si="84"/>
        <v>2.75E-2</v>
      </c>
      <c r="L121" s="100">
        <f t="shared" ca="1" si="85"/>
        <v>1</v>
      </c>
      <c r="M121" s="99">
        <f t="shared" ca="1" si="150"/>
        <v>2745</v>
      </c>
      <c r="N121" s="181" t="e">
        <f t="shared" ca="1" si="151"/>
        <v>#DIV/0!</v>
      </c>
      <c r="O121" s="77" t="e">
        <f ca="1">IF(D$16=1,_xll.xCalcSkew($A121,P121-AZ121,b)/100,0)</f>
        <v>#DIV/0!</v>
      </c>
      <c r="P121" s="98">
        <f t="shared" ca="1" si="88"/>
        <v>2.5</v>
      </c>
      <c r="R121" s="97">
        <f t="shared" ca="1" si="89"/>
        <v>2.75E-2</v>
      </c>
      <c r="S121" s="100">
        <f t="shared" ca="1" si="90"/>
        <v>1</v>
      </c>
      <c r="T121" s="99">
        <f t="shared" ca="1" si="152"/>
        <v>2745</v>
      </c>
      <c r="U121" s="181" t="e">
        <f t="shared" ca="1" si="153"/>
        <v>#DIV/0!</v>
      </c>
      <c r="V121" s="77" t="e">
        <f ca="1">IF(F$16=1,_xll.xCalcSkew($A121,W121-BK121,b)/100,0)</f>
        <v>#DIV/0!</v>
      </c>
      <c r="W121" s="98">
        <f t="shared" ca="1" si="93"/>
        <v>2.5</v>
      </c>
      <c r="X121" s="99"/>
      <c r="Y121" s="97">
        <f t="shared" ca="1" si="94"/>
        <v>2.75E-2</v>
      </c>
      <c r="Z121" s="100">
        <f t="shared" ca="1" si="95"/>
        <v>1</v>
      </c>
      <c r="AA121" s="99">
        <f t="shared" ca="1" si="154"/>
        <v>2745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8">
        <f t="shared" ca="1" si="98"/>
        <v>2.4900000000000002</v>
      </c>
      <c r="AF121" s="99">
        <f t="shared" ca="1" si="127"/>
        <v>2745</v>
      </c>
      <c r="AG121" s="99">
        <f t="shared" ca="1" si="128"/>
        <v>2744</v>
      </c>
      <c r="AH121" s="77">
        <f t="shared" ca="1" si="129"/>
        <v>5.6233582873363101E-2</v>
      </c>
      <c r="AI121" s="159">
        <f t="shared" si="99"/>
        <v>31</v>
      </c>
      <c r="AL121" s="99"/>
      <c r="AM121" s="78"/>
      <c r="AN121" s="78">
        <f t="shared" ca="1" si="156"/>
        <v>0</v>
      </c>
      <c r="AO121" s="321" t="e">
        <f t="shared" ca="1" si="157"/>
        <v>#DIV/0!</v>
      </c>
      <c r="AP121" s="75">
        <f t="shared" ca="1" si="101"/>
        <v>0</v>
      </c>
      <c r="AQ121" s="102">
        <f t="shared" ca="1" si="102"/>
        <v>0</v>
      </c>
      <c r="AR121" s="101">
        <f t="shared" ca="1" si="158"/>
        <v>0</v>
      </c>
      <c r="AS121" s="101">
        <f t="shared" ca="1" si="159"/>
        <v>0</v>
      </c>
      <c r="AT121" s="101">
        <f t="shared" ca="1" si="160"/>
        <v>0</v>
      </c>
      <c r="AU121" s="103">
        <f t="shared" ca="1" si="161"/>
        <v>0</v>
      </c>
      <c r="AV121" s="103">
        <f t="shared" ca="1" si="162"/>
        <v>0</v>
      </c>
      <c r="AW121" s="103">
        <f t="shared" ca="1" si="163"/>
        <v>0</v>
      </c>
      <c r="AY121" s="78">
        <f t="shared" ca="1" si="164"/>
        <v>0</v>
      </c>
      <c r="AZ121" s="321" t="e">
        <f t="shared" ca="1" si="165"/>
        <v>#DIV/0!</v>
      </c>
      <c r="BA121" s="75">
        <f t="shared" ca="1" si="106"/>
        <v>0</v>
      </c>
      <c r="BB121" s="102">
        <f t="shared" ca="1" si="107"/>
        <v>0</v>
      </c>
      <c r="BC121" s="101">
        <f t="shared" ca="1" si="166"/>
        <v>0</v>
      </c>
      <c r="BD121" s="101">
        <f t="shared" ca="1" si="167"/>
        <v>0</v>
      </c>
      <c r="BE121" s="101">
        <f t="shared" ca="1" si="168"/>
        <v>0</v>
      </c>
      <c r="BF121" s="103">
        <f t="shared" ca="1" si="169"/>
        <v>0</v>
      </c>
      <c r="BG121" s="103">
        <f t="shared" ca="1" si="170"/>
        <v>0</v>
      </c>
      <c r="BH121" s="103">
        <f t="shared" ca="1" si="171"/>
        <v>0</v>
      </c>
      <c r="BJ121" s="78">
        <f t="shared" ca="1" si="172"/>
        <v>0</v>
      </c>
      <c r="BK121" s="321" t="e">
        <f t="shared" ca="1" si="173"/>
        <v>#DIV/0!</v>
      </c>
      <c r="BL121" s="75">
        <f t="shared" ca="1" si="112"/>
        <v>0</v>
      </c>
      <c r="BM121" s="102">
        <f t="shared" ca="1" si="113"/>
        <v>0</v>
      </c>
      <c r="BN121" s="101">
        <f t="shared" ca="1" si="174"/>
        <v>0</v>
      </c>
      <c r="BO121" s="101">
        <f t="shared" ca="1" si="175"/>
        <v>0</v>
      </c>
      <c r="BP121" s="101">
        <f t="shared" ca="1" si="176"/>
        <v>0</v>
      </c>
      <c r="BQ121" s="103">
        <f t="shared" ca="1" si="177"/>
        <v>0</v>
      </c>
      <c r="BR121" s="103">
        <f t="shared" ca="1" si="178"/>
        <v>0</v>
      </c>
      <c r="BS121" s="103">
        <f t="shared" ca="1" si="179"/>
        <v>0</v>
      </c>
      <c r="BU121" s="78">
        <f t="shared" ca="1" si="180"/>
        <v>0</v>
      </c>
      <c r="BV121" s="321" t="e">
        <f t="shared" ca="1" si="181"/>
        <v>#DIV/0!</v>
      </c>
      <c r="BW121" s="75">
        <f t="shared" ca="1" si="118"/>
        <v>0</v>
      </c>
      <c r="BX121" s="102">
        <f t="shared" ca="1" si="119"/>
        <v>0</v>
      </c>
      <c r="BY121" s="101">
        <f t="shared" ca="1" si="182"/>
        <v>0</v>
      </c>
      <c r="BZ121" s="101">
        <f t="shared" ca="1" si="183"/>
        <v>0</v>
      </c>
      <c r="CA121" s="101">
        <f t="shared" ca="1" si="184"/>
        <v>0</v>
      </c>
      <c r="CB121" s="103">
        <f t="shared" ca="1" si="185"/>
        <v>0</v>
      </c>
      <c r="CC121" s="103">
        <f t="shared" ca="1" si="186"/>
        <v>0</v>
      </c>
      <c r="CD121" s="103">
        <f t="shared" ca="1" si="187"/>
        <v>0</v>
      </c>
    </row>
    <row r="122" spans="1:82" x14ac:dyDescent="0.25">
      <c r="A122" s="96">
        <f t="shared" si="147"/>
        <v>40026</v>
      </c>
      <c r="B122" s="97">
        <f t="shared" ca="1" si="124"/>
        <v>3.6749999999999998</v>
      </c>
      <c r="C122" s="77">
        <f t="shared" ca="1" si="148"/>
        <v>0.20250000000000001</v>
      </c>
      <c r="D122" s="97">
        <f t="shared" ca="1" si="80"/>
        <v>0.03</v>
      </c>
      <c r="E122" s="100">
        <f t="shared" ca="1" si="81"/>
        <v>1</v>
      </c>
      <c r="F122" s="99">
        <f t="shared" ca="1" si="126"/>
        <v>2778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8">
        <f t="shared" ca="1" si="83"/>
        <v>4</v>
      </c>
      <c r="K122" s="97">
        <f t="shared" ca="1" si="84"/>
        <v>0.03</v>
      </c>
      <c r="L122" s="100">
        <f t="shared" ca="1" si="85"/>
        <v>1</v>
      </c>
      <c r="M122" s="99">
        <f t="shared" ca="1" si="150"/>
        <v>2778</v>
      </c>
      <c r="N122" s="181" t="e">
        <f t="shared" ca="1" si="151"/>
        <v>#DIV/0!</v>
      </c>
      <c r="O122" s="77" t="e">
        <f ca="1">IF(D$16=1,_xll.xCalcSkew($A122,P122-AZ122,b)/100,0)</f>
        <v>#DIV/0!</v>
      </c>
      <c r="P122" s="98">
        <f t="shared" ca="1" si="88"/>
        <v>2.5</v>
      </c>
      <c r="R122" s="97">
        <f t="shared" ca="1" si="89"/>
        <v>0.03</v>
      </c>
      <c r="S122" s="100">
        <f t="shared" ca="1" si="90"/>
        <v>1</v>
      </c>
      <c r="T122" s="99">
        <f t="shared" ca="1" si="152"/>
        <v>2778</v>
      </c>
      <c r="U122" s="181" t="e">
        <f t="shared" ca="1" si="153"/>
        <v>#DIV/0!</v>
      </c>
      <c r="V122" s="77" t="e">
        <f ca="1">IF(F$16=1,_xll.xCalcSkew($A122,W122-BK122,b)/100,0)</f>
        <v>#DIV/0!</v>
      </c>
      <c r="W122" s="98">
        <f t="shared" ca="1" si="93"/>
        <v>2.5</v>
      </c>
      <c r="X122" s="99"/>
      <c r="Y122" s="97">
        <f t="shared" ca="1" si="94"/>
        <v>0.03</v>
      </c>
      <c r="Z122" s="100">
        <f t="shared" ca="1" si="95"/>
        <v>1</v>
      </c>
      <c r="AA122" s="99">
        <f t="shared" ca="1" si="154"/>
        <v>2778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8">
        <f t="shared" ca="1" si="98"/>
        <v>2.4900000000000002</v>
      </c>
      <c r="AF122" s="99">
        <f t="shared" ca="1" si="127"/>
        <v>2778</v>
      </c>
      <c r="AG122" s="99">
        <f t="shared" ca="1" si="128"/>
        <v>2777</v>
      </c>
      <c r="AH122" s="77">
        <f t="shared" ca="1" si="129"/>
        <v>5.6337081277775702E-2</v>
      </c>
      <c r="AI122" s="159">
        <f t="shared" si="99"/>
        <v>31</v>
      </c>
      <c r="AL122" s="99"/>
      <c r="AM122" s="78"/>
      <c r="AN122" s="78">
        <f t="shared" ca="1" si="156"/>
        <v>0</v>
      </c>
      <c r="AO122" s="321" t="e">
        <f t="shared" ca="1" si="157"/>
        <v>#DIV/0!</v>
      </c>
      <c r="AP122" s="75">
        <f t="shared" ca="1" si="101"/>
        <v>0</v>
      </c>
      <c r="AQ122" s="102">
        <f t="shared" ca="1" si="102"/>
        <v>0</v>
      </c>
      <c r="AR122" s="101">
        <f t="shared" ca="1" si="158"/>
        <v>0</v>
      </c>
      <c r="AS122" s="101">
        <f t="shared" ca="1" si="159"/>
        <v>0</v>
      </c>
      <c r="AT122" s="101">
        <f t="shared" ca="1" si="160"/>
        <v>0</v>
      </c>
      <c r="AU122" s="103">
        <f t="shared" ca="1" si="161"/>
        <v>0</v>
      </c>
      <c r="AV122" s="103">
        <f t="shared" ca="1" si="162"/>
        <v>0</v>
      </c>
      <c r="AW122" s="103">
        <f t="shared" ca="1" si="163"/>
        <v>0</v>
      </c>
      <c r="AY122" s="78">
        <f t="shared" ca="1" si="164"/>
        <v>0</v>
      </c>
      <c r="AZ122" s="321" t="e">
        <f t="shared" ca="1" si="165"/>
        <v>#DIV/0!</v>
      </c>
      <c r="BA122" s="75">
        <f t="shared" ca="1" si="106"/>
        <v>0</v>
      </c>
      <c r="BB122" s="102">
        <f t="shared" ca="1" si="107"/>
        <v>0</v>
      </c>
      <c r="BC122" s="101">
        <f t="shared" ca="1" si="166"/>
        <v>0</v>
      </c>
      <c r="BD122" s="101">
        <f t="shared" ca="1" si="167"/>
        <v>0</v>
      </c>
      <c r="BE122" s="101">
        <f t="shared" ca="1" si="168"/>
        <v>0</v>
      </c>
      <c r="BF122" s="103">
        <f t="shared" ca="1" si="169"/>
        <v>0</v>
      </c>
      <c r="BG122" s="103">
        <f t="shared" ca="1" si="170"/>
        <v>0</v>
      </c>
      <c r="BH122" s="103">
        <f t="shared" ca="1" si="171"/>
        <v>0</v>
      </c>
      <c r="BJ122" s="78">
        <f t="shared" ca="1" si="172"/>
        <v>0</v>
      </c>
      <c r="BK122" s="321" t="e">
        <f t="shared" ca="1" si="173"/>
        <v>#DIV/0!</v>
      </c>
      <c r="BL122" s="75">
        <f t="shared" ca="1" si="112"/>
        <v>0</v>
      </c>
      <c r="BM122" s="102">
        <f t="shared" ca="1" si="113"/>
        <v>0</v>
      </c>
      <c r="BN122" s="101">
        <f t="shared" ca="1" si="174"/>
        <v>0</v>
      </c>
      <c r="BO122" s="101">
        <f t="shared" ca="1" si="175"/>
        <v>0</v>
      </c>
      <c r="BP122" s="101">
        <f t="shared" ca="1" si="176"/>
        <v>0</v>
      </c>
      <c r="BQ122" s="103">
        <f t="shared" ca="1" si="177"/>
        <v>0</v>
      </c>
      <c r="BR122" s="103">
        <f t="shared" ca="1" si="178"/>
        <v>0</v>
      </c>
      <c r="BS122" s="103">
        <f t="shared" ca="1" si="179"/>
        <v>0</v>
      </c>
      <c r="BU122" s="78">
        <f t="shared" ca="1" si="180"/>
        <v>0</v>
      </c>
      <c r="BV122" s="321" t="e">
        <f t="shared" ca="1" si="181"/>
        <v>#DIV/0!</v>
      </c>
      <c r="BW122" s="75">
        <f t="shared" ca="1" si="118"/>
        <v>0</v>
      </c>
      <c r="BX122" s="102">
        <f t="shared" ca="1" si="119"/>
        <v>0</v>
      </c>
      <c r="BY122" s="101">
        <f t="shared" ca="1" si="182"/>
        <v>0</v>
      </c>
      <c r="BZ122" s="101">
        <f t="shared" ca="1" si="183"/>
        <v>0</v>
      </c>
      <c r="CA122" s="101">
        <f t="shared" ca="1" si="184"/>
        <v>0</v>
      </c>
      <c r="CB122" s="103">
        <f t="shared" ca="1" si="185"/>
        <v>0</v>
      </c>
      <c r="CC122" s="103">
        <f t="shared" ca="1" si="186"/>
        <v>0</v>
      </c>
      <c r="CD122" s="103">
        <f t="shared" ca="1" si="187"/>
        <v>0</v>
      </c>
    </row>
    <row r="123" spans="1:82" x14ac:dyDescent="0.25">
      <c r="A123" s="96">
        <f t="shared" si="147"/>
        <v>40057</v>
      </c>
      <c r="B123" s="97">
        <f t="shared" ca="1" si="124"/>
        <v>3.67</v>
      </c>
      <c r="C123" s="77">
        <f t="shared" ca="1" si="148"/>
        <v>0.20250000000000001</v>
      </c>
      <c r="D123" s="97">
        <f t="shared" ca="1" si="80"/>
        <v>2.2499999999999999E-2</v>
      </c>
      <c r="E123" s="100">
        <f t="shared" ca="1" si="81"/>
        <v>1</v>
      </c>
      <c r="F123" s="99">
        <f t="shared" ca="1" si="126"/>
        <v>2807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8">
        <f t="shared" ca="1" si="83"/>
        <v>4</v>
      </c>
      <c r="K123" s="97">
        <f t="shared" ca="1" si="84"/>
        <v>2.2499999999999999E-2</v>
      </c>
      <c r="L123" s="100">
        <f t="shared" ca="1" si="85"/>
        <v>1</v>
      </c>
      <c r="M123" s="99">
        <f t="shared" ca="1" si="150"/>
        <v>2807</v>
      </c>
      <c r="N123" s="181" t="e">
        <f t="shared" ca="1" si="151"/>
        <v>#DIV/0!</v>
      </c>
      <c r="O123" s="77" t="e">
        <f ca="1">IF(D$16=1,_xll.xCalcSkew($A123,P123-AZ123,b)/100,0)</f>
        <v>#DIV/0!</v>
      </c>
      <c r="P123" s="98">
        <f t="shared" ca="1" si="88"/>
        <v>2.5</v>
      </c>
      <c r="R123" s="97">
        <f t="shared" ca="1" si="89"/>
        <v>2.2499999999999999E-2</v>
      </c>
      <c r="S123" s="100">
        <f t="shared" ca="1" si="90"/>
        <v>1</v>
      </c>
      <c r="T123" s="99">
        <f t="shared" ca="1" si="152"/>
        <v>2807</v>
      </c>
      <c r="U123" s="181" t="e">
        <f t="shared" ca="1" si="153"/>
        <v>#DIV/0!</v>
      </c>
      <c r="V123" s="77" t="e">
        <f ca="1">IF(F$16=1,_xll.xCalcSkew($A123,W123-BK123,b)/100,0)</f>
        <v>#DIV/0!</v>
      </c>
      <c r="W123" s="98">
        <f t="shared" ca="1" si="93"/>
        <v>2.5</v>
      </c>
      <c r="X123" s="99"/>
      <c r="Y123" s="97">
        <f t="shared" ca="1" si="94"/>
        <v>2.2499999999999999E-2</v>
      </c>
      <c r="Z123" s="100">
        <f t="shared" ca="1" si="95"/>
        <v>1</v>
      </c>
      <c r="AA123" s="99">
        <f t="shared" ca="1" si="154"/>
        <v>2807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8">
        <f t="shared" ca="1" si="98"/>
        <v>2.4900000000000002</v>
      </c>
      <c r="AF123" s="99">
        <f t="shared" ca="1" si="127"/>
        <v>2807</v>
      </c>
      <c r="AG123" s="99">
        <f t="shared" ca="1" si="128"/>
        <v>2806</v>
      </c>
      <c r="AH123" s="77">
        <f t="shared" ca="1" si="129"/>
        <v>5.6440579685754798E-2</v>
      </c>
      <c r="AI123" s="159">
        <f t="shared" si="99"/>
        <v>30</v>
      </c>
      <c r="AL123" s="99"/>
      <c r="AM123" s="78"/>
      <c r="AN123" s="78">
        <f t="shared" ca="1" si="156"/>
        <v>0</v>
      </c>
      <c r="AO123" s="321" t="e">
        <f t="shared" ca="1" si="157"/>
        <v>#DIV/0!</v>
      </c>
      <c r="AP123" s="75">
        <f t="shared" ca="1" si="101"/>
        <v>0</v>
      </c>
      <c r="AQ123" s="102">
        <f t="shared" ca="1" si="102"/>
        <v>0</v>
      </c>
      <c r="AR123" s="101">
        <f t="shared" ca="1" si="158"/>
        <v>0</v>
      </c>
      <c r="AS123" s="101">
        <f t="shared" ca="1" si="159"/>
        <v>0</v>
      </c>
      <c r="AT123" s="101">
        <f t="shared" ca="1" si="160"/>
        <v>0</v>
      </c>
      <c r="AU123" s="103">
        <f t="shared" ca="1" si="161"/>
        <v>0</v>
      </c>
      <c r="AV123" s="103">
        <f t="shared" ca="1" si="162"/>
        <v>0</v>
      </c>
      <c r="AW123" s="103">
        <f t="shared" ca="1" si="163"/>
        <v>0</v>
      </c>
      <c r="AY123" s="78">
        <f t="shared" ca="1" si="164"/>
        <v>0</v>
      </c>
      <c r="AZ123" s="321" t="e">
        <f t="shared" ca="1" si="165"/>
        <v>#DIV/0!</v>
      </c>
      <c r="BA123" s="75">
        <f t="shared" ca="1" si="106"/>
        <v>0</v>
      </c>
      <c r="BB123" s="102">
        <f t="shared" ca="1" si="107"/>
        <v>0</v>
      </c>
      <c r="BC123" s="101">
        <f t="shared" ca="1" si="166"/>
        <v>0</v>
      </c>
      <c r="BD123" s="101">
        <f t="shared" ca="1" si="167"/>
        <v>0</v>
      </c>
      <c r="BE123" s="101">
        <f t="shared" ca="1" si="168"/>
        <v>0</v>
      </c>
      <c r="BF123" s="103">
        <f t="shared" ca="1" si="169"/>
        <v>0</v>
      </c>
      <c r="BG123" s="103">
        <f t="shared" ca="1" si="170"/>
        <v>0</v>
      </c>
      <c r="BH123" s="103">
        <f t="shared" ca="1" si="171"/>
        <v>0</v>
      </c>
      <c r="BJ123" s="78">
        <f t="shared" ca="1" si="172"/>
        <v>0</v>
      </c>
      <c r="BK123" s="321" t="e">
        <f t="shared" ca="1" si="173"/>
        <v>#DIV/0!</v>
      </c>
      <c r="BL123" s="75">
        <f t="shared" ca="1" si="112"/>
        <v>0</v>
      </c>
      <c r="BM123" s="102">
        <f t="shared" ca="1" si="113"/>
        <v>0</v>
      </c>
      <c r="BN123" s="101">
        <f t="shared" ca="1" si="174"/>
        <v>0</v>
      </c>
      <c r="BO123" s="101">
        <f t="shared" ca="1" si="175"/>
        <v>0</v>
      </c>
      <c r="BP123" s="101">
        <f t="shared" ca="1" si="176"/>
        <v>0</v>
      </c>
      <c r="BQ123" s="103">
        <f t="shared" ca="1" si="177"/>
        <v>0</v>
      </c>
      <c r="BR123" s="103">
        <f t="shared" ca="1" si="178"/>
        <v>0</v>
      </c>
      <c r="BS123" s="103">
        <f t="shared" ca="1" si="179"/>
        <v>0</v>
      </c>
      <c r="BU123" s="78">
        <f t="shared" ca="1" si="180"/>
        <v>0</v>
      </c>
      <c r="BV123" s="321" t="e">
        <f t="shared" ca="1" si="181"/>
        <v>#DIV/0!</v>
      </c>
      <c r="BW123" s="75">
        <f t="shared" ca="1" si="118"/>
        <v>0</v>
      </c>
      <c r="BX123" s="102">
        <f t="shared" ca="1" si="119"/>
        <v>0</v>
      </c>
      <c r="BY123" s="101">
        <f t="shared" ca="1" si="182"/>
        <v>0</v>
      </c>
      <c r="BZ123" s="101">
        <f t="shared" ca="1" si="183"/>
        <v>0</v>
      </c>
      <c r="CA123" s="101">
        <f t="shared" ca="1" si="184"/>
        <v>0</v>
      </c>
      <c r="CB123" s="103">
        <f t="shared" ca="1" si="185"/>
        <v>0</v>
      </c>
      <c r="CC123" s="103">
        <f t="shared" ca="1" si="186"/>
        <v>0</v>
      </c>
      <c r="CD123" s="103">
        <f t="shared" ca="1" si="187"/>
        <v>0</v>
      </c>
    </row>
    <row r="124" spans="1:82" x14ac:dyDescent="0.25">
      <c r="A124" s="96">
        <f t="shared" si="147"/>
        <v>40087</v>
      </c>
      <c r="B124" s="97">
        <f t="shared" ca="1" si="124"/>
        <v>3.6949999999999998</v>
      </c>
      <c r="C124" s="77">
        <f t="shared" ca="1" si="148"/>
        <v>0.20250000000000001</v>
      </c>
      <c r="D124" s="97">
        <f t="shared" ca="1" si="80"/>
        <v>1.2500000000000001E-2</v>
      </c>
      <c r="E124" s="100">
        <f t="shared" ca="1" si="81"/>
        <v>1</v>
      </c>
      <c r="F124" s="99">
        <f t="shared" ca="1" si="126"/>
        <v>2839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8">
        <f t="shared" ca="1" si="83"/>
        <v>4</v>
      </c>
      <c r="K124" s="97">
        <f t="shared" ca="1" si="84"/>
        <v>1.2500000000000001E-2</v>
      </c>
      <c r="L124" s="100">
        <f t="shared" ca="1" si="85"/>
        <v>1</v>
      </c>
      <c r="M124" s="99">
        <f t="shared" ca="1" si="150"/>
        <v>2839</v>
      </c>
      <c r="N124" s="181" t="e">
        <f t="shared" ca="1" si="151"/>
        <v>#DIV/0!</v>
      </c>
      <c r="O124" s="77" t="e">
        <f ca="1">IF(D$16=1,_xll.xCalcSkew($A124,P124-AZ124,b)/100,0)</f>
        <v>#DIV/0!</v>
      </c>
      <c r="P124" s="98">
        <f t="shared" ca="1" si="88"/>
        <v>2.5</v>
      </c>
      <c r="R124" s="97">
        <f t="shared" ca="1" si="89"/>
        <v>1.2500000000000001E-2</v>
      </c>
      <c r="S124" s="100">
        <f t="shared" ca="1" si="90"/>
        <v>1</v>
      </c>
      <c r="T124" s="99">
        <f t="shared" ca="1" si="152"/>
        <v>2839</v>
      </c>
      <c r="U124" s="181" t="e">
        <f t="shared" ca="1" si="153"/>
        <v>#DIV/0!</v>
      </c>
      <c r="V124" s="77" t="e">
        <f ca="1">IF(F$16=1,_xll.xCalcSkew($A124,W124-BK124,b)/100,0)</f>
        <v>#DIV/0!</v>
      </c>
      <c r="W124" s="98">
        <f t="shared" ca="1" si="93"/>
        <v>2.5</v>
      </c>
      <c r="X124" s="99"/>
      <c r="Y124" s="97">
        <f t="shared" ca="1" si="94"/>
        <v>1.2500000000000001E-2</v>
      </c>
      <c r="Z124" s="100">
        <f t="shared" ca="1" si="95"/>
        <v>1</v>
      </c>
      <c r="AA124" s="99">
        <f t="shared" ca="1" si="154"/>
        <v>2839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8">
        <f t="shared" ca="1" si="98"/>
        <v>2.4900000000000002</v>
      </c>
      <c r="AF124" s="99">
        <f t="shared" ca="1" si="127"/>
        <v>2839</v>
      </c>
      <c r="AG124" s="99">
        <f t="shared" ca="1" si="128"/>
        <v>2836</v>
      </c>
      <c r="AH124" s="77">
        <f t="shared" ca="1" si="129"/>
        <v>5.6540739438806199E-2</v>
      </c>
      <c r="AI124" s="159">
        <f t="shared" si="99"/>
        <v>31</v>
      </c>
      <c r="AL124" s="99"/>
      <c r="AM124" s="78"/>
      <c r="AN124" s="78">
        <f t="shared" ca="1" si="156"/>
        <v>0</v>
      </c>
      <c r="AO124" s="321" t="e">
        <f t="shared" ca="1" si="157"/>
        <v>#DIV/0!</v>
      </c>
      <c r="AP124" s="75">
        <f t="shared" ca="1" si="101"/>
        <v>0</v>
      </c>
      <c r="AQ124" s="102">
        <f t="shared" ca="1" si="102"/>
        <v>0</v>
      </c>
      <c r="AR124" s="101">
        <f t="shared" ca="1" si="158"/>
        <v>0</v>
      </c>
      <c r="AS124" s="101">
        <f t="shared" ca="1" si="159"/>
        <v>0</v>
      </c>
      <c r="AT124" s="101">
        <f t="shared" ca="1" si="160"/>
        <v>0</v>
      </c>
      <c r="AU124" s="103">
        <f t="shared" ca="1" si="161"/>
        <v>0</v>
      </c>
      <c r="AV124" s="103">
        <f t="shared" ca="1" si="162"/>
        <v>0</v>
      </c>
      <c r="AW124" s="103">
        <f t="shared" ca="1" si="163"/>
        <v>0</v>
      </c>
      <c r="AY124" s="78">
        <f t="shared" ca="1" si="164"/>
        <v>0</v>
      </c>
      <c r="AZ124" s="321" t="e">
        <f t="shared" ca="1" si="165"/>
        <v>#DIV/0!</v>
      </c>
      <c r="BA124" s="75">
        <f t="shared" ca="1" si="106"/>
        <v>0</v>
      </c>
      <c r="BB124" s="102">
        <f t="shared" ca="1" si="107"/>
        <v>0</v>
      </c>
      <c r="BC124" s="101">
        <f t="shared" ca="1" si="166"/>
        <v>0</v>
      </c>
      <c r="BD124" s="101">
        <f t="shared" ca="1" si="167"/>
        <v>0</v>
      </c>
      <c r="BE124" s="101">
        <f t="shared" ca="1" si="168"/>
        <v>0</v>
      </c>
      <c r="BF124" s="103">
        <f t="shared" ca="1" si="169"/>
        <v>0</v>
      </c>
      <c r="BG124" s="103">
        <f t="shared" ca="1" si="170"/>
        <v>0</v>
      </c>
      <c r="BH124" s="103">
        <f t="shared" ca="1" si="171"/>
        <v>0</v>
      </c>
      <c r="BJ124" s="78">
        <f t="shared" ca="1" si="172"/>
        <v>0</v>
      </c>
      <c r="BK124" s="321" t="e">
        <f t="shared" ca="1" si="173"/>
        <v>#DIV/0!</v>
      </c>
      <c r="BL124" s="75">
        <f t="shared" ca="1" si="112"/>
        <v>0</v>
      </c>
      <c r="BM124" s="102">
        <f t="shared" ca="1" si="113"/>
        <v>0</v>
      </c>
      <c r="BN124" s="101">
        <f t="shared" ca="1" si="174"/>
        <v>0</v>
      </c>
      <c r="BO124" s="101">
        <f t="shared" ca="1" si="175"/>
        <v>0</v>
      </c>
      <c r="BP124" s="101">
        <f t="shared" ca="1" si="176"/>
        <v>0</v>
      </c>
      <c r="BQ124" s="103">
        <f t="shared" ca="1" si="177"/>
        <v>0</v>
      </c>
      <c r="BR124" s="103">
        <f t="shared" ca="1" si="178"/>
        <v>0</v>
      </c>
      <c r="BS124" s="103">
        <f t="shared" ca="1" si="179"/>
        <v>0</v>
      </c>
      <c r="BU124" s="78">
        <f t="shared" ca="1" si="180"/>
        <v>0</v>
      </c>
      <c r="BV124" s="321" t="e">
        <f t="shared" ca="1" si="181"/>
        <v>#DIV/0!</v>
      </c>
      <c r="BW124" s="75">
        <f t="shared" ca="1" si="118"/>
        <v>0</v>
      </c>
      <c r="BX124" s="102">
        <f t="shared" ca="1" si="119"/>
        <v>0</v>
      </c>
      <c r="BY124" s="101">
        <f t="shared" ca="1" si="182"/>
        <v>0</v>
      </c>
      <c r="BZ124" s="101">
        <f t="shared" ca="1" si="183"/>
        <v>0</v>
      </c>
      <c r="CA124" s="101">
        <f t="shared" ca="1" si="184"/>
        <v>0</v>
      </c>
      <c r="CB124" s="103">
        <f t="shared" ca="1" si="185"/>
        <v>0</v>
      </c>
      <c r="CC124" s="103">
        <f t="shared" ca="1" si="186"/>
        <v>0</v>
      </c>
      <c r="CD124" s="103">
        <f t="shared" ca="1" si="187"/>
        <v>0</v>
      </c>
    </row>
    <row r="125" spans="1:82" x14ac:dyDescent="0.25">
      <c r="A125" s="96">
        <f t="shared" si="147"/>
        <v>40118</v>
      </c>
      <c r="B125" s="97">
        <f t="shared" ca="1" si="124"/>
        <v>3.847</v>
      </c>
      <c r="C125" s="77">
        <f t="shared" ca="1" si="148"/>
        <v>0.20250000000000001</v>
      </c>
      <c r="D125" s="97">
        <f t="shared" ca="1" si="80"/>
        <v>-2.2499999999999999E-2</v>
      </c>
      <c r="E125" s="100">
        <f t="shared" ca="1" si="81"/>
        <v>1</v>
      </c>
      <c r="F125" s="99">
        <f t="shared" ca="1" si="126"/>
        <v>2869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8">
        <f t="shared" ca="1" si="83"/>
        <v>4</v>
      </c>
      <c r="K125" s="97">
        <f t="shared" ca="1" si="84"/>
        <v>-2.2499999999999999E-2</v>
      </c>
      <c r="L125" s="100">
        <f t="shared" ca="1" si="85"/>
        <v>1</v>
      </c>
      <c r="M125" s="99">
        <f t="shared" ca="1" si="150"/>
        <v>2869</v>
      </c>
      <c r="N125" s="181" t="e">
        <f t="shared" ca="1" si="151"/>
        <v>#DIV/0!</v>
      </c>
      <c r="O125" s="77" t="e">
        <f ca="1">IF(D$16=1,_xll.xCalcSkew($A125,P125-AZ125,b)/100,0)</f>
        <v>#DIV/0!</v>
      </c>
      <c r="P125" s="98">
        <f t="shared" ca="1" si="88"/>
        <v>2.5</v>
      </c>
      <c r="R125" s="97">
        <f t="shared" ca="1" si="89"/>
        <v>-2.2499999999999999E-2</v>
      </c>
      <c r="S125" s="100">
        <f t="shared" ca="1" si="90"/>
        <v>1</v>
      </c>
      <c r="T125" s="99">
        <f t="shared" ca="1" si="152"/>
        <v>2869</v>
      </c>
      <c r="U125" s="181" t="e">
        <f t="shared" ca="1" si="153"/>
        <v>#DIV/0!</v>
      </c>
      <c r="V125" s="77" t="e">
        <f ca="1">IF(F$16=1,_xll.xCalcSkew($A125,W125-BK125,b)/100,0)</f>
        <v>#DIV/0!</v>
      </c>
      <c r="W125" s="98">
        <f t="shared" ca="1" si="93"/>
        <v>2.5</v>
      </c>
      <c r="X125" s="99"/>
      <c r="Y125" s="97">
        <f t="shared" ca="1" si="94"/>
        <v>-2.2499999999999999E-2</v>
      </c>
      <c r="Z125" s="100">
        <f t="shared" ca="1" si="95"/>
        <v>1</v>
      </c>
      <c r="AA125" s="99">
        <f t="shared" ca="1" si="154"/>
        <v>2869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8">
        <f t="shared" ca="1" si="98"/>
        <v>2.4900000000000002</v>
      </c>
      <c r="AF125" s="99">
        <f t="shared" ca="1" si="127"/>
        <v>2869</v>
      </c>
      <c r="AG125" s="99">
        <f t="shared" ca="1" si="128"/>
        <v>2868</v>
      </c>
      <c r="AH125" s="77">
        <f t="shared" ca="1" si="129"/>
        <v>5.66442378538001E-2</v>
      </c>
      <c r="AI125" s="159">
        <f t="shared" si="99"/>
        <v>30</v>
      </c>
      <c r="AL125" s="99"/>
      <c r="AM125" s="78"/>
      <c r="AN125" s="78">
        <f t="shared" ca="1" si="156"/>
        <v>0</v>
      </c>
      <c r="AO125" s="321" t="e">
        <f t="shared" ca="1" si="157"/>
        <v>#DIV/0!</v>
      </c>
      <c r="AP125" s="75">
        <f t="shared" ca="1" si="101"/>
        <v>0</v>
      </c>
      <c r="AQ125" s="102">
        <f t="shared" ca="1" si="102"/>
        <v>0</v>
      </c>
      <c r="AR125" s="101">
        <f t="shared" ca="1" si="158"/>
        <v>0</v>
      </c>
      <c r="AS125" s="101">
        <f t="shared" ca="1" si="159"/>
        <v>0</v>
      </c>
      <c r="AT125" s="101">
        <f t="shared" ca="1" si="160"/>
        <v>0</v>
      </c>
      <c r="AU125" s="103">
        <f t="shared" ca="1" si="161"/>
        <v>0</v>
      </c>
      <c r="AV125" s="103">
        <f t="shared" ca="1" si="162"/>
        <v>0</v>
      </c>
      <c r="AW125" s="103">
        <f t="shared" ca="1" si="163"/>
        <v>0</v>
      </c>
      <c r="AY125" s="78">
        <f t="shared" ca="1" si="164"/>
        <v>0</v>
      </c>
      <c r="AZ125" s="321" t="e">
        <f t="shared" ca="1" si="165"/>
        <v>#DIV/0!</v>
      </c>
      <c r="BA125" s="75">
        <f t="shared" ca="1" si="106"/>
        <v>0</v>
      </c>
      <c r="BB125" s="102">
        <f t="shared" ca="1" si="107"/>
        <v>0</v>
      </c>
      <c r="BC125" s="101">
        <f t="shared" ca="1" si="166"/>
        <v>0</v>
      </c>
      <c r="BD125" s="101">
        <f t="shared" ca="1" si="167"/>
        <v>0</v>
      </c>
      <c r="BE125" s="101">
        <f t="shared" ca="1" si="168"/>
        <v>0</v>
      </c>
      <c r="BF125" s="103">
        <f t="shared" ca="1" si="169"/>
        <v>0</v>
      </c>
      <c r="BG125" s="103">
        <f t="shared" ca="1" si="170"/>
        <v>0</v>
      </c>
      <c r="BH125" s="103">
        <f t="shared" ca="1" si="171"/>
        <v>0</v>
      </c>
      <c r="BJ125" s="78">
        <f t="shared" ca="1" si="172"/>
        <v>0</v>
      </c>
      <c r="BK125" s="321" t="e">
        <f t="shared" ca="1" si="173"/>
        <v>#DIV/0!</v>
      </c>
      <c r="BL125" s="75">
        <f t="shared" ca="1" si="112"/>
        <v>0</v>
      </c>
      <c r="BM125" s="102">
        <f t="shared" ca="1" si="113"/>
        <v>0</v>
      </c>
      <c r="BN125" s="101">
        <f t="shared" ca="1" si="174"/>
        <v>0</v>
      </c>
      <c r="BO125" s="101">
        <f t="shared" ca="1" si="175"/>
        <v>0</v>
      </c>
      <c r="BP125" s="101">
        <f t="shared" ca="1" si="176"/>
        <v>0</v>
      </c>
      <c r="BQ125" s="103">
        <f t="shared" ca="1" si="177"/>
        <v>0</v>
      </c>
      <c r="BR125" s="103">
        <f t="shared" ca="1" si="178"/>
        <v>0</v>
      </c>
      <c r="BS125" s="103">
        <f t="shared" ca="1" si="179"/>
        <v>0</v>
      </c>
      <c r="BU125" s="78">
        <f t="shared" ca="1" si="180"/>
        <v>0</v>
      </c>
      <c r="BV125" s="321" t="e">
        <f t="shared" ca="1" si="181"/>
        <v>#DIV/0!</v>
      </c>
      <c r="BW125" s="75">
        <f t="shared" ca="1" si="118"/>
        <v>0</v>
      </c>
      <c r="BX125" s="102">
        <f t="shared" ca="1" si="119"/>
        <v>0</v>
      </c>
      <c r="BY125" s="101">
        <f t="shared" ca="1" si="182"/>
        <v>0</v>
      </c>
      <c r="BZ125" s="101">
        <f t="shared" ca="1" si="183"/>
        <v>0</v>
      </c>
      <c r="CA125" s="101">
        <f t="shared" ca="1" si="184"/>
        <v>0</v>
      </c>
      <c r="CB125" s="103">
        <f t="shared" ca="1" si="185"/>
        <v>0</v>
      </c>
      <c r="CC125" s="103">
        <f t="shared" ca="1" si="186"/>
        <v>0</v>
      </c>
      <c r="CD125" s="103">
        <f t="shared" ca="1" si="187"/>
        <v>0</v>
      </c>
    </row>
    <row r="126" spans="1:82" x14ac:dyDescent="0.25">
      <c r="A126" s="96">
        <f t="shared" si="147"/>
        <v>40148</v>
      </c>
      <c r="B126" s="97">
        <f t="shared" ca="1" si="124"/>
        <v>3.99</v>
      </c>
      <c r="C126" s="77">
        <f t="shared" ca="1" si="148"/>
        <v>0.20250000000000001</v>
      </c>
      <c r="D126" s="97">
        <f t="shared" ca="1" si="80"/>
        <v>-4.4999999999999998E-2</v>
      </c>
      <c r="E126" s="100">
        <f t="shared" ca="1" si="81"/>
        <v>1</v>
      </c>
      <c r="F126" s="99">
        <f t="shared" ca="1" si="126"/>
        <v>2897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8">
        <f t="shared" ca="1" si="83"/>
        <v>4</v>
      </c>
      <c r="K126" s="97">
        <f t="shared" ca="1" si="84"/>
        <v>-4.4999999999999998E-2</v>
      </c>
      <c r="L126" s="100">
        <f t="shared" ca="1" si="85"/>
        <v>1</v>
      </c>
      <c r="M126" s="99">
        <f t="shared" ca="1" si="150"/>
        <v>2897</v>
      </c>
      <c r="N126" s="181" t="e">
        <f t="shared" ca="1" si="151"/>
        <v>#DIV/0!</v>
      </c>
      <c r="O126" s="77" t="e">
        <f ca="1">IF(D$16=1,_xll.xCalcSkew($A126,P126-AZ126,b)/100,0)</f>
        <v>#DIV/0!</v>
      </c>
      <c r="P126" s="98">
        <f t="shared" ca="1" si="88"/>
        <v>2.5</v>
      </c>
      <c r="R126" s="97">
        <f t="shared" ca="1" si="89"/>
        <v>-4.4999999999999998E-2</v>
      </c>
      <c r="S126" s="100">
        <f t="shared" ca="1" si="90"/>
        <v>1</v>
      </c>
      <c r="T126" s="99">
        <f t="shared" ca="1" si="152"/>
        <v>2897</v>
      </c>
      <c r="U126" s="181" t="e">
        <f t="shared" ca="1" si="153"/>
        <v>#DIV/0!</v>
      </c>
      <c r="V126" s="77" t="e">
        <f ca="1">IF(F$16=1,_xll.xCalcSkew($A126,W126-BK126,b)/100,0)</f>
        <v>#DIV/0!</v>
      </c>
      <c r="W126" s="98">
        <f t="shared" ca="1" si="93"/>
        <v>2.5</v>
      </c>
      <c r="X126" s="99"/>
      <c r="Y126" s="97">
        <f t="shared" ca="1" si="94"/>
        <v>-4.4999999999999998E-2</v>
      </c>
      <c r="Z126" s="100">
        <f t="shared" ca="1" si="95"/>
        <v>1</v>
      </c>
      <c r="AA126" s="99">
        <f t="shared" ca="1" si="154"/>
        <v>2897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8">
        <f t="shared" ca="1" si="98"/>
        <v>2.4900000000000002</v>
      </c>
      <c r="AF126" s="99">
        <f t="shared" ca="1" si="127"/>
        <v>2897</v>
      </c>
      <c r="AG126" s="99">
        <f t="shared" ca="1" si="128"/>
        <v>2896</v>
      </c>
      <c r="AH126" s="77">
        <f t="shared" ca="1" si="129"/>
        <v>5.67443976136408E-2</v>
      </c>
      <c r="AI126" s="159">
        <f t="shared" si="99"/>
        <v>31</v>
      </c>
      <c r="AL126" s="99"/>
      <c r="AM126" s="78"/>
      <c r="AN126" s="78">
        <f t="shared" ca="1" si="156"/>
        <v>0</v>
      </c>
      <c r="AO126" s="321" t="e">
        <f t="shared" ca="1" si="157"/>
        <v>#DIV/0!</v>
      </c>
      <c r="AP126" s="75">
        <f t="shared" ca="1" si="101"/>
        <v>0</v>
      </c>
      <c r="AQ126" s="102">
        <f t="shared" ca="1" si="102"/>
        <v>0</v>
      </c>
      <c r="AR126" s="101">
        <f t="shared" ca="1" si="158"/>
        <v>0</v>
      </c>
      <c r="AS126" s="101">
        <f t="shared" ca="1" si="159"/>
        <v>0</v>
      </c>
      <c r="AT126" s="101">
        <f t="shared" ca="1" si="160"/>
        <v>0</v>
      </c>
      <c r="AU126" s="103">
        <f t="shared" ca="1" si="161"/>
        <v>0</v>
      </c>
      <c r="AV126" s="103">
        <f t="shared" ca="1" si="162"/>
        <v>0</v>
      </c>
      <c r="AW126" s="103">
        <f t="shared" ca="1" si="163"/>
        <v>0</v>
      </c>
      <c r="AY126" s="78">
        <f t="shared" ca="1" si="164"/>
        <v>0</v>
      </c>
      <c r="AZ126" s="321" t="e">
        <f t="shared" ca="1" si="165"/>
        <v>#DIV/0!</v>
      </c>
      <c r="BA126" s="75">
        <f t="shared" ca="1" si="106"/>
        <v>0</v>
      </c>
      <c r="BB126" s="102">
        <f t="shared" ca="1" si="107"/>
        <v>0</v>
      </c>
      <c r="BC126" s="101">
        <f t="shared" ca="1" si="166"/>
        <v>0</v>
      </c>
      <c r="BD126" s="101">
        <f t="shared" ca="1" si="167"/>
        <v>0</v>
      </c>
      <c r="BE126" s="101">
        <f t="shared" ca="1" si="168"/>
        <v>0</v>
      </c>
      <c r="BF126" s="103">
        <f t="shared" ca="1" si="169"/>
        <v>0</v>
      </c>
      <c r="BG126" s="103">
        <f t="shared" ca="1" si="170"/>
        <v>0</v>
      </c>
      <c r="BH126" s="103">
        <f t="shared" ca="1" si="171"/>
        <v>0</v>
      </c>
      <c r="BJ126" s="78">
        <f t="shared" ca="1" si="172"/>
        <v>0</v>
      </c>
      <c r="BK126" s="321" t="e">
        <f t="shared" ca="1" si="173"/>
        <v>#DIV/0!</v>
      </c>
      <c r="BL126" s="75">
        <f t="shared" ca="1" si="112"/>
        <v>0</v>
      </c>
      <c r="BM126" s="102">
        <f t="shared" ca="1" si="113"/>
        <v>0</v>
      </c>
      <c r="BN126" s="101">
        <f t="shared" ca="1" si="174"/>
        <v>0</v>
      </c>
      <c r="BO126" s="101">
        <f t="shared" ca="1" si="175"/>
        <v>0</v>
      </c>
      <c r="BP126" s="101">
        <f t="shared" ca="1" si="176"/>
        <v>0</v>
      </c>
      <c r="BQ126" s="103">
        <f t="shared" ca="1" si="177"/>
        <v>0</v>
      </c>
      <c r="BR126" s="103">
        <f t="shared" ca="1" si="178"/>
        <v>0</v>
      </c>
      <c r="BS126" s="103">
        <f t="shared" ca="1" si="179"/>
        <v>0</v>
      </c>
      <c r="BU126" s="78">
        <f t="shared" ca="1" si="180"/>
        <v>0</v>
      </c>
      <c r="BV126" s="321" t="e">
        <f t="shared" ca="1" si="181"/>
        <v>#DIV/0!</v>
      </c>
      <c r="BW126" s="75">
        <f t="shared" ca="1" si="118"/>
        <v>0</v>
      </c>
      <c r="BX126" s="102">
        <f t="shared" ca="1" si="119"/>
        <v>0</v>
      </c>
      <c r="BY126" s="101">
        <f t="shared" ca="1" si="182"/>
        <v>0</v>
      </c>
      <c r="BZ126" s="101">
        <f t="shared" ca="1" si="183"/>
        <v>0</v>
      </c>
      <c r="CA126" s="101">
        <f t="shared" ca="1" si="184"/>
        <v>0</v>
      </c>
      <c r="CB126" s="103">
        <f t="shared" ca="1" si="185"/>
        <v>0</v>
      </c>
      <c r="CC126" s="103">
        <f t="shared" ca="1" si="186"/>
        <v>0</v>
      </c>
      <c r="CD126" s="103">
        <f t="shared" ca="1" si="187"/>
        <v>0</v>
      </c>
    </row>
    <row r="127" spans="1:82" x14ac:dyDescent="0.25">
      <c r="A127" s="96">
        <f t="shared" si="147"/>
        <v>40179</v>
      </c>
      <c r="B127" s="97">
        <f t="shared" ca="1" si="124"/>
        <v>4.0449999999999999</v>
      </c>
      <c r="C127" s="77">
        <f t="shared" ca="1" si="148"/>
        <v>0.20250000000000001</v>
      </c>
      <c r="D127" s="97">
        <f t="shared" ca="1" si="80"/>
        <v>-4.7500000000000001E-2</v>
      </c>
      <c r="E127" s="100">
        <f t="shared" ca="1" si="81"/>
        <v>1</v>
      </c>
      <c r="F127" s="99">
        <f t="shared" ca="1" si="126"/>
        <v>2931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8">
        <f t="shared" ref="I127:I149" ca="1" si="188">IF($B$19=4,$AO127,$B$18)</f>
        <v>4</v>
      </c>
      <c r="K127" s="97">
        <f t="shared" ca="1" si="84"/>
        <v>-4.7500000000000001E-2</v>
      </c>
      <c r="L127" s="100">
        <f t="shared" ca="1" si="85"/>
        <v>1</v>
      </c>
      <c r="M127" s="99">
        <f t="shared" ca="1" si="150"/>
        <v>2931</v>
      </c>
      <c r="N127" s="181" t="e">
        <f t="shared" ca="1" si="151"/>
        <v>#DIV/0!</v>
      </c>
      <c r="O127" s="77" t="e">
        <f ca="1">IF(D$16=1,_xll.xCalcSkew($A127,P127-AZ127,b)/100,0)</f>
        <v>#DIV/0!</v>
      </c>
      <c r="P127" s="98">
        <f t="shared" ref="P127:P149" ca="1" si="189">IF($D$19=4,$AZ127,$D$18)</f>
        <v>2.5</v>
      </c>
      <c r="R127" s="97">
        <f t="shared" ca="1" si="89"/>
        <v>-4.7500000000000001E-2</v>
      </c>
      <c r="S127" s="100">
        <f t="shared" ca="1" si="90"/>
        <v>1</v>
      </c>
      <c r="T127" s="99">
        <f t="shared" ca="1" si="152"/>
        <v>2931</v>
      </c>
      <c r="U127" s="181" t="e">
        <f t="shared" ca="1" si="153"/>
        <v>#DIV/0!</v>
      </c>
      <c r="V127" s="77" t="e">
        <f ca="1">IF(F$16=1,_xll.xCalcSkew($A127,W127-BK127,b)/100,0)</f>
        <v>#DIV/0!</v>
      </c>
      <c r="W127" s="98">
        <f t="shared" ref="W127:W149" ca="1" si="190">IF($F$19=4,$BK127,$F$18)</f>
        <v>2.5</v>
      </c>
      <c r="X127" s="99"/>
      <c r="Y127" s="97">
        <f t="shared" ca="1" si="94"/>
        <v>-4.7500000000000001E-2</v>
      </c>
      <c r="Z127" s="100">
        <f t="shared" ca="1" si="95"/>
        <v>1</v>
      </c>
      <c r="AA127" s="99">
        <f t="shared" ca="1" si="154"/>
        <v>2931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8">
        <f t="shared" ref="AD127:AD149" ca="1" si="191">IF($H$19=4,$BV127,$H$18)</f>
        <v>2.4900000000000002</v>
      </c>
      <c r="AF127" s="99">
        <f t="shared" ca="1" si="127"/>
        <v>2931</v>
      </c>
      <c r="AG127" s="99">
        <f t="shared" ca="1" si="128"/>
        <v>2930</v>
      </c>
      <c r="AH127" s="77">
        <f t="shared" ca="1" si="129"/>
        <v>5.6847896035649603E-2</v>
      </c>
      <c r="AI127" s="159">
        <f t="shared" si="99"/>
        <v>31</v>
      </c>
      <c r="AL127" s="99"/>
      <c r="AM127" s="78"/>
      <c r="AN127" s="78">
        <f t="shared" ca="1" si="156"/>
        <v>0</v>
      </c>
      <c r="AO127" s="321" t="e">
        <f t="shared" ca="1" si="157"/>
        <v>#DIV/0!</v>
      </c>
      <c r="AP127" s="75">
        <f t="shared" ref="AP127:AP149" ca="1" si="192">AN127*($B127+B$13)</f>
        <v>0</v>
      </c>
      <c r="AQ127" s="102">
        <f t="shared" ref="AQ127:AQ149" ca="1" si="193">IF(ISNUMBER(((AP127/AN127)+B$14+$D127)*AN127),((AP127/AN127)+B$14+$D127)*AN127,0)</f>
        <v>0</v>
      </c>
      <c r="AR127" s="101">
        <f t="shared" ca="1" si="158"/>
        <v>0</v>
      </c>
      <c r="AS127" s="101">
        <f t="shared" ca="1" si="159"/>
        <v>0</v>
      </c>
      <c r="AT127" s="101">
        <f t="shared" ca="1" si="160"/>
        <v>0</v>
      </c>
      <c r="AU127" s="103">
        <f t="shared" ca="1" si="161"/>
        <v>0</v>
      </c>
      <c r="AV127" s="103">
        <f t="shared" ca="1" si="162"/>
        <v>0</v>
      </c>
      <c r="AW127" s="103">
        <f t="shared" ca="1" si="163"/>
        <v>0</v>
      </c>
      <c r="AY127" s="78">
        <f t="shared" ca="1" si="164"/>
        <v>0</v>
      </c>
      <c r="AZ127" s="321" t="e">
        <f t="shared" ca="1" si="165"/>
        <v>#DIV/0!</v>
      </c>
      <c r="BA127" s="75">
        <f t="shared" ref="BA127:BA149" ca="1" si="194">AY127*($B127+D$13)</f>
        <v>0</v>
      </c>
      <c r="BB127" s="102">
        <f t="shared" ref="BB127:BB149" ca="1" si="195">IF(ISNUMBER(((BA127/AY127)+D$14+$K127)*AY127),((BA127/AY127)+D$14+$K127)*AY127,0)</f>
        <v>0</v>
      </c>
      <c r="BC127" s="101">
        <f t="shared" ca="1" si="166"/>
        <v>0</v>
      </c>
      <c r="BD127" s="101">
        <f t="shared" ca="1" si="167"/>
        <v>0</v>
      </c>
      <c r="BE127" s="101">
        <f t="shared" ca="1" si="168"/>
        <v>0</v>
      </c>
      <c r="BF127" s="103">
        <f t="shared" ca="1" si="169"/>
        <v>0</v>
      </c>
      <c r="BG127" s="103">
        <f t="shared" ca="1" si="170"/>
        <v>0</v>
      </c>
      <c r="BH127" s="103">
        <f t="shared" ca="1" si="171"/>
        <v>0</v>
      </c>
      <c r="BJ127" s="78">
        <f t="shared" ca="1" si="172"/>
        <v>0</v>
      </c>
      <c r="BK127" s="321" t="e">
        <f t="shared" ca="1" si="173"/>
        <v>#DIV/0!</v>
      </c>
      <c r="BL127" s="75">
        <f t="shared" ref="BL127:BL149" ca="1" si="196">BJ127*($B127+F$13)</f>
        <v>0</v>
      </c>
      <c r="BM127" s="102">
        <f t="shared" ref="BM127:BM149" ca="1" si="197">IF(ISNUMBER(((BL127/BJ127)+F$14+$R127)*BJ127),((BL127/BJ127)+F$14+$R127)*BJ127,0)</f>
        <v>0</v>
      </c>
      <c r="BN127" s="101">
        <f t="shared" ca="1" si="174"/>
        <v>0</v>
      </c>
      <c r="BO127" s="101">
        <f t="shared" ca="1" si="175"/>
        <v>0</v>
      </c>
      <c r="BP127" s="101">
        <f t="shared" ca="1" si="176"/>
        <v>0</v>
      </c>
      <c r="BQ127" s="103">
        <f t="shared" ca="1" si="177"/>
        <v>0</v>
      </c>
      <c r="BR127" s="103">
        <f t="shared" ca="1" si="178"/>
        <v>0</v>
      </c>
      <c r="BS127" s="103">
        <f t="shared" ca="1" si="179"/>
        <v>0</v>
      </c>
      <c r="BU127" s="78">
        <f t="shared" ca="1" si="180"/>
        <v>0</v>
      </c>
      <c r="BV127" s="321" t="e">
        <f t="shared" ca="1" si="181"/>
        <v>#DIV/0!</v>
      </c>
      <c r="BW127" s="75">
        <f t="shared" ref="BW127:BW149" ca="1" si="198">BU127*($B127+H$13)</f>
        <v>0</v>
      </c>
      <c r="BX127" s="102">
        <f t="shared" ref="BX127:BX149" ca="1" si="199">IF(ISNUMBER(((BW127/BU127)+H$14+$Y127)*BU127),((BW127/BU127)+H$14+$Y127)*BU127,0)</f>
        <v>0</v>
      </c>
      <c r="BY127" s="101">
        <f t="shared" ca="1" si="182"/>
        <v>0</v>
      </c>
      <c r="BZ127" s="101">
        <f t="shared" ca="1" si="183"/>
        <v>0</v>
      </c>
      <c r="CA127" s="101">
        <f t="shared" ca="1" si="184"/>
        <v>0</v>
      </c>
      <c r="CB127" s="103">
        <f t="shared" ca="1" si="185"/>
        <v>0</v>
      </c>
      <c r="CC127" s="103">
        <f t="shared" ca="1" si="186"/>
        <v>0</v>
      </c>
      <c r="CD127" s="103">
        <f t="shared" ca="1" si="187"/>
        <v>0</v>
      </c>
    </row>
    <row r="128" spans="1:82" x14ac:dyDescent="0.25">
      <c r="A128" s="96">
        <f t="shared" si="147"/>
        <v>40210</v>
      </c>
      <c r="B128" s="97">
        <f t="shared" ca="1" si="124"/>
        <v>3.96</v>
      </c>
      <c r="C128" s="77">
        <f t="shared" ca="1" si="148"/>
        <v>0.2</v>
      </c>
      <c r="D128" s="97">
        <f t="shared" ca="1" si="80"/>
        <v>-0.03</v>
      </c>
      <c r="E128" s="100">
        <f t="shared" ca="1" si="81"/>
        <v>1</v>
      </c>
      <c r="F128" s="99">
        <f t="shared" ca="1" si="126"/>
        <v>2960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8">
        <f t="shared" ca="1" si="188"/>
        <v>4</v>
      </c>
      <c r="K128" s="97">
        <f t="shared" ca="1" si="84"/>
        <v>-0.03</v>
      </c>
      <c r="L128" s="100">
        <f t="shared" ca="1" si="85"/>
        <v>1</v>
      </c>
      <c r="M128" s="99">
        <f t="shared" ca="1" si="150"/>
        <v>2960</v>
      </c>
      <c r="N128" s="181" t="e">
        <f t="shared" ca="1" si="151"/>
        <v>#DIV/0!</v>
      </c>
      <c r="O128" s="77" t="e">
        <f ca="1">IF(D$16=1,_xll.xCalcSkew($A128,P128-AZ128,b)/100,0)</f>
        <v>#DIV/0!</v>
      </c>
      <c r="P128" s="98">
        <f t="shared" ca="1" si="189"/>
        <v>2.5</v>
      </c>
      <c r="R128" s="97">
        <f t="shared" ca="1" si="89"/>
        <v>-0.03</v>
      </c>
      <c r="S128" s="100">
        <f t="shared" ca="1" si="90"/>
        <v>1</v>
      </c>
      <c r="T128" s="99">
        <f t="shared" ca="1" si="152"/>
        <v>2960</v>
      </c>
      <c r="U128" s="181" t="e">
        <f t="shared" ca="1" si="153"/>
        <v>#DIV/0!</v>
      </c>
      <c r="V128" s="77" t="e">
        <f ca="1">IF(F$16=1,_xll.xCalcSkew($A128,W128-BK128,b)/100,0)</f>
        <v>#DIV/0!</v>
      </c>
      <c r="W128" s="98">
        <f t="shared" ca="1" si="190"/>
        <v>2.5</v>
      </c>
      <c r="X128" s="99"/>
      <c r="Y128" s="97">
        <f t="shared" ca="1" si="94"/>
        <v>-0.03</v>
      </c>
      <c r="Z128" s="100">
        <f t="shared" ca="1" si="95"/>
        <v>1</v>
      </c>
      <c r="AA128" s="99">
        <f t="shared" ca="1" si="154"/>
        <v>2960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8">
        <f t="shared" ca="1" si="191"/>
        <v>2.4900000000000002</v>
      </c>
      <c r="AF128" s="99">
        <f t="shared" ca="1" si="127"/>
        <v>2960</v>
      </c>
      <c r="AG128" s="99">
        <f t="shared" ca="1" si="128"/>
        <v>2959</v>
      </c>
      <c r="AH128" s="77">
        <f t="shared" ca="1" si="129"/>
        <v>5.6951394461223E-2</v>
      </c>
      <c r="AI128" s="159">
        <f t="shared" si="99"/>
        <v>28</v>
      </c>
      <c r="AL128" s="99"/>
      <c r="AM128" s="78"/>
      <c r="AN128" s="78">
        <f t="shared" ca="1" si="156"/>
        <v>0</v>
      </c>
      <c r="AO128" s="321" t="e">
        <f t="shared" ca="1" si="157"/>
        <v>#DIV/0!</v>
      </c>
      <c r="AP128" s="75">
        <f t="shared" ca="1" si="192"/>
        <v>0</v>
      </c>
      <c r="AQ128" s="102">
        <f t="shared" ca="1" si="193"/>
        <v>0</v>
      </c>
      <c r="AR128" s="101">
        <f t="shared" ca="1" si="158"/>
        <v>0</v>
      </c>
      <c r="AS128" s="101">
        <f t="shared" ca="1" si="159"/>
        <v>0</v>
      </c>
      <c r="AT128" s="101">
        <f t="shared" ca="1" si="160"/>
        <v>0</v>
      </c>
      <c r="AU128" s="103">
        <f t="shared" ca="1" si="161"/>
        <v>0</v>
      </c>
      <c r="AV128" s="103">
        <f t="shared" ca="1" si="162"/>
        <v>0</v>
      </c>
      <c r="AW128" s="103">
        <f t="shared" ca="1" si="163"/>
        <v>0</v>
      </c>
      <c r="AY128" s="78">
        <f t="shared" ca="1" si="164"/>
        <v>0</v>
      </c>
      <c r="AZ128" s="321" t="e">
        <f t="shared" ca="1" si="165"/>
        <v>#DIV/0!</v>
      </c>
      <c r="BA128" s="75">
        <f t="shared" ca="1" si="194"/>
        <v>0</v>
      </c>
      <c r="BB128" s="102">
        <f t="shared" ca="1" si="195"/>
        <v>0</v>
      </c>
      <c r="BC128" s="101">
        <f t="shared" ca="1" si="166"/>
        <v>0</v>
      </c>
      <c r="BD128" s="101">
        <f t="shared" ca="1" si="167"/>
        <v>0</v>
      </c>
      <c r="BE128" s="101">
        <f t="shared" ca="1" si="168"/>
        <v>0</v>
      </c>
      <c r="BF128" s="103">
        <f t="shared" ca="1" si="169"/>
        <v>0</v>
      </c>
      <c r="BG128" s="103">
        <f t="shared" ca="1" si="170"/>
        <v>0</v>
      </c>
      <c r="BH128" s="103">
        <f t="shared" ca="1" si="171"/>
        <v>0</v>
      </c>
      <c r="BJ128" s="78">
        <f t="shared" ca="1" si="172"/>
        <v>0</v>
      </c>
      <c r="BK128" s="321" t="e">
        <f t="shared" ca="1" si="173"/>
        <v>#DIV/0!</v>
      </c>
      <c r="BL128" s="75">
        <f t="shared" ca="1" si="196"/>
        <v>0</v>
      </c>
      <c r="BM128" s="102">
        <f t="shared" ca="1" si="197"/>
        <v>0</v>
      </c>
      <c r="BN128" s="101">
        <f t="shared" ca="1" si="174"/>
        <v>0</v>
      </c>
      <c r="BO128" s="101">
        <f t="shared" ca="1" si="175"/>
        <v>0</v>
      </c>
      <c r="BP128" s="101">
        <f t="shared" ca="1" si="176"/>
        <v>0</v>
      </c>
      <c r="BQ128" s="103">
        <f t="shared" ca="1" si="177"/>
        <v>0</v>
      </c>
      <c r="BR128" s="103">
        <f t="shared" ca="1" si="178"/>
        <v>0</v>
      </c>
      <c r="BS128" s="103">
        <f t="shared" ca="1" si="179"/>
        <v>0</v>
      </c>
      <c r="BU128" s="78">
        <f t="shared" ca="1" si="180"/>
        <v>0</v>
      </c>
      <c r="BV128" s="321" t="e">
        <f t="shared" ca="1" si="181"/>
        <v>#DIV/0!</v>
      </c>
      <c r="BW128" s="75">
        <f t="shared" ca="1" si="198"/>
        <v>0</v>
      </c>
      <c r="BX128" s="102">
        <f t="shared" ca="1" si="199"/>
        <v>0</v>
      </c>
      <c r="BY128" s="101">
        <f t="shared" ca="1" si="182"/>
        <v>0</v>
      </c>
      <c r="BZ128" s="101">
        <f t="shared" ca="1" si="183"/>
        <v>0</v>
      </c>
      <c r="CA128" s="101">
        <f t="shared" ca="1" si="184"/>
        <v>0</v>
      </c>
      <c r="CB128" s="103">
        <f t="shared" ca="1" si="185"/>
        <v>0</v>
      </c>
      <c r="CC128" s="103">
        <f t="shared" ca="1" si="186"/>
        <v>0</v>
      </c>
      <c r="CD128" s="103">
        <f t="shared" ca="1" si="187"/>
        <v>0</v>
      </c>
    </row>
    <row r="129" spans="1:82" x14ac:dyDescent="0.25">
      <c r="A129" s="96">
        <f t="shared" si="147"/>
        <v>40238</v>
      </c>
      <c r="B129" s="97">
        <f t="shared" ca="1" si="124"/>
        <v>3.83</v>
      </c>
      <c r="C129" s="77">
        <f t="shared" ca="1" si="148"/>
        <v>0.19500000000000001</v>
      </c>
      <c r="D129" s="97">
        <f t="shared" ca="1" si="80"/>
        <v>-1.7500000000000002E-2</v>
      </c>
      <c r="E129" s="100">
        <f t="shared" ca="1" si="81"/>
        <v>1</v>
      </c>
      <c r="F129" s="99">
        <f t="shared" ca="1" si="126"/>
        <v>2988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8">
        <f t="shared" ca="1" si="188"/>
        <v>4</v>
      </c>
      <c r="K129" s="97">
        <f t="shared" ca="1" si="84"/>
        <v>-1.7500000000000002E-2</v>
      </c>
      <c r="L129" s="100">
        <f t="shared" ca="1" si="85"/>
        <v>1</v>
      </c>
      <c r="M129" s="99">
        <f t="shared" ca="1" si="150"/>
        <v>2988</v>
      </c>
      <c r="N129" s="181" t="e">
        <f t="shared" ca="1" si="151"/>
        <v>#DIV/0!</v>
      </c>
      <c r="O129" s="77" t="e">
        <f ca="1">IF(D$16=1,_xll.xCalcSkew($A129,P129-AZ129,b)/100,0)</f>
        <v>#DIV/0!</v>
      </c>
      <c r="P129" s="98">
        <f t="shared" ca="1" si="189"/>
        <v>2.5</v>
      </c>
      <c r="R129" s="97">
        <f t="shared" ca="1" si="89"/>
        <v>-1.7500000000000002E-2</v>
      </c>
      <c r="S129" s="100">
        <f t="shared" ca="1" si="90"/>
        <v>1</v>
      </c>
      <c r="T129" s="99">
        <f t="shared" ca="1" si="152"/>
        <v>2988</v>
      </c>
      <c r="U129" s="181" t="e">
        <f t="shared" ca="1" si="153"/>
        <v>#DIV/0!</v>
      </c>
      <c r="V129" s="77" t="e">
        <f ca="1">IF(F$16=1,_xll.xCalcSkew($A129,W129-BK129,b)/100,0)</f>
        <v>#DIV/0!</v>
      </c>
      <c r="W129" s="98">
        <f t="shared" ca="1" si="190"/>
        <v>2.5</v>
      </c>
      <c r="X129" s="99"/>
      <c r="Y129" s="97">
        <f t="shared" ca="1" si="94"/>
        <v>-1.7500000000000002E-2</v>
      </c>
      <c r="Z129" s="100">
        <f t="shared" ca="1" si="95"/>
        <v>1</v>
      </c>
      <c r="AA129" s="99">
        <f t="shared" ca="1" si="154"/>
        <v>2988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8">
        <f t="shared" ca="1" si="191"/>
        <v>2.4900000000000002</v>
      </c>
      <c r="AF129" s="99">
        <f t="shared" ca="1" si="127"/>
        <v>2988</v>
      </c>
      <c r="AG129" s="99">
        <f t="shared" ca="1" si="128"/>
        <v>2987</v>
      </c>
      <c r="AH129" s="77">
        <f t="shared" ca="1" si="129"/>
        <v>5.7044876913192197E-2</v>
      </c>
      <c r="AI129" s="159">
        <f t="shared" si="99"/>
        <v>31</v>
      </c>
      <c r="AL129" s="99"/>
      <c r="AM129" s="78"/>
      <c r="AN129" s="78">
        <f t="shared" ca="1" si="156"/>
        <v>0</v>
      </c>
      <c r="AO129" s="321" t="e">
        <f t="shared" ca="1" si="157"/>
        <v>#DIV/0!</v>
      </c>
      <c r="AP129" s="75">
        <f t="shared" ca="1" si="192"/>
        <v>0</v>
      </c>
      <c r="AQ129" s="102">
        <f t="shared" ca="1" si="193"/>
        <v>0</v>
      </c>
      <c r="AR129" s="101">
        <f t="shared" ca="1" si="158"/>
        <v>0</v>
      </c>
      <c r="AS129" s="101">
        <f t="shared" ca="1" si="159"/>
        <v>0</v>
      </c>
      <c r="AT129" s="101">
        <f t="shared" ca="1" si="160"/>
        <v>0</v>
      </c>
      <c r="AU129" s="103">
        <f t="shared" ca="1" si="161"/>
        <v>0</v>
      </c>
      <c r="AV129" s="103">
        <f t="shared" ca="1" si="162"/>
        <v>0</v>
      </c>
      <c r="AW129" s="103">
        <f t="shared" ca="1" si="163"/>
        <v>0</v>
      </c>
      <c r="AY129" s="78">
        <f t="shared" ca="1" si="164"/>
        <v>0</v>
      </c>
      <c r="AZ129" s="321" t="e">
        <f t="shared" ca="1" si="165"/>
        <v>#DIV/0!</v>
      </c>
      <c r="BA129" s="75">
        <f t="shared" ca="1" si="194"/>
        <v>0</v>
      </c>
      <c r="BB129" s="102">
        <f t="shared" ca="1" si="195"/>
        <v>0</v>
      </c>
      <c r="BC129" s="101">
        <f t="shared" ca="1" si="166"/>
        <v>0</v>
      </c>
      <c r="BD129" s="101">
        <f t="shared" ca="1" si="167"/>
        <v>0</v>
      </c>
      <c r="BE129" s="101">
        <f t="shared" ca="1" si="168"/>
        <v>0</v>
      </c>
      <c r="BF129" s="103">
        <f t="shared" ca="1" si="169"/>
        <v>0</v>
      </c>
      <c r="BG129" s="103">
        <f t="shared" ca="1" si="170"/>
        <v>0</v>
      </c>
      <c r="BH129" s="103">
        <f t="shared" ca="1" si="171"/>
        <v>0</v>
      </c>
      <c r="BJ129" s="78">
        <f t="shared" ca="1" si="172"/>
        <v>0</v>
      </c>
      <c r="BK129" s="321" t="e">
        <f t="shared" ca="1" si="173"/>
        <v>#DIV/0!</v>
      </c>
      <c r="BL129" s="75">
        <f t="shared" ca="1" si="196"/>
        <v>0</v>
      </c>
      <c r="BM129" s="102">
        <f t="shared" ca="1" si="197"/>
        <v>0</v>
      </c>
      <c r="BN129" s="101">
        <f t="shared" ca="1" si="174"/>
        <v>0</v>
      </c>
      <c r="BO129" s="101">
        <f t="shared" ca="1" si="175"/>
        <v>0</v>
      </c>
      <c r="BP129" s="101">
        <f t="shared" ca="1" si="176"/>
        <v>0</v>
      </c>
      <c r="BQ129" s="103">
        <f t="shared" ca="1" si="177"/>
        <v>0</v>
      </c>
      <c r="BR129" s="103">
        <f t="shared" ca="1" si="178"/>
        <v>0</v>
      </c>
      <c r="BS129" s="103">
        <f t="shared" ca="1" si="179"/>
        <v>0</v>
      </c>
      <c r="BU129" s="78">
        <f t="shared" ca="1" si="180"/>
        <v>0</v>
      </c>
      <c r="BV129" s="321" t="e">
        <f t="shared" ca="1" si="181"/>
        <v>#DIV/0!</v>
      </c>
      <c r="BW129" s="75">
        <f t="shared" ca="1" si="198"/>
        <v>0</v>
      </c>
      <c r="BX129" s="102">
        <f t="shared" ca="1" si="199"/>
        <v>0</v>
      </c>
      <c r="BY129" s="101">
        <f t="shared" ca="1" si="182"/>
        <v>0</v>
      </c>
      <c r="BZ129" s="101">
        <f t="shared" ca="1" si="183"/>
        <v>0</v>
      </c>
      <c r="CA129" s="101">
        <f t="shared" ca="1" si="184"/>
        <v>0</v>
      </c>
      <c r="CB129" s="103">
        <f t="shared" ca="1" si="185"/>
        <v>0</v>
      </c>
      <c r="CC129" s="103">
        <f t="shared" ca="1" si="186"/>
        <v>0</v>
      </c>
      <c r="CD129" s="103">
        <f t="shared" ca="1" si="187"/>
        <v>0</v>
      </c>
    </row>
    <row r="130" spans="1:82" x14ac:dyDescent="0.25">
      <c r="A130" s="96">
        <f t="shared" si="147"/>
        <v>40269</v>
      </c>
      <c r="B130" s="97">
        <f t="shared" ca="1" si="124"/>
        <v>3.645</v>
      </c>
      <c r="C130" s="77">
        <f t="shared" ca="1" si="148"/>
        <v>0.19</v>
      </c>
      <c r="D130" s="97">
        <f t="shared" ca="1" si="80"/>
        <v>0.02</v>
      </c>
      <c r="E130" s="100">
        <f t="shared" ca="1" si="81"/>
        <v>1</v>
      </c>
      <c r="F130" s="99">
        <f t="shared" ca="1" si="126"/>
        <v>3021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8">
        <f t="shared" ca="1" si="188"/>
        <v>4</v>
      </c>
      <c r="K130" s="97">
        <f t="shared" ca="1" si="84"/>
        <v>0.02</v>
      </c>
      <c r="L130" s="100">
        <f t="shared" ca="1" si="85"/>
        <v>1</v>
      </c>
      <c r="M130" s="99">
        <f t="shared" ca="1" si="150"/>
        <v>3021</v>
      </c>
      <c r="N130" s="181" t="e">
        <f t="shared" ca="1" si="151"/>
        <v>#DIV/0!</v>
      </c>
      <c r="O130" s="77" t="e">
        <f ca="1">IF(D$16=1,_xll.xCalcSkew($A130,P130-AZ130,b)/100,0)</f>
        <v>#DIV/0!</v>
      </c>
      <c r="P130" s="98">
        <f t="shared" ca="1" si="189"/>
        <v>2.5</v>
      </c>
      <c r="R130" s="97">
        <f t="shared" ca="1" si="89"/>
        <v>0.02</v>
      </c>
      <c r="S130" s="100">
        <f t="shared" ca="1" si="90"/>
        <v>1</v>
      </c>
      <c r="T130" s="99">
        <f t="shared" ca="1" si="152"/>
        <v>3021</v>
      </c>
      <c r="U130" s="181" t="e">
        <f t="shared" ca="1" si="153"/>
        <v>#DIV/0!</v>
      </c>
      <c r="V130" s="77" t="e">
        <f ca="1">IF(F$16=1,_xll.xCalcSkew($A130,W130-BK130,b)/100,0)</f>
        <v>#DIV/0!</v>
      </c>
      <c r="W130" s="98">
        <f t="shared" ca="1" si="190"/>
        <v>2.5</v>
      </c>
      <c r="X130" s="99"/>
      <c r="Y130" s="97">
        <f t="shared" ca="1" si="94"/>
        <v>0.02</v>
      </c>
      <c r="Z130" s="100">
        <f t="shared" ca="1" si="95"/>
        <v>1</v>
      </c>
      <c r="AA130" s="99">
        <f t="shared" ca="1" si="154"/>
        <v>3021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8">
        <f t="shared" ca="1" si="191"/>
        <v>2.4900000000000002</v>
      </c>
      <c r="AF130" s="99">
        <f t="shared" ca="1" si="127"/>
        <v>3021</v>
      </c>
      <c r="AG130" s="99">
        <f t="shared" ca="1" si="128"/>
        <v>3018</v>
      </c>
      <c r="AH130" s="77">
        <f t="shared" ca="1" si="129"/>
        <v>5.7148375345549098E-2</v>
      </c>
      <c r="AI130" s="159">
        <f t="shared" si="99"/>
        <v>30</v>
      </c>
      <c r="AL130" s="99"/>
      <c r="AM130" s="78"/>
      <c r="AN130" s="78">
        <f t="shared" ca="1" si="156"/>
        <v>0</v>
      </c>
      <c r="AO130" s="321" t="e">
        <f t="shared" ca="1" si="157"/>
        <v>#DIV/0!</v>
      </c>
      <c r="AP130" s="75">
        <f t="shared" ca="1" si="192"/>
        <v>0</v>
      </c>
      <c r="AQ130" s="102">
        <f t="shared" ca="1" si="193"/>
        <v>0</v>
      </c>
      <c r="AR130" s="101">
        <f t="shared" ca="1" si="158"/>
        <v>0</v>
      </c>
      <c r="AS130" s="101">
        <f t="shared" ca="1" si="159"/>
        <v>0</v>
      </c>
      <c r="AT130" s="101">
        <f t="shared" ca="1" si="160"/>
        <v>0</v>
      </c>
      <c r="AU130" s="103">
        <f t="shared" ca="1" si="161"/>
        <v>0</v>
      </c>
      <c r="AV130" s="103">
        <f t="shared" ca="1" si="162"/>
        <v>0</v>
      </c>
      <c r="AW130" s="103">
        <f t="shared" ca="1" si="163"/>
        <v>0</v>
      </c>
      <c r="AY130" s="78">
        <f t="shared" ca="1" si="164"/>
        <v>0</v>
      </c>
      <c r="AZ130" s="321" t="e">
        <f t="shared" ca="1" si="165"/>
        <v>#DIV/0!</v>
      </c>
      <c r="BA130" s="75">
        <f t="shared" ca="1" si="194"/>
        <v>0</v>
      </c>
      <c r="BB130" s="102">
        <f t="shared" ca="1" si="195"/>
        <v>0</v>
      </c>
      <c r="BC130" s="101">
        <f t="shared" ca="1" si="166"/>
        <v>0</v>
      </c>
      <c r="BD130" s="101">
        <f t="shared" ca="1" si="167"/>
        <v>0</v>
      </c>
      <c r="BE130" s="101">
        <f t="shared" ca="1" si="168"/>
        <v>0</v>
      </c>
      <c r="BF130" s="103">
        <f t="shared" ca="1" si="169"/>
        <v>0</v>
      </c>
      <c r="BG130" s="103">
        <f t="shared" ca="1" si="170"/>
        <v>0</v>
      </c>
      <c r="BH130" s="103">
        <f t="shared" ca="1" si="171"/>
        <v>0</v>
      </c>
      <c r="BJ130" s="78">
        <f t="shared" ca="1" si="172"/>
        <v>0</v>
      </c>
      <c r="BK130" s="321" t="e">
        <f t="shared" ca="1" si="173"/>
        <v>#DIV/0!</v>
      </c>
      <c r="BL130" s="75">
        <f t="shared" ca="1" si="196"/>
        <v>0</v>
      </c>
      <c r="BM130" s="102">
        <f t="shared" ca="1" si="197"/>
        <v>0</v>
      </c>
      <c r="BN130" s="101">
        <f t="shared" ca="1" si="174"/>
        <v>0</v>
      </c>
      <c r="BO130" s="101">
        <f t="shared" ca="1" si="175"/>
        <v>0</v>
      </c>
      <c r="BP130" s="101">
        <f t="shared" ca="1" si="176"/>
        <v>0</v>
      </c>
      <c r="BQ130" s="103">
        <f t="shared" ca="1" si="177"/>
        <v>0</v>
      </c>
      <c r="BR130" s="103">
        <f t="shared" ca="1" si="178"/>
        <v>0</v>
      </c>
      <c r="BS130" s="103">
        <f t="shared" ca="1" si="179"/>
        <v>0</v>
      </c>
      <c r="BU130" s="78">
        <f t="shared" ca="1" si="180"/>
        <v>0</v>
      </c>
      <c r="BV130" s="321" t="e">
        <f t="shared" ca="1" si="181"/>
        <v>#DIV/0!</v>
      </c>
      <c r="BW130" s="75">
        <f t="shared" ca="1" si="198"/>
        <v>0</v>
      </c>
      <c r="BX130" s="102">
        <f t="shared" ca="1" si="199"/>
        <v>0</v>
      </c>
      <c r="BY130" s="101">
        <f t="shared" ca="1" si="182"/>
        <v>0</v>
      </c>
      <c r="BZ130" s="101">
        <f t="shared" ca="1" si="183"/>
        <v>0</v>
      </c>
      <c r="CA130" s="101">
        <f t="shared" ca="1" si="184"/>
        <v>0</v>
      </c>
      <c r="CB130" s="103">
        <f t="shared" ca="1" si="185"/>
        <v>0</v>
      </c>
      <c r="CC130" s="103">
        <f t="shared" ca="1" si="186"/>
        <v>0</v>
      </c>
      <c r="CD130" s="103">
        <f t="shared" ca="1" si="187"/>
        <v>0</v>
      </c>
    </row>
    <row r="131" spans="1:82" x14ac:dyDescent="0.25">
      <c r="A131" s="96">
        <f t="shared" si="147"/>
        <v>40299</v>
      </c>
      <c r="B131" s="97">
        <f t="shared" ca="1" si="124"/>
        <v>3.64</v>
      </c>
      <c r="C131" s="77">
        <f t="shared" ca="1" si="148"/>
        <v>0.185</v>
      </c>
      <c r="D131" s="97">
        <f t="shared" ca="1" si="80"/>
        <v>0.02</v>
      </c>
      <c r="E131" s="100">
        <f t="shared" ca="1" si="81"/>
        <v>1</v>
      </c>
      <c r="F131" s="99">
        <f t="shared" ca="1" si="126"/>
        <v>3051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8">
        <f t="shared" ca="1" si="188"/>
        <v>4</v>
      </c>
      <c r="K131" s="97">
        <f t="shared" ca="1" si="84"/>
        <v>0.02</v>
      </c>
      <c r="L131" s="100">
        <f t="shared" ca="1" si="85"/>
        <v>1</v>
      </c>
      <c r="M131" s="99">
        <f t="shared" ca="1" si="150"/>
        <v>3051</v>
      </c>
      <c r="N131" s="181" t="e">
        <f t="shared" ca="1" si="151"/>
        <v>#DIV/0!</v>
      </c>
      <c r="O131" s="77" t="e">
        <f ca="1">IF(D$16=1,_xll.xCalcSkew($A131,P131-AZ131,b)/100,0)</f>
        <v>#DIV/0!</v>
      </c>
      <c r="P131" s="98">
        <f t="shared" ca="1" si="189"/>
        <v>2.5</v>
      </c>
      <c r="R131" s="97">
        <f t="shared" ca="1" si="89"/>
        <v>0.02</v>
      </c>
      <c r="S131" s="100">
        <f t="shared" ca="1" si="90"/>
        <v>1</v>
      </c>
      <c r="T131" s="99">
        <f t="shared" ca="1" si="152"/>
        <v>3051</v>
      </c>
      <c r="U131" s="181" t="e">
        <f t="shared" ca="1" si="153"/>
        <v>#DIV/0!</v>
      </c>
      <c r="V131" s="77" t="e">
        <f ca="1">IF(F$16=1,_xll.xCalcSkew($A131,W131-BK131,b)/100,0)</f>
        <v>#DIV/0!</v>
      </c>
      <c r="W131" s="98">
        <f t="shared" ca="1" si="190"/>
        <v>2.5</v>
      </c>
      <c r="X131" s="99"/>
      <c r="Y131" s="97">
        <f t="shared" ca="1" si="94"/>
        <v>0.02</v>
      </c>
      <c r="Z131" s="100">
        <f t="shared" ca="1" si="95"/>
        <v>1</v>
      </c>
      <c r="AA131" s="99">
        <f t="shared" ca="1" si="154"/>
        <v>3051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8">
        <f t="shared" ca="1" si="191"/>
        <v>2.4900000000000002</v>
      </c>
      <c r="AF131" s="99">
        <f t="shared" ca="1" si="127"/>
        <v>3051</v>
      </c>
      <c r="AG131" s="99">
        <f t="shared" ca="1" si="128"/>
        <v>3050</v>
      </c>
      <c r="AH131" s="77">
        <f t="shared" ca="1" si="129"/>
        <v>5.7248535122191899E-2</v>
      </c>
      <c r="AI131" s="159">
        <f t="shared" si="99"/>
        <v>31</v>
      </c>
      <c r="AL131" s="99"/>
      <c r="AM131" s="78"/>
      <c r="AN131" s="78">
        <f t="shared" ca="1" si="156"/>
        <v>0</v>
      </c>
      <c r="AO131" s="321" t="e">
        <f t="shared" ca="1" si="157"/>
        <v>#DIV/0!</v>
      </c>
      <c r="AP131" s="75">
        <f t="shared" ca="1" si="192"/>
        <v>0</v>
      </c>
      <c r="AQ131" s="102">
        <f t="shared" ca="1" si="193"/>
        <v>0</v>
      </c>
      <c r="AR131" s="101">
        <f t="shared" ca="1" si="158"/>
        <v>0</v>
      </c>
      <c r="AS131" s="101">
        <f t="shared" ca="1" si="159"/>
        <v>0</v>
      </c>
      <c r="AT131" s="101">
        <f t="shared" ca="1" si="160"/>
        <v>0</v>
      </c>
      <c r="AU131" s="103">
        <f t="shared" ca="1" si="161"/>
        <v>0</v>
      </c>
      <c r="AV131" s="103">
        <f t="shared" ca="1" si="162"/>
        <v>0</v>
      </c>
      <c r="AW131" s="103">
        <f t="shared" ca="1" si="163"/>
        <v>0</v>
      </c>
      <c r="AY131" s="78">
        <f t="shared" ca="1" si="164"/>
        <v>0</v>
      </c>
      <c r="AZ131" s="321" t="e">
        <f t="shared" ca="1" si="165"/>
        <v>#DIV/0!</v>
      </c>
      <c r="BA131" s="75">
        <f t="shared" ca="1" si="194"/>
        <v>0</v>
      </c>
      <c r="BB131" s="102">
        <f t="shared" ca="1" si="195"/>
        <v>0</v>
      </c>
      <c r="BC131" s="101">
        <f t="shared" ca="1" si="166"/>
        <v>0</v>
      </c>
      <c r="BD131" s="101">
        <f t="shared" ca="1" si="167"/>
        <v>0</v>
      </c>
      <c r="BE131" s="101">
        <f t="shared" ca="1" si="168"/>
        <v>0</v>
      </c>
      <c r="BF131" s="103">
        <f t="shared" ca="1" si="169"/>
        <v>0</v>
      </c>
      <c r="BG131" s="103">
        <f t="shared" ca="1" si="170"/>
        <v>0</v>
      </c>
      <c r="BH131" s="103">
        <f t="shared" ca="1" si="171"/>
        <v>0</v>
      </c>
      <c r="BJ131" s="78">
        <f t="shared" ca="1" si="172"/>
        <v>0</v>
      </c>
      <c r="BK131" s="321" t="e">
        <f t="shared" ca="1" si="173"/>
        <v>#DIV/0!</v>
      </c>
      <c r="BL131" s="75">
        <f t="shared" ca="1" si="196"/>
        <v>0</v>
      </c>
      <c r="BM131" s="102">
        <f t="shared" ca="1" si="197"/>
        <v>0</v>
      </c>
      <c r="BN131" s="101">
        <f t="shared" ca="1" si="174"/>
        <v>0</v>
      </c>
      <c r="BO131" s="101">
        <f t="shared" ca="1" si="175"/>
        <v>0</v>
      </c>
      <c r="BP131" s="101">
        <f t="shared" ca="1" si="176"/>
        <v>0</v>
      </c>
      <c r="BQ131" s="103">
        <f t="shared" ca="1" si="177"/>
        <v>0</v>
      </c>
      <c r="BR131" s="103">
        <f t="shared" ca="1" si="178"/>
        <v>0</v>
      </c>
      <c r="BS131" s="103">
        <f t="shared" ca="1" si="179"/>
        <v>0</v>
      </c>
      <c r="BU131" s="78">
        <f t="shared" ca="1" si="180"/>
        <v>0</v>
      </c>
      <c r="BV131" s="321" t="e">
        <f t="shared" ca="1" si="181"/>
        <v>#DIV/0!</v>
      </c>
      <c r="BW131" s="75">
        <f t="shared" ca="1" si="198"/>
        <v>0</v>
      </c>
      <c r="BX131" s="102">
        <f t="shared" ca="1" si="199"/>
        <v>0</v>
      </c>
      <c r="BY131" s="101">
        <f t="shared" ca="1" si="182"/>
        <v>0</v>
      </c>
      <c r="BZ131" s="101">
        <f t="shared" ca="1" si="183"/>
        <v>0</v>
      </c>
      <c r="CA131" s="101">
        <f t="shared" ca="1" si="184"/>
        <v>0</v>
      </c>
      <c r="CB131" s="103">
        <f t="shared" ca="1" si="185"/>
        <v>0</v>
      </c>
      <c r="CC131" s="103">
        <f t="shared" ca="1" si="186"/>
        <v>0</v>
      </c>
      <c r="CD131" s="103">
        <f t="shared" ca="1" si="187"/>
        <v>0</v>
      </c>
    </row>
    <row r="132" spans="1:82" x14ac:dyDescent="0.25">
      <c r="A132" s="96">
        <f t="shared" si="147"/>
        <v>40330</v>
      </c>
      <c r="B132" s="97">
        <f t="shared" ca="1" si="124"/>
        <v>3.6749999999999998</v>
      </c>
      <c r="C132" s="77">
        <f t="shared" ca="1" si="148"/>
        <v>0.185</v>
      </c>
      <c r="D132" s="97">
        <f t="shared" ca="1" si="80"/>
        <v>2.5000000000000001E-2</v>
      </c>
      <c r="E132" s="100">
        <f t="shared" ca="1" si="81"/>
        <v>1</v>
      </c>
      <c r="F132" s="99">
        <f t="shared" ca="1" si="126"/>
        <v>3079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8">
        <f t="shared" ca="1" si="188"/>
        <v>4</v>
      </c>
      <c r="K132" s="97">
        <f t="shared" ca="1" si="84"/>
        <v>2.5000000000000001E-2</v>
      </c>
      <c r="L132" s="100">
        <f t="shared" ca="1" si="85"/>
        <v>1</v>
      </c>
      <c r="M132" s="99">
        <f t="shared" ca="1" si="150"/>
        <v>3079</v>
      </c>
      <c r="N132" s="181" t="e">
        <f t="shared" ca="1" si="151"/>
        <v>#DIV/0!</v>
      </c>
      <c r="O132" s="77" t="e">
        <f ca="1">IF(D$16=1,_xll.xCalcSkew($A132,P132-AZ132,b)/100,0)</f>
        <v>#DIV/0!</v>
      </c>
      <c r="P132" s="98">
        <f t="shared" ca="1" si="189"/>
        <v>2.5</v>
      </c>
      <c r="R132" s="97">
        <f t="shared" ca="1" si="89"/>
        <v>2.5000000000000001E-2</v>
      </c>
      <c r="S132" s="100">
        <f t="shared" ca="1" si="90"/>
        <v>1</v>
      </c>
      <c r="T132" s="99">
        <f t="shared" ca="1" si="152"/>
        <v>3079</v>
      </c>
      <c r="U132" s="181" t="e">
        <f t="shared" ca="1" si="153"/>
        <v>#DIV/0!</v>
      </c>
      <c r="V132" s="77" t="e">
        <f ca="1">IF(F$16=1,_xll.xCalcSkew($A132,W132-BK132,b)/100,0)</f>
        <v>#DIV/0!</v>
      </c>
      <c r="W132" s="98">
        <f t="shared" ca="1" si="190"/>
        <v>2.5</v>
      </c>
      <c r="X132" s="99"/>
      <c r="Y132" s="97">
        <f t="shared" ca="1" si="94"/>
        <v>2.5000000000000001E-2</v>
      </c>
      <c r="Z132" s="100">
        <f t="shared" ca="1" si="95"/>
        <v>1</v>
      </c>
      <c r="AA132" s="99">
        <f t="shared" ca="1" si="154"/>
        <v>3079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8">
        <f t="shared" ca="1" si="191"/>
        <v>2.4900000000000002</v>
      </c>
      <c r="AF132" s="99">
        <f t="shared" ca="1" si="127"/>
        <v>3079</v>
      </c>
      <c r="AG132" s="99">
        <f t="shared" ca="1" si="128"/>
        <v>3078</v>
      </c>
      <c r="AH132" s="77">
        <f t="shared" ca="1" si="129"/>
        <v>5.7352033561562703E-2</v>
      </c>
      <c r="AI132" s="159">
        <f t="shared" si="99"/>
        <v>30</v>
      </c>
      <c r="AL132" s="99"/>
      <c r="AM132" s="78"/>
      <c r="AN132" s="78">
        <f t="shared" ca="1" si="156"/>
        <v>0</v>
      </c>
      <c r="AO132" s="321" t="e">
        <f t="shared" ca="1" si="157"/>
        <v>#DIV/0!</v>
      </c>
      <c r="AP132" s="75">
        <f t="shared" ca="1" si="192"/>
        <v>0</v>
      </c>
      <c r="AQ132" s="102">
        <f t="shared" ca="1" si="193"/>
        <v>0</v>
      </c>
      <c r="AR132" s="101">
        <f t="shared" ca="1" si="158"/>
        <v>0</v>
      </c>
      <c r="AS132" s="101">
        <f t="shared" ca="1" si="159"/>
        <v>0</v>
      </c>
      <c r="AT132" s="101">
        <f t="shared" ca="1" si="160"/>
        <v>0</v>
      </c>
      <c r="AU132" s="103">
        <f t="shared" ca="1" si="161"/>
        <v>0</v>
      </c>
      <c r="AV132" s="103">
        <f t="shared" ca="1" si="162"/>
        <v>0</v>
      </c>
      <c r="AW132" s="103">
        <f t="shared" ca="1" si="163"/>
        <v>0</v>
      </c>
      <c r="AY132" s="78">
        <f t="shared" ca="1" si="164"/>
        <v>0</v>
      </c>
      <c r="AZ132" s="321" t="e">
        <f t="shared" ca="1" si="165"/>
        <v>#DIV/0!</v>
      </c>
      <c r="BA132" s="75">
        <f t="shared" ca="1" si="194"/>
        <v>0</v>
      </c>
      <c r="BB132" s="102">
        <f t="shared" ca="1" si="195"/>
        <v>0</v>
      </c>
      <c r="BC132" s="101">
        <f t="shared" ca="1" si="166"/>
        <v>0</v>
      </c>
      <c r="BD132" s="101">
        <f t="shared" ca="1" si="167"/>
        <v>0</v>
      </c>
      <c r="BE132" s="101">
        <f t="shared" ca="1" si="168"/>
        <v>0</v>
      </c>
      <c r="BF132" s="103">
        <f t="shared" ca="1" si="169"/>
        <v>0</v>
      </c>
      <c r="BG132" s="103">
        <f t="shared" ca="1" si="170"/>
        <v>0</v>
      </c>
      <c r="BH132" s="103">
        <f t="shared" ca="1" si="171"/>
        <v>0</v>
      </c>
      <c r="BJ132" s="78">
        <f t="shared" ca="1" si="172"/>
        <v>0</v>
      </c>
      <c r="BK132" s="321" t="e">
        <f t="shared" ca="1" si="173"/>
        <v>#DIV/0!</v>
      </c>
      <c r="BL132" s="75">
        <f t="shared" ca="1" si="196"/>
        <v>0</v>
      </c>
      <c r="BM132" s="102">
        <f t="shared" ca="1" si="197"/>
        <v>0</v>
      </c>
      <c r="BN132" s="101">
        <f t="shared" ca="1" si="174"/>
        <v>0</v>
      </c>
      <c r="BO132" s="101">
        <f t="shared" ca="1" si="175"/>
        <v>0</v>
      </c>
      <c r="BP132" s="101">
        <f t="shared" ca="1" si="176"/>
        <v>0</v>
      </c>
      <c r="BQ132" s="103">
        <f t="shared" ca="1" si="177"/>
        <v>0</v>
      </c>
      <c r="BR132" s="103">
        <f t="shared" ca="1" si="178"/>
        <v>0</v>
      </c>
      <c r="BS132" s="103">
        <f t="shared" ca="1" si="179"/>
        <v>0</v>
      </c>
      <c r="BU132" s="78">
        <f t="shared" ca="1" si="180"/>
        <v>0</v>
      </c>
      <c r="BV132" s="321" t="e">
        <f t="shared" ca="1" si="181"/>
        <v>#DIV/0!</v>
      </c>
      <c r="BW132" s="75">
        <f t="shared" ca="1" si="198"/>
        <v>0</v>
      </c>
      <c r="BX132" s="102">
        <f t="shared" ca="1" si="199"/>
        <v>0</v>
      </c>
      <c r="BY132" s="101">
        <f t="shared" ca="1" si="182"/>
        <v>0</v>
      </c>
      <c r="BZ132" s="101">
        <f t="shared" ca="1" si="183"/>
        <v>0</v>
      </c>
      <c r="CA132" s="101">
        <f t="shared" ca="1" si="184"/>
        <v>0</v>
      </c>
      <c r="CB132" s="103">
        <f t="shared" ca="1" si="185"/>
        <v>0</v>
      </c>
      <c r="CC132" s="103">
        <f t="shared" ca="1" si="186"/>
        <v>0</v>
      </c>
      <c r="CD132" s="103">
        <f t="shared" ca="1" si="187"/>
        <v>0</v>
      </c>
    </row>
    <row r="133" spans="1:82" x14ac:dyDescent="0.25">
      <c r="A133" s="96">
        <f t="shared" si="147"/>
        <v>40360</v>
      </c>
      <c r="B133" s="97">
        <f t="shared" ca="1" si="124"/>
        <v>3.7149999999999999</v>
      </c>
      <c r="C133" s="77">
        <f t="shared" ca="1" si="148"/>
        <v>0.185</v>
      </c>
      <c r="D133" s="97">
        <f t="shared" ca="1" si="80"/>
        <v>2.75E-2</v>
      </c>
      <c r="E133" s="100">
        <f t="shared" ca="1" si="81"/>
        <v>1</v>
      </c>
      <c r="F133" s="99">
        <f t="shared" ca="1" si="126"/>
        <v>3112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8">
        <f t="shared" ca="1" si="188"/>
        <v>4</v>
      </c>
      <c r="K133" s="97">
        <f t="shared" ca="1" si="84"/>
        <v>2.75E-2</v>
      </c>
      <c r="L133" s="100">
        <f t="shared" ca="1" si="85"/>
        <v>1</v>
      </c>
      <c r="M133" s="99">
        <f t="shared" ca="1" si="150"/>
        <v>3112</v>
      </c>
      <c r="N133" s="181" t="e">
        <f t="shared" ca="1" si="151"/>
        <v>#DIV/0!</v>
      </c>
      <c r="O133" s="77" t="e">
        <f ca="1">IF(D$16=1,_xll.xCalcSkew($A133,P133-AZ133,b)/100,0)</f>
        <v>#DIV/0!</v>
      </c>
      <c r="P133" s="98">
        <f t="shared" ca="1" si="189"/>
        <v>2.5</v>
      </c>
      <c r="R133" s="97">
        <f t="shared" ca="1" si="89"/>
        <v>2.75E-2</v>
      </c>
      <c r="S133" s="100">
        <f t="shared" ca="1" si="90"/>
        <v>1</v>
      </c>
      <c r="T133" s="99">
        <f t="shared" ca="1" si="152"/>
        <v>3112</v>
      </c>
      <c r="U133" s="181" t="e">
        <f t="shared" ca="1" si="153"/>
        <v>#DIV/0!</v>
      </c>
      <c r="V133" s="77" t="e">
        <f ca="1">IF(F$16=1,_xll.xCalcSkew($A133,W133-BK133,b)/100,0)</f>
        <v>#DIV/0!</v>
      </c>
      <c r="W133" s="98">
        <f t="shared" ca="1" si="190"/>
        <v>2.5</v>
      </c>
      <c r="X133" s="99"/>
      <c r="Y133" s="97">
        <f t="shared" ca="1" si="94"/>
        <v>2.75E-2</v>
      </c>
      <c r="Z133" s="100">
        <f t="shared" ca="1" si="95"/>
        <v>1</v>
      </c>
      <c r="AA133" s="99">
        <f t="shared" ca="1" si="154"/>
        <v>3112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8">
        <f t="shared" ca="1" si="191"/>
        <v>2.4900000000000002</v>
      </c>
      <c r="AF133" s="99">
        <f t="shared" ca="1" si="127"/>
        <v>3112</v>
      </c>
      <c r="AG133" s="99">
        <f t="shared" ca="1" si="128"/>
        <v>3109</v>
      </c>
      <c r="AH133" s="77">
        <f t="shared" ca="1" si="129"/>
        <v>5.7452193344991603E-2</v>
      </c>
      <c r="AI133" s="159">
        <f t="shared" si="99"/>
        <v>31</v>
      </c>
      <c r="AL133" s="99"/>
      <c r="AM133" s="78"/>
      <c r="AN133" s="78">
        <f t="shared" ca="1" si="156"/>
        <v>0</v>
      </c>
      <c r="AO133" s="321" t="e">
        <f t="shared" ca="1" si="157"/>
        <v>#DIV/0!</v>
      </c>
      <c r="AP133" s="75">
        <f t="shared" ca="1" si="192"/>
        <v>0</v>
      </c>
      <c r="AQ133" s="102">
        <f t="shared" ca="1" si="193"/>
        <v>0</v>
      </c>
      <c r="AR133" s="101">
        <f t="shared" ca="1" si="158"/>
        <v>0</v>
      </c>
      <c r="AS133" s="101">
        <f t="shared" ca="1" si="159"/>
        <v>0</v>
      </c>
      <c r="AT133" s="101">
        <f t="shared" ca="1" si="160"/>
        <v>0</v>
      </c>
      <c r="AU133" s="103">
        <f t="shared" ca="1" si="161"/>
        <v>0</v>
      </c>
      <c r="AV133" s="103">
        <f t="shared" ca="1" si="162"/>
        <v>0</v>
      </c>
      <c r="AW133" s="103">
        <f t="shared" ca="1" si="163"/>
        <v>0</v>
      </c>
      <c r="AY133" s="78">
        <f t="shared" ca="1" si="164"/>
        <v>0</v>
      </c>
      <c r="AZ133" s="321" t="e">
        <f t="shared" ca="1" si="165"/>
        <v>#DIV/0!</v>
      </c>
      <c r="BA133" s="75">
        <f t="shared" ca="1" si="194"/>
        <v>0</v>
      </c>
      <c r="BB133" s="102">
        <f t="shared" ca="1" si="195"/>
        <v>0</v>
      </c>
      <c r="BC133" s="101">
        <f t="shared" ca="1" si="166"/>
        <v>0</v>
      </c>
      <c r="BD133" s="101">
        <f t="shared" ca="1" si="167"/>
        <v>0</v>
      </c>
      <c r="BE133" s="101">
        <f t="shared" ca="1" si="168"/>
        <v>0</v>
      </c>
      <c r="BF133" s="103">
        <f t="shared" ca="1" si="169"/>
        <v>0</v>
      </c>
      <c r="BG133" s="103">
        <f t="shared" ca="1" si="170"/>
        <v>0</v>
      </c>
      <c r="BH133" s="103">
        <f t="shared" ca="1" si="171"/>
        <v>0</v>
      </c>
      <c r="BJ133" s="78">
        <f t="shared" ca="1" si="172"/>
        <v>0</v>
      </c>
      <c r="BK133" s="321" t="e">
        <f t="shared" ca="1" si="173"/>
        <v>#DIV/0!</v>
      </c>
      <c r="BL133" s="75">
        <f t="shared" ca="1" si="196"/>
        <v>0</v>
      </c>
      <c r="BM133" s="102">
        <f t="shared" ca="1" si="197"/>
        <v>0</v>
      </c>
      <c r="BN133" s="101">
        <f t="shared" ca="1" si="174"/>
        <v>0</v>
      </c>
      <c r="BO133" s="101">
        <f t="shared" ca="1" si="175"/>
        <v>0</v>
      </c>
      <c r="BP133" s="101">
        <f t="shared" ca="1" si="176"/>
        <v>0</v>
      </c>
      <c r="BQ133" s="103">
        <f t="shared" ca="1" si="177"/>
        <v>0</v>
      </c>
      <c r="BR133" s="103">
        <f t="shared" ca="1" si="178"/>
        <v>0</v>
      </c>
      <c r="BS133" s="103">
        <f t="shared" ca="1" si="179"/>
        <v>0</v>
      </c>
      <c r="BU133" s="78">
        <f t="shared" ca="1" si="180"/>
        <v>0</v>
      </c>
      <c r="BV133" s="321" t="e">
        <f t="shared" ca="1" si="181"/>
        <v>#DIV/0!</v>
      </c>
      <c r="BW133" s="75">
        <f t="shared" ca="1" si="198"/>
        <v>0</v>
      </c>
      <c r="BX133" s="102">
        <f t="shared" ca="1" si="199"/>
        <v>0</v>
      </c>
      <c r="BY133" s="101">
        <f t="shared" ca="1" si="182"/>
        <v>0</v>
      </c>
      <c r="BZ133" s="101">
        <f t="shared" ca="1" si="183"/>
        <v>0</v>
      </c>
      <c r="CA133" s="101">
        <f t="shared" ca="1" si="184"/>
        <v>0</v>
      </c>
      <c r="CB133" s="103">
        <f t="shared" ca="1" si="185"/>
        <v>0</v>
      </c>
      <c r="CC133" s="103">
        <f t="shared" ca="1" si="186"/>
        <v>0</v>
      </c>
      <c r="CD133" s="103">
        <f t="shared" ca="1" si="187"/>
        <v>0</v>
      </c>
    </row>
    <row r="134" spans="1:82" x14ac:dyDescent="0.25">
      <c r="A134" s="96">
        <f t="shared" si="147"/>
        <v>40391</v>
      </c>
      <c r="B134" s="97">
        <f t="shared" ca="1" si="124"/>
        <v>3.7549999999999999</v>
      </c>
      <c r="C134" s="77">
        <f t="shared" ca="1" si="148"/>
        <v>0.185</v>
      </c>
      <c r="D134" s="97">
        <f t="shared" ca="1" si="80"/>
        <v>0.03</v>
      </c>
      <c r="E134" s="100">
        <f t="shared" ca="1" si="81"/>
        <v>1</v>
      </c>
      <c r="F134" s="99">
        <f t="shared" ca="1" si="126"/>
        <v>3142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8">
        <f t="shared" ca="1" si="188"/>
        <v>4</v>
      </c>
      <c r="K134" s="97">
        <f t="shared" ca="1" si="84"/>
        <v>0.03</v>
      </c>
      <c r="L134" s="100">
        <f t="shared" ca="1" si="85"/>
        <v>1</v>
      </c>
      <c r="M134" s="99">
        <f t="shared" ca="1" si="150"/>
        <v>3142</v>
      </c>
      <c r="N134" s="181" t="e">
        <f t="shared" ca="1" si="151"/>
        <v>#DIV/0!</v>
      </c>
      <c r="O134" s="77" t="e">
        <f ca="1">IF(D$16=1,_xll.xCalcSkew($A134,P134-AZ134,b)/100,0)</f>
        <v>#DIV/0!</v>
      </c>
      <c r="P134" s="98">
        <f t="shared" ca="1" si="189"/>
        <v>2.5</v>
      </c>
      <c r="R134" s="97">
        <f t="shared" ca="1" si="89"/>
        <v>0.03</v>
      </c>
      <c r="S134" s="100">
        <f t="shared" ca="1" si="90"/>
        <v>1</v>
      </c>
      <c r="T134" s="99">
        <f t="shared" ca="1" si="152"/>
        <v>3142</v>
      </c>
      <c r="U134" s="181" t="e">
        <f t="shared" ca="1" si="153"/>
        <v>#DIV/0!</v>
      </c>
      <c r="V134" s="77" t="e">
        <f ca="1">IF(F$16=1,_xll.xCalcSkew($A134,W134-BK134,b)/100,0)</f>
        <v>#DIV/0!</v>
      </c>
      <c r="W134" s="98">
        <f t="shared" ca="1" si="190"/>
        <v>2.5</v>
      </c>
      <c r="X134" s="99"/>
      <c r="Y134" s="97">
        <f t="shared" ca="1" si="94"/>
        <v>0.03</v>
      </c>
      <c r="Z134" s="100">
        <f t="shared" ca="1" si="95"/>
        <v>1</v>
      </c>
      <c r="AA134" s="99">
        <f t="shared" ca="1" si="154"/>
        <v>3142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8">
        <f t="shared" ca="1" si="191"/>
        <v>2.4900000000000002</v>
      </c>
      <c r="AF134" s="99">
        <f t="shared" ca="1" si="127"/>
        <v>3142</v>
      </c>
      <c r="AG134" s="99">
        <f t="shared" ca="1" si="128"/>
        <v>3141</v>
      </c>
      <c r="AH134" s="77">
        <f t="shared" ca="1" si="129"/>
        <v>5.7555691791374597E-2</v>
      </c>
      <c r="AI134" s="159">
        <f t="shared" si="99"/>
        <v>31</v>
      </c>
      <c r="AL134" s="99"/>
      <c r="AM134" s="78"/>
      <c r="AN134" s="78">
        <f t="shared" ca="1" si="156"/>
        <v>0</v>
      </c>
      <c r="AO134" s="321" t="e">
        <f t="shared" ca="1" si="157"/>
        <v>#DIV/0!</v>
      </c>
      <c r="AP134" s="75">
        <f t="shared" ca="1" si="192"/>
        <v>0</v>
      </c>
      <c r="AQ134" s="102">
        <f t="shared" ca="1" si="193"/>
        <v>0</v>
      </c>
      <c r="AR134" s="101">
        <f t="shared" ca="1" si="158"/>
        <v>0</v>
      </c>
      <c r="AS134" s="101">
        <f t="shared" ca="1" si="159"/>
        <v>0</v>
      </c>
      <c r="AT134" s="101">
        <f t="shared" ca="1" si="160"/>
        <v>0</v>
      </c>
      <c r="AU134" s="103">
        <f t="shared" ca="1" si="161"/>
        <v>0</v>
      </c>
      <c r="AV134" s="103">
        <f t="shared" ca="1" si="162"/>
        <v>0</v>
      </c>
      <c r="AW134" s="103">
        <f t="shared" ca="1" si="163"/>
        <v>0</v>
      </c>
      <c r="AY134" s="78">
        <f t="shared" ca="1" si="164"/>
        <v>0</v>
      </c>
      <c r="AZ134" s="321" t="e">
        <f t="shared" ca="1" si="165"/>
        <v>#DIV/0!</v>
      </c>
      <c r="BA134" s="75">
        <f t="shared" ca="1" si="194"/>
        <v>0</v>
      </c>
      <c r="BB134" s="102">
        <f t="shared" ca="1" si="195"/>
        <v>0</v>
      </c>
      <c r="BC134" s="101">
        <f t="shared" ca="1" si="166"/>
        <v>0</v>
      </c>
      <c r="BD134" s="101">
        <f t="shared" ca="1" si="167"/>
        <v>0</v>
      </c>
      <c r="BE134" s="101">
        <f t="shared" ca="1" si="168"/>
        <v>0</v>
      </c>
      <c r="BF134" s="103">
        <f t="shared" ca="1" si="169"/>
        <v>0</v>
      </c>
      <c r="BG134" s="103">
        <f t="shared" ca="1" si="170"/>
        <v>0</v>
      </c>
      <c r="BH134" s="103">
        <f t="shared" ca="1" si="171"/>
        <v>0</v>
      </c>
      <c r="BJ134" s="78">
        <f t="shared" ca="1" si="172"/>
        <v>0</v>
      </c>
      <c r="BK134" s="321" t="e">
        <f t="shared" ca="1" si="173"/>
        <v>#DIV/0!</v>
      </c>
      <c r="BL134" s="75">
        <f t="shared" ca="1" si="196"/>
        <v>0</v>
      </c>
      <c r="BM134" s="102">
        <f t="shared" ca="1" si="197"/>
        <v>0</v>
      </c>
      <c r="BN134" s="101">
        <f t="shared" ca="1" si="174"/>
        <v>0</v>
      </c>
      <c r="BO134" s="101">
        <f t="shared" ca="1" si="175"/>
        <v>0</v>
      </c>
      <c r="BP134" s="101">
        <f t="shared" ca="1" si="176"/>
        <v>0</v>
      </c>
      <c r="BQ134" s="103">
        <f t="shared" ca="1" si="177"/>
        <v>0</v>
      </c>
      <c r="BR134" s="103">
        <f t="shared" ca="1" si="178"/>
        <v>0</v>
      </c>
      <c r="BS134" s="103">
        <f t="shared" ca="1" si="179"/>
        <v>0</v>
      </c>
      <c r="BU134" s="78">
        <f t="shared" ca="1" si="180"/>
        <v>0</v>
      </c>
      <c r="BV134" s="321" t="e">
        <f t="shared" ca="1" si="181"/>
        <v>#DIV/0!</v>
      </c>
      <c r="BW134" s="75">
        <f t="shared" ca="1" si="198"/>
        <v>0</v>
      </c>
      <c r="BX134" s="102">
        <f t="shared" ca="1" si="199"/>
        <v>0</v>
      </c>
      <c r="BY134" s="101">
        <f t="shared" ca="1" si="182"/>
        <v>0</v>
      </c>
      <c r="BZ134" s="101">
        <f t="shared" ca="1" si="183"/>
        <v>0</v>
      </c>
      <c r="CA134" s="101">
        <f t="shared" ca="1" si="184"/>
        <v>0</v>
      </c>
      <c r="CB134" s="103">
        <f t="shared" ca="1" si="185"/>
        <v>0</v>
      </c>
      <c r="CC134" s="103">
        <f t="shared" ca="1" si="186"/>
        <v>0</v>
      </c>
      <c r="CD134" s="103">
        <f t="shared" ca="1" si="187"/>
        <v>0</v>
      </c>
    </row>
    <row r="135" spans="1:82" x14ac:dyDescent="0.25">
      <c r="A135" s="96">
        <f t="shared" si="147"/>
        <v>40422</v>
      </c>
      <c r="B135" s="97">
        <f t="shared" ca="1" si="124"/>
        <v>3.75</v>
      </c>
      <c r="C135" s="77">
        <f t="shared" ca="1" si="148"/>
        <v>0.185</v>
      </c>
      <c r="D135" s="97">
        <f t="shared" ca="1" si="80"/>
        <v>2.2499999999999999E-2</v>
      </c>
      <c r="E135" s="100">
        <f t="shared" ca="1" si="81"/>
        <v>1</v>
      </c>
      <c r="F135" s="99">
        <f t="shared" ca="1" si="126"/>
        <v>3172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8">
        <f t="shared" ca="1" si="188"/>
        <v>4</v>
      </c>
      <c r="K135" s="97">
        <f t="shared" ca="1" si="84"/>
        <v>2.2499999999999999E-2</v>
      </c>
      <c r="L135" s="100">
        <f t="shared" ca="1" si="85"/>
        <v>1</v>
      </c>
      <c r="M135" s="99">
        <f t="shared" ca="1" si="150"/>
        <v>3172</v>
      </c>
      <c r="N135" s="181" t="e">
        <f t="shared" ca="1" si="151"/>
        <v>#DIV/0!</v>
      </c>
      <c r="O135" s="77" t="e">
        <f ca="1">IF(D$16=1,_xll.xCalcSkew($A135,P135-AZ135,b)/100,0)</f>
        <v>#DIV/0!</v>
      </c>
      <c r="P135" s="98">
        <f t="shared" ca="1" si="189"/>
        <v>2.5</v>
      </c>
      <c r="R135" s="97">
        <f t="shared" ca="1" si="89"/>
        <v>2.2499999999999999E-2</v>
      </c>
      <c r="S135" s="100">
        <f t="shared" ca="1" si="90"/>
        <v>1</v>
      </c>
      <c r="T135" s="99">
        <f t="shared" ca="1" si="152"/>
        <v>3172</v>
      </c>
      <c r="U135" s="181" t="e">
        <f t="shared" ca="1" si="153"/>
        <v>#DIV/0!</v>
      </c>
      <c r="V135" s="77" t="e">
        <f ca="1">IF(F$16=1,_xll.xCalcSkew($A135,W135-BK135,b)/100,0)</f>
        <v>#DIV/0!</v>
      </c>
      <c r="W135" s="98">
        <f t="shared" ca="1" si="190"/>
        <v>2.5</v>
      </c>
      <c r="X135" s="99"/>
      <c r="Y135" s="97">
        <f t="shared" ca="1" si="94"/>
        <v>2.2499999999999999E-2</v>
      </c>
      <c r="Z135" s="100">
        <f t="shared" ca="1" si="95"/>
        <v>1</v>
      </c>
      <c r="AA135" s="99">
        <f t="shared" ca="1" si="154"/>
        <v>3172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8">
        <f t="shared" ca="1" si="191"/>
        <v>2.4900000000000002</v>
      </c>
      <c r="AF135" s="99">
        <f t="shared" ca="1" si="127"/>
        <v>3172</v>
      </c>
      <c r="AG135" s="99">
        <f t="shared" ca="1" si="128"/>
        <v>3171</v>
      </c>
      <c r="AH135" s="77">
        <f t="shared" ca="1" si="129"/>
        <v>5.7659190241320601E-2</v>
      </c>
      <c r="AI135" s="159">
        <f t="shared" si="99"/>
        <v>30</v>
      </c>
      <c r="AL135" s="99"/>
      <c r="AM135" s="78"/>
      <c r="AN135" s="78">
        <f t="shared" ca="1" si="156"/>
        <v>0</v>
      </c>
      <c r="AO135" s="321" t="e">
        <f t="shared" ca="1" si="157"/>
        <v>#DIV/0!</v>
      </c>
      <c r="AP135" s="75">
        <f t="shared" ca="1" si="192"/>
        <v>0</v>
      </c>
      <c r="AQ135" s="102">
        <f t="shared" ca="1" si="193"/>
        <v>0</v>
      </c>
      <c r="AR135" s="101">
        <f t="shared" ca="1" si="158"/>
        <v>0</v>
      </c>
      <c r="AS135" s="101">
        <f t="shared" ca="1" si="159"/>
        <v>0</v>
      </c>
      <c r="AT135" s="101">
        <f t="shared" ca="1" si="160"/>
        <v>0</v>
      </c>
      <c r="AU135" s="103">
        <f t="shared" ca="1" si="161"/>
        <v>0</v>
      </c>
      <c r="AV135" s="103">
        <f t="shared" ca="1" si="162"/>
        <v>0</v>
      </c>
      <c r="AW135" s="103">
        <f t="shared" ca="1" si="163"/>
        <v>0</v>
      </c>
      <c r="AY135" s="78">
        <f t="shared" ca="1" si="164"/>
        <v>0</v>
      </c>
      <c r="AZ135" s="321" t="e">
        <f t="shared" ca="1" si="165"/>
        <v>#DIV/0!</v>
      </c>
      <c r="BA135" s="75">
        <f t="shared" ca="1" si="194"/>
        <v>0</v>
      </c>
      <c r="BB135" s="102">
        <f t="shared" ca="1" si="195"/>
        <v>0</v>
      </c>
      <c r="BC135" s="101">
        <f t="shared" ca="1" si="166"/>
        <v>0</v>
      </c>
      <c r="BD135" s="101">
        <f t="shared" ca="1" si="167"/>
        <v>0</v>
      </c>
      <c r="BE135" s="101">
        <f t="shared" ca="1" si="168"/>
        <v>0</v>
      </c>
      <c r="BF135" s="103">
        <f t="shared" ca="1" si="169"/>
        <v>0</v>
      </c>
      <c r="BG135" s="103">
        <f t="shared" ca="1" si="170"/>
        <v>0</v>
      </c>
      <c r="BH135" s="103">
        <f t="shared" ca="1" si="171"/>
        <v>0</v>
      </c>
      <c r="BJ135" s="78">
        <f t="shared" ca="1" si="172"/>
        <v>0</v>
      </c>
      <c r="BK135" s="321" t="e">
        <f t="shared" ca="1" si="173"/>
        <v>#DIV/0!</v>
      </c>
      <c r="BL135" s="75">
        <f t="shared" ca="1" si="196"/>
        <v>0</v>
      </c>
      <c r="BM135" s="102">
        <f t="shared" ca="1" si="197"/>
        <v>0</v>
      </c>
      <c r="BN135" s="101">
        <f t="shared" ca="1" si="174"/>
        <v>0</v>
      </c>
      <c r="BO135" s="101">
        <f t="shared" ca="1" si="175"/>
        <v>0</v>
      </c>
      <c r="BP135" s="101">
        <f t="shared" ca="1" si="176"/>
        <v>0</v>
      </c>
      <c r="BQ135" s="103">
        <f t="shared" ca="1" si="177"/>
        <v>0</v>
      </c>
      <c r="BR135" s="103">
        <f t="shared" ca="1" si="178"/>
        <v>0</v>
      </c>
      <c r="BS135" s="103">
        <f t="shared" ca="1" si="179"/>
        <v>0</v>
      </c>
      <c r="BU135" s="78">
        <f t="shared" ca="1" si="180"/>
        <v>0</v>
      </c>
      <c r="BV135" s="321" t="e">
        <f t="shared" ca="1" si="181"/>
        <v>#DIV/0!</v>
      </c>
      <c r="BW135" s="75">
        <f t="shared" ca="1" si="198"/>
        <v>0</v>
      </c>
      <c r="BX135" s="102">
        <f t="shared" ca="1" si="199"/>
        <v>0</v>
      </c>
      <c r="BY135" s="101">
        <f t="shared" ca="1" si="182"/>
        <v>0</v>
      </c>
      <c r="BZ135" s="101">
        <f t="shared" ca="1" si="183"/>
        <v>0</v>
      </c>
      <c r="CA135" s="101">
        <f t="shared" ca="1" si="184"/>
        <v>0</v>
      </c>
      <c r="CB135" s="103">
        <f t="shared" ca="1" si="185"/>
        <v>0</v>
      </c>
      <c r="CC135" s="103">
        <f t="shared" ca="1" si="186"/>
        <v>0</v>
      </c>
      <c r="CD135" s="103">
        <f t="shared" ca="1" si="187"/>
        <v>0</v>
      </c>
    </row>
    <row r="136" spans="1:82" x14ac:dyDescent="0.25">
      <c r="A136" s="96">
        <f t="shared" si="147"/>
        <v>40452</v>
      </c>
      <c r="B136" s="97">
        <f t="shared" ca="1" si="124"/>
        <v>3.7749999999999999</v>
      </c>
      <c r="C136" s="77">
        <f t="shared" ca="1" si="148"/>
        <v>0.185</v>
      </c>
      <c r="D136" s="97">
        <f t="shared" ca="1" si="80"/>
        <v>1.2500000000000001E-2</v>
      </c>
      <c r="E136" s="100">
        <f t="shared" ca="1" si="81"/>
        <v>1</v>
      </c>
      <c r="F136" s="99">
        <f t="shared" ca="1" si="126"/>
        <v>3204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8">
        <f t="shared" ca="1" si="188"/>
        <v>4</v>
      </c>
      <c r="K136" s="97">
        <f t="shared" ca="1" si="84"/>
        <v>1.2500000000000001E-2</v>
      </c>
      <c r="L136" s="100">
        <f t="shared" ca="1" si="85"/>
        <v>1</v>
      </c>
      <c r="M136" s="99">
        <f t="shared" ca="1" si="150"/>
        <v>3204</v>
      </c>
      <c r="N136" s="181" t="e">
        <f t="shared" ca="1" si="151"/>
        <v>#DIV/0!</v>
      </c>
      <c r="O136" s="77" t="e">
        <f ca="1">IF(D$16=1,_xll.xCalcSkew($A136,P136-AZ136,b)/100,0)</f>
        <v>#DIV/0!</v>
      </c>
      <c r="P136" s="98">
        <f t="shared" ca="1" si="189"/>
        <v>2.5</v>
      </c>
      <c r="R136" s="97">
        <f t="shared" ca="1" si="89"/>
        <v>1.2500000000000001E-2</v>
      </c>
      <c r="S136" s="100">
        <f t="shared" ca="1" si="90"/>
        <v>1</v>
      </c>
      <c r="T136" s="99">
        <f t="shared" ca="1" si="152"/>
        <v>3204</v>
      </c>
      <c r="U136" s="181" t="e">
        <f t="shared" ca="1" si="153"/>
        <v>#DIV/0!</v>
      </c>
      <c r="V136" s="77" t="e">
        <f ca="1">IF(F$16=1,_xll.xCalcSkew($A136,W136-BK136,b)/100,0)</f>
        <v>#DIV/0!</v>
      </c>
      <c r="W136" s="98">
        <f t="shared" ca="1" si="190"/>
        <v>2.5</v>
      </c>
      <c r="X136" s="99"/>
      <c r="Y136" s="97">
        <f t="shared" ca="1" si="94"/>
        <v>1.2500000000000001E-2</v>
      </c>
      <c r="Z136" s="100">
        <f t="shared" ca="1" si="95"/>
        <v>1</v>
      </c>
      <c r="AA136" s="99">
        <f t="shared" ca="1" si="154"/>
        <v>3204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8">
        <f t="shared" ca="1" si="191"/>
        <v>2.4900000000000002</v>
      </c>
      <c r="AF136" s="99">
        <f t="shared" ca="1" si="127"/>
        <v>3204</v>
      </c>
      <c r="AG136" s="99">
        <f t="shared" ca="1" si="128"/>
        <v>3203</v>
      </c>
      <c r="AH136" s="77">
        <f t="shared" ca="1" si="129"/>
        <v>5.7759350034984003E-2</v>
      </c>
      <c r="AI136" s="159">
        <f t="shared" si="99"/>
        <v>31</v>
      </c>
      <c r="AL136" s="99"/>
      <c r="AM136" s="78"/>
      <c r="AN136" s="78">
        <f t="shared" ca="1" si="156"/>
        <v>0</v>
      </c>
      <c r="AO136" s="321" t="e">
        <f t="shared" ca="1" si="157"/>
        <v>#DIV/0!</v>
      </c>
      <c r="AP136" s="75">
        <f t="shared" ca="1" si="192"/>
        <v>0</v>
      </c>
      <c r="AQ136" s="102">
        <f t="shared" ca="1" si="193"/>
        <v>0</v>
      </c>
      <c r="AR136" s="101">
        <f t="shared" ca="1" si="158"/>
        <v>0</v>
      </c>
      <c r="AS136" s="101">
        <f t="shared" ca="1" si="159"/>
        <v>0</v>
      </c>
      <c r="AT136" s="101">
        <f t="shared" ca="1" si="160"/>
        <v>0</v>
      </c>
      <c r="AU136" s="103">
        <f t="shared" ca="1" si="161"/>
        <v>0</v>
      </c>
      <c r="AV136" s="103">
        <f t="shared" ca="1" si="162"/>
        <v>0</v>
      </c>
      <c r="AW136" s="103">
        <f t="shared" ca="1" si="163"/>
        <v>0</v>
      </c>
      <c r="AY136" s="78">
        <f t="shared" ca="1" si="164"/>
        <v>0</v>
      </c>
      <c r="AZ136" s="321" t="e">
        <f t="shared" ca="1" si="165"/>
        <v>#DIV/0!</v>
      </c>
      <c r="BA136" s="75">
        <f t="shared" ca="1" si="194"/>
        <v>0</v>
      </c>
      <c r="BB136" s="102">
        <f t="shared" ca="1" si="195"/>
        <v>0</v>
      </c>
      <c r="BC136" s="101">
        <f t="shared" ca="1" si="166"/>
        <v>0</v>
      </c>
      <c r="BD136" s="101">
        <f t="shared" ca="1" si="167"/>
        <v>0</v>
      </c>
      <c r="BE136" s="101">
        <f t="shared" ca="1" si="168"/>
        <v>0</v>
      </c>
      <c r="BF136" s="103">
        <f t="shared" ca="1" si="169"/>
        <v>0</v>
      </c>
      <c r="BG136" s="103">
        <f t="shared" ca="1" si="170"/>
        <v>0</v>
      </c>
      <c r="BH136" s="103">
        <f t="shared" ca="1" si="171"/>
        <v>0</v>
      </c>
      <c r="BJ136" s="78">
        <f t="shared" ca="1" si="172"/>
        <v>0</v>
      </c>
      <c r="BK136" s="321" t="e">
        <f t="shared" ca="1" si="173"/>
        <v>#DIV/0!</v>
      </c>
      <c r="BL136" s="75">
        <f t="shared" ca="1" si="196"/>
        <v>0</v>
      </c>
      <c r="BM136" s="102">
        <f t="shared" ca="1" si="197"/>
        <v>0</v>
      </c>
      <c r="BN136" s="101">
        <f t="shared" ca="1" si="174"/>
        <v>0</v>
      </c>
      <c r="BO136" s="101">
        <f t="shared" ca="1" si="175"/>
        <v>0</v>
      </c>
      <c r="BP136" s="101">
        <f t="shared" ca="1" si="176"/>
        <v>0</v>
      </c>
      <c r="BQ136" s="103">
        <f t="shared" ca="1" si="177"/>
        <v>0</v>
      </c>
      <c r="BR136" s="103">
        <f t="shared" ca="1" si="178"/>
        <v>0</v>
      </c>
      <c r="BS136" s="103">
        <f t="shared" ca="1" si="179"/>
        <v>0</v>
      </c>
      <c r="BU136" s="78">
        <f t="shared" ca="1" si="180"/>
        <v>0</v>
      </c>
      <c r="BV136" s="321" t="e">
        <f t="shared" ca="1" si="181"/>
        <v>#DIV/0!</v>
      </c>
      <c r="BW136" s="75">
        <f t="shared" ca="1" si="198"/>
        <v>0</v>
      </c>
      <c r="BX136" s="102">
        <f t="shared" ca="1" si="199"/>
        <v>0</v>
      </c>
      <c r="BY136" s="101">
        <f t="shared" ca="1" si="182"/>
        <v>0</v>
      </c>
      <c r="BZ136" s="101">
        <f t="shared" ca="1" si="183"/>
        <v>0</v>
      </c>
      <c r="CA136" s="101">
        <f t="shared" ca="1" si="184"/>
        <v>0</v>
      </c>
      <c r="CB136" s="103">
        <f t="shared" ca="1" si="185"/>
        <v>0</v>
      </c>
      <c r="CC136" s="103">
        <f t="shared" ca="1" si="186"/>
        <v>0</v>
      </c>
      <c r="CD136" s="103">
        <f t="shared" ca="1" si="187"/>
        <v>0</v>
      </c>
    </row>
    <row r="137" spans="1:82" x14ac:dyDescent="0.25">
      <c r="A137" s="96">
        <f t="shared" si="147"/>
        <v>40483</v>
      </c>
      <c r="B137" s="97">
        <f t="shared" ca="1" si="124"/>
        <v>3.927</v>
      </c>
      <c r="C137" s="77">
        <f t="shared" ca="1" si="148"/>
        <v>0.185</v>
      </c>
      <c r="D137" s="97">
        <f t="shared" ca="1" si="80"/>
        <v>-2.2499999999999999E-2</v>
      </c>
      <c r="E137" s="100">
        <f t="shared" ca="1" si="81"/>
        <v>1</v>
      </c>
      <c r="F137" s="99">
        <f t="shared" ca="1" si="126"/>
        <v>3233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8">
        <f t="shared" ca="1" si="188"/>
        <v>4</v>
      </c>
      <c r="K137" s="97">
        <f t="shared" ca="1" si="84"/>
        <v>-2.2499999999999999E-2</v>
      </c>
      <c r="L137" s="100">
        <f t="shared" ca="1" si="85"/>
        <v>1</v>
      </c>
      <c r="M137" s="99">
        <f t="shared" ca="1" si="150"/>
        <v>3233</v>
      </c>
      <c r="N137" s="181" t="e">
        <f t="shared" ca="1" si="151"/>
        <v>#DIV/0!</v>
      </c>
      <c r="O137" s="77" t="e">
        <f ca="1">IF(D$16=1,_xll.xCalcSkew($A137,P137-AZ137,b)/100,0)</f>
        <v>#DIV/0!</v>
      </c>
      <c r="P137" s="98">
        <f t="shared" ca="1" si="189"/>
        <v>2.5</v>
      </c>
      <c r="R137" s="97">
        <f t="shared" ca="1" si="89"/>
        <v>-2.2499999999999999E-2</v>
      </c>
      <c r="S137" s="100">
        <f t="shared" ca="1" si="90"/>
        <v>1</v>
      </c>
      <c r="T137" s="99">
        <f t="shared" ca="1" si="152"/>
        <v>3233</v>
      </c>
      <c r="U137" s="181" t="e">
        <f t="shared" ca="1" si="153"/>
        <v>#DIV/0!</v>
      </c>
      <c r="V137" s="77" t="e">
        <f ca="1">IF(F$16=1,_xll.xCalcSkew($A137,W137-BK137,b)/100,0)</f>
        <v>#DIV/0!</v>
      </c>
      <c r="W137" s="98">
        <f t="shared" ca="1" si="190"/>
        <v>2.5</v>
      </c>
      <c r="X137" s="99"/>
      <c r="Y137" s="97">
        <f t="shared" ca="1" si="94"/>
        <v>-2.2499999999999999E-2</v>
      </c>
      <c r="Z137" s="100">
        <f t="shared" ca="1" si="95"/>
        <v>1</v>
      </c>
      <c r="AA137" s="99">
        <f t="shared" ca="1" si="154"/>
        <v>3233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8">
        <f t="shared" ca="1" si="191"/>
        <v>2.4900000000000002</v>
      </c>
      <c r="AF137" s="99">
        <f t="shared" ca="1" si="127"/>
        <v>3233</v>
      </c>
      <c r="AG137" s="99">
        <f t="shared" ca="1" si="128"/>
        <v>3232</v>
      </c>
      <c r="AH137" s="77">
        <f t="shared" ca="1" si="129"/>
        <v>5.7862848491941697E-2</v>
      </c>
      <c r="AI137" s="159">
        <f t="shared" si="99"/>
        <v>30</v>
      </c>
      <c r="AL137" s="99"/>
      <c r="AM137" s="78"/>
      <c r="AN137" s="78">
        <f t="shared" ca="1" si="156"/>
        <v>0</v>
      </c>
      <c r="AO137" s="321" t="e">
        <f t="shared" ca="1" si="157"/>
        <v>#DIV/0!</v>
      </c>
      <c r="AP137" s="75">
        <f t="shared" ca="1" si="192"/>
        <v>0</v>
      </c>
      <c r="AQ137" s="102">
        <f t="shared" ca="1" si="193"/>
        <v>0</v>
      </c>
      <c r="AR137" s="101">
        <f t="shared" ca="1" si="158"/>
        <v>0</v>
      </c>
      <c r="AS137" s="101">
        <f t="shared" ca="1" si="159"/>
        <v>0</v>
      </c>
      <c r="AT137" s="101">
        <f t="shared" ca="1" si="160"/>
        <v>0</v>
      </c>
      <c r="AU137" s="103">
        <f t="shared" ca="1" si="161"/>
        <v>0</v>
      </c>
      <c r="AV137" s="103">
        <f t="shared" ca="1" si="162"/>
        <v>0</v>
      </c>
      <c r="AW137" s="103">
        <f t="shared" ca="1" si="163"/>
        <v>0</v>
      </c>
      <c r="AY137" s="78">
        <f t="shared" ca="1" si="164"/>
        <v>0</v>
      </c>
      <c r="AZ137" s="321" t="e">
        <f t="shared" ca="1" si="165"/>
        <v>#DIV/0!</v>
      </c>
      <c r="BA137" s="75">
        <f t="shared" ca="1" si="194"/>
        <v>0</v>
      </c>
      <c r="BB137" s="102">
        <f t="shared" ca="1" si="195"/>
        <v>0</v>
      </c>
      <c r="BC137" s="101">
        <f t="shared" ca="1" si="166"/>
        <v>0</v>
      </c>
      <c r="BD137" s="101">
        <f t="shared" ca="1" si="167"/>
        <v>0</v>
      </c>
      <c r="BE137" s="101">
        <f t="shared" ca="1" si="168"/>
        <v>0</v>
      </c>
      <c r="BF137" s="103">
        <f t="shared" ca="1" si="169"/>
        <v>0</v>
      </c>
      <c r="BG137" s="103">
        <f t="shared" ca="1" si="170"/>
        <v>0</v>
      </c>
      <c r="BH137" s="103">
        <f t="shared" ca="1" si="171"/>
        <v>0</v>
      </c>
      <c r="BJ137" s="78">
        <f t="shared" ca="1" si="172"/>
        <v>0</v>
      </c>
      <c r="BK137" s="321" t="e">
        <f t="shared" ca="1" si="173"/>
        <v>#DIV/0!</v>
      </c>
      <c r="BL137" s="75">
        <f t="shared" ca="1" si="196"/>
        <v>0</v>
      </c>
      <c r="BM137" s="102">
        <f t="shared" ca="1" si="197"/>
        <v>0</v>
      </c>
      <c r="BN137" s="101">
        <f t="shared" ca="1" si="174"/>
        <v>0</v>
      </c>
      <c r="BO137" s="101">
        <f t="shared" ca="1" si="175"/>
        <v>0</v>
      </c>
      <c r="BP137" s="101">
        <f t="shared" ca="1" si="176"/>
        <v>0</v>
      </c>
      <c r="BQ137" s="103">
        <f t="shared" ca="1" si="177"/>
        <v>0</v>
      </c>
      <c r="BR137" s="103">
        <f t="shared" ca="1" si="178"/>
        <v>0</v>
      </c>
      <c r="BS137" s="103">
        <f t="shared" ca="1" si="179"/>
        <v>0</v>
      </c>
      <c r="BU137" s="78">
        <f t="shared" ca="1" si="180"/>
        <v>0</v>
      </c>
      <c r="BV137" s="321" t="e">
        <f t="shared" ca="1" si="181"/>
        <v>#DIV/0!</v>
      </c>
      <c r="BW137" s="75">
        <f t="shared" ca="1" si="198"/>
        <v>0</v>
      </c>
      <c r="BX137" s="102">
        <f t="shared" ca="1" si="199"/>
        <v>0</v>
      </c>
      <c r="BY137" s="101">
        <f t="shared" ca="1" si="182"/>
        <v>0</v>
      </c>
      <c r="BZ137" s="101">
        <f t="shared" ca="1" si="183"/>
        <v>0</v>
      </c>
      <c r="CA137" s="101">
        <f t="shared" ca="1" si="184"/>
        <v>0</v>
      </c>
      <c r="CB137" s="103">
        <f t="shared" ca="1" si="185"/>
        <v>0</v>
      </c>
      <c r="CC137" s="103">
        <f t="shared" ca="1" si="186"/>
        <v>0</v>
      </c>
      <c r="CD137" s="103">
        <f t="shared" ca="1" si="187"/>
        <v>0</v>
      </c>
    </row>
    <row r="138" spans="1:82" x14ac:dyDescent="0.25">
      <c r="A138" s="96">
        <f t="shared" si="147"/>
        <v>40513</v>
      </c>
      <c r="B138" s="97">
        <f t="shared" ca="1" si="124"/>
        <v>4.07</v>
      </c>
      <c r="C138" s="77">
        <f t="shared" ca="1" si="148"/>
        <v>0.185</v>
      </c>
      <c r="D138" s="97">
        <f t="shared" ca="1" si="80"/>
        <v>-4.4999999999999998E-2</v>
      </c>
      <c r="E138" s="100">
        <f t="shared" ca="1" si="81"/>
        <v>1</v>
      </c>
      <c r="F138" s="99">
        <f t="shared" ca="1" si="126"/>
        <v>3263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8">
        <f t="shared" ca="1" si="188"/>
        <v>4</v>
      </c>
      <c r="K138" s="97">
        <f t="shared" ca="1" si="84"/>
        <v>-4.4999999999999998E-2</v>
      </c>
      <c r="L138" s="100">
        <f t="shared" ca="1" si="85"/>
        <v>1</v>
      </c>
      <c r="M138" s="99">
        <f t="shared" ca="1" si="150"/>
        <v>3263</v>
      </c>
      <c r="N138" s="181" t="e">
        <f t="shared" ca="1" si="151"/>
        <v>#DIV/0!</v>
      </c>
      <c r="O138" s="77" t="e">
        <f ca="1">IF(D$16=1,_xll.xCalcSkew($A138,P138-AZ138,b)/100,0)</f>
        <v>#DIV/0!</v>
      </c>
      <c r="P138" s="98">
        <f t="shared" ca="1" si="189"/>
        <v>2.5</v>
      </c>
      <c r="R138" s="97">
        <f t="shared" ca="1" si="89"/>
        <v>-4.4999999999999998E-2</v>
      </c>
      <c r="S138" s="100">
        <f t="shared" ca="1" si="90"/>
        <v>1</v>
      </c>
      <c r="T138" s="99">
        <f t="shared" ca="1" si="152"/>
        <v>3263</v>
      </c>
      <c r="U138" s="181" t="e">
        <f t="shared" ca="1" si="153"/>
        <v>#DIV/0!</v>
      </c>
      <c r="V138" s="77" t="e">
        <f ca="1">IF(F$16=1,_xll.xCalcSkew($A138,W138-BK138,b)/100,0)</f>
        <v>#DIV/0!</v>
      </c>
      <c r="W138" s="98">
        <f t="shared" ca="1" si="190"/>
        <v>2.5</v>
      </c>
      <c r="X138" s="99"/>
      <c r="Y138" s="97">
        <f t="shared" ca="1" si="94"/>
        <v>-4.4999999999999998E-2</v>
      </c>
      <c r="Z138" s="100">
        <f t="shared" ca="1" si="95"/>
        <v>1</v>
      </c>
      <c r="AA138" s="99">
        <f t="shared" ca="1" si="154"/>
        <v>3263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8">
        <f t="shared" ca="1" si="191"/>
        <v>2.4900000000000002</v>
      </c>
      <c r="AF138" s="99">
        <f t="shared" ca="1" si="127"/>
        <v>3263</v>
      </c>
      <c r="AG138" s="99">
        <f t="shared" ca="1" si="128"/>
        <v>3261</v>
      </c>
      <c r="AH138" s="77">
        <f t="shared" ca="1" si="129"/>
        <v>5.79630082923899E-2</v>
      </c>
      <c r="AI138" s="159">
        <f t="shared" si="99"/>
        <v>31</v>
      </c>
      <c r="AL138" s="99"/>
      <c r="AM138" s="78"/>
      <c r="AN138" s="78">
        <f t="shared" ca="1" si="156"/>
        <v>0</v>
      </c>
      <c r="AO138" s="321" t="e">
        <f t="shared" ca="1" si="157"/>
        <v>#DIV/0!</v>
      </c>
      <c r="AP138" s="75">
        <f t="shared" ca="1" si="192"/>
        <v>0</v>
      </c>
      <c r="AQ138" s="102">
        <f t="shared" ca="1" si="193"/>
        <v>0</v>
      </c>
      <c r="AR138" s="101">
        <f t="shared" ca="1" si="158"/>
        <v>0</v>
      </c>
      <c r="AS138" s="101">
        <f t="shared" ca="1" si="159"/>
        <v>0</v>
      </c>
      <c r="AT138" s="101">
        <f t="shared" ca="1" si="160"/>
        <v>0</v>
      </c>
      <c r="AU138" s="103">
        <f t="shared" ca="1" si="161"/>
        <v>0</v>
      </c>
      <c r="AV138" s="103">
        <f t="shared" ca="1" si="162"/>
        <v>0</v>
      </c>
      <c r="AW138" s="103">
        <f t="shared" ca="1" si="163"/>
        <v>0</v>
      </c>
      <c r="AY138" s="78">
        <f t="shared" ca="1" si="164"/>
        <v>0</v>
      </c>
      <c r="AZ138" s="321" t="e">
        <f t="shared" ca="1" si="165"/>
        <v>#DIV/0!</v>
      </c>
      <c r="BA138" s="75">
        <f t="shared" ca="1" si="194"/>
        <v>0</v>
      </c>
      <c r="BB138" s="102">
        <f t="shared" ca="1" si="195"/>
        <v>0</v>
      </c>
      <c r="BC138" s="101">
        <f t="shared" ca="1" si="166"/>
        <v>0</v>
      </c>
      <c r="BD138" s="101">
        <f t="shared" ca="1" si="167"/>
        <v>0</v>
      </c>
      <c r="BE138" s="101">
        <f t="shared" ca="1" si="168"/>
        <v>0</v>
      </c>
      <c r="BF138" s="103">
        <f t="shared" ca="1" si="169"/>
        <v>0</v>
      </c>
      <c r="BG138" s="103">
        <f t="shared" ca="1" si="170"/>
        <v>0</v>
      </c>
      <c r="BH138" s="103">
        <f t="shared" ca="1" si="171"/>
        <v>0</v>
      </c>
      <c r="BJ138" s="78">
        <f t="shared" ca="1" si="172"/>
        <v>0</v>
      </c>
      <c r="BK138" s="321" t="e">
        <f t="shared" ca="1" si="173"/>
        <v>#DIV/0!</v>
      </c>
      <c r="BL138" s="75">
        <f t="shared" ca="1" si="196"/>
        <v>0</v>
      </c>
      <c r="BM138" s="102">
        <f t="shared" ca="1" si="197"/>
        <v>0</v>
      </c>
      <c r="BN138" s="101">
        <f t="shared" ca="1" si="174"/>
        <v>0</v>
      </c>
      <c r="BO138" s="101">
        <f t="shared" ca="1" si="175"/>
        <v>0</v>
      </c>
      <c r="BP138" s="101">
        <f t="shared" ca="1" si="176"/>
        <v>0</v>
      </c>
      <c r="BQ138" s="103">
        <f t="shared" ca="1" si="177"/>
        <v>0</v>
      </c>
      <c r="BR138" s="103">
        <f t="shared" ca="1" si="178"/>
        <v>0</v>
      </c>
      <c r="BS138" s="103">
        <f t="shared" ca="1" si="179"/>
        <v>0</v>
      </c>
      <c r="BU138" s="78">
        <f t="shared" ca="1" si="180"/>
        <v>0</v>
      </c>
      <c r="BV138" s="321" t="e">
        <f t="shared" ca="1" si="181"/>
        <v>#DIV/0!</v>
      </c>
      <c r="BW138" s="75">
        <f t="shared" ca="1" si="198"/>
        <v>0</v>
      </c>
      <c r="BX138" s="102">
        <f t="shared" ca="1" si="199"/>
        <v>0</v>
      </c>
      <c r="BY138" s="101">
        <f t="shared" ca="1" si="182"/>
        <v>0</v>
      </c>
      <c r="BZ138" s="101">
        <f t="shared" ca="1" si="183"/>
        <v>0</v>
      </c>
      <c r="CA138" s="101">
        <f t="shared" ca="1" si="184"/>
        <v>0</v>
      </c>
      <c r="CB138" s="103">
        <f t="shared" ca="1" si="185"/>
        <v>0</v>
      </c>
      <c r="CC138" s="103">
        <f t="shared" ca="1" si="186"/>
        <v>0</v>
      </c>
      <c r="CD138" s="103">
        <f t="shared" ca="1" si="187"/>
        <v>0</v>
      </c>
    </row>
    <row r="139" spans="1:82" x14ac:dyDescent="0.25">
      <c r="A139" s="96">
        <f t="shared" si="147"/>
        <v>40544</v>
      </c>
      <c r="B139" s="97">
        <f t="shared" ca="1" si="124"/>
        <v>4.1275000000000004</v>
      </c>
      <c r="C139" s="77">
        <f t="shared" ca="1" si="148"/>
        <v>0.185</v>
      </c>
      <c r="D139" s="97">
        <f t="shared" ca="1" si="80"/>
        <v>-4.7500000000000001E-2</v>
      </c>
      <c r="E139" s="100">
        <f t="shared" ca="1" si="81"/>
        <v>1</v>
      </c>
      <c r="F139" s="99">
        <f t="shared" ca="1" si="126"/>
        <v>3295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8">
        <f t="shared" ca="1" si="188"/>
        <v>4</v>
      </c>
      <c r="K139" s="97">
        <f t="shared" ca="1" si="84"/>
        <v>-4.7500000000000001E-2</v>
      </c>
      <c r="L139" s="100">
        <f t="shared" ca="1" si="85"/>
        <v>1</v>
      </c>
      <c r="M139" s="99">
        <f t="shared" ca="1" si="150"/>
        <v>3295</v>
      </c>
      <c r="N139" s="181" t="e">
        <f t="shared" ca="1" si="151"/>
        <v>#DIV/0!</v>
      </c>
      <c r="O139" s="77" t="e">
        <f ca="1">IF(D$16=1,_xll.xCalcSkew($A139,P139-AZ139,b)/100,0)</f>
        <v>#DIV/0!</v>
      </c>
      <c r="P139" s="98">
        <f t="shared" ca="1" si="189"/>
        <v>2.5</v>
      </c>
      <c r="R139" s="97">
        <f t="shared" ca="1" si="89"/>
        <v>-4.7500000000000001E-2</v>
      </c>
      <c r="S139" s="100">
        <f t="shared" ca="1" si="90"/>
        <v>1</v>
      </c>
      <c r="T139" s="99">
        <f t="shared" ca="1" si="152"/>
        <v>3295</v>
      </c>
      <c r="U139" s="181" t="e">
        <f t="shared" ca="1" si="153"/>
        <v>#DIV/0!</v>
      </c>
      <c r="V139" s="77" t="e">
        <f ca="1">IF(F$16=1,_xll.xCalcSkew($A139,W139-BK139,b)/100,0)</f>
        <v>#DIV/0!</v>
      </c>
      <c r="W139" s="98">
        <f t="shared" ca="1" si="190"/>
        <v>2.5</v>
      </c>
      <c r="X139" s="99"/>
      <c r="Y139" s="97">
        <f t="shared" ca="1" si="94"/>
        <v>-4.7500000000000001E-2</v>
      </c>
      <c r="Z139" s="100">
        <f t="shared" ca="1" si="95"/>
        <v>1</v>
      </c>
      <c r="AA139" s="99">
        <f t="shared" ca="1" si="154"/>
        <v>3295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8">
        <f t="shared" ca="1" si="191"/>
        <v>2.4900000000000002</v>
      </c>
      <c r="AF139" s="99">
        <f t="shared" ca="1" si="127"/>
        <v>3295</v>
      </c>
      <c r="AG139" s="99">
        <f t="shared" ca="1" si="128"/>
        <v>3294</v>
      </c>
      <c r="AH139" s="77">
        <f t="shared" ca="1" si="129"/>
        <v>5.8066506756358403E-2</v>
      </c>
      <c r="AI139" s="159">
        <f t="shared" si="99"/>
        <v>31</v>
      </c>
      <c r="AL139" s="99"/>
      <c r="AM139" s="78"/>
      <c r="AN139" s="78">
        <f t="shared" ca="1" si="156"/>
        <v>0</v>
      </c>
      <c r="AO139" s="321" t="e">
        <f t="shared" ca="1" si="157"/>
        <v>#DIV/0!</v>
      </c>
      <c r="AP139" s="75">
        <f t="shared" ca="1" si="192"/>
        <v>0</v>
      </c>
      <c r="AQ139" s="102">
        <f t="shared" ca="1" si="193"/>
        <v>0</v>
      </c>
      <c r="AR139" s="101">
        <f t="shared" ca="1" si="158"/>
        <v>0</v>
      </c>
      <c r="AS139" s="101">
        <f t="shared" ca="1" si="159"/>
        <v>0</v>
      </c>
      <c r="AT139" s="101">
        <f t="shared" ca="1" si="160"/>
        <v>0</v>
      </c>
      <c r="AU139" s="103">
        <f t="shared" ca="1" si="161"/>
        <v>0</v>
      </c>
      <c r="AV139" s="103">
        <f t="shared" ca="1" si="162"/>
        <v>0</v>
      </c>
      <c r="AW139" s="103">
        <f t="shared" ca="1" si="163"/>
        <v>0</v>
      </c>
      <c r="AY139" s="78">
        <f t="shared" ca="1" si="164"/>
        <v>0</v>
      </c>
      <c r="AZ139" s="321" t="e">
        <f t="shared" ca="1" si="165"/>
        <v>#DIV/0!</v>
      </c>
      <c r="BA139" s="75">
        <f t="shared" ca="1" si="194"/>
        <v>0</v>
      </c>
      <c r="BB139" s="102">
        <f t="shared" ca="1" si="195"/>
        <v>0</v>
      </c>
      <c r="BC139" s="101">
        <f t="shared" ca="1" si="166"/>
        <v>0</v>
      </c>
      <c r="BD139" s="101">
        <f t="shared" ca="1" si="167"/>
        <v>0</v>
      </c>
      <c r="BE139" s="101">
        <f t="shared" ca="1" si="168"/>
        <v>0</v>
      </c>
      <c r="BF139" s="103">
        <f t="shared" ca="1" si="169"/>
        <v>0</v>
      </c>
      <c r="BG139" s="103">
        <f t="shared" ca="1" si="170"/>
        <v>0</v>
      </c>
      <c r="BH139" s="103">
        <f t="shared" ca="1" si="171"/>
        <v>0</v>
      </c>
      <c r="BJ139" s="78">
        <f t="shared" ca="1" si="172"/>
        <v>0</v>
      </c>
      <c r="BK139" s="321" t="e">
        <f t="shared" ca="1" si="173"/>
        <v>#DIV/0!</v>
      </c>
      <c r="BL139" s="75">
        <f t="shared" ca="1" si="196"/>
        <v>0</v>
      </c>
      <c r="BM139" s="102">
        <f t="shared" ca="1" si="197"/>
        <v>0</v>
      </c>
      <c r="BN139" s="101">
        <f t="shared" ca="1" si="174"/>
        <v>0</v>
      </c>
      <c r="BO139" s="101">
        <f t="shared" ca="1" si="175"/>
        <v>0</v>
      </c>
      <c r="BP139" s="101">
        <f t="shared" ca="1" si="176"/>
        <v>0</v>
      </c>
      <c r="BQ139" s="103">
        <f t="shared" ca="1" si="177"/>
        <v>0</v>
      </c>
      <c r="BR139" s="103">
        <f t="shared" ca="1" si="178"/>
        <v>0</v>
      </c>
      <c r="BS139" s="103">
        <f t="shared" ca="1" si="179"/>
        <v>0</v>
      </c>
      <c r="BU139" s="78">
        <f t="shared" ca="1" si="180"/>
        <v>0</v>
      </c>
      <c r="BV139" s="321" t="e">
        <f t="shared" ca="1" si="181"/>
        <v>#DIV/0!</v>
      </c>
      <c r="BW139" s="75">
        <f t="shared" ca="1" si="198"/>
        <v>0</v>
      </c>
      <c r="BX139" s="102">
        <f t="shared" ca="1" si="199"/>
        <v>0</v>
      </c>
      <c r="BY139" s="101">
        <f t="shared" ca="1" si="182"/>
        <v>0</v>
      </c>
      <c r="BZ139" s="101">
        <f t="shared" ca="1" si="183"/>
        <v>0</v>
      </c>
      <c r="CA139" s="101">
        <f t="shared" ca="1" si="184"/>
        <v>0</v>
      </c>
      <c r="CB139" s="103">
        <f t="shared" ca="1" si="185"/>
        <v>0</v>
      </c>
      <c r="CC139" s="103">
        <f t="shared" ca="1" si="186"/>
        <v>0</v>
      </c>
      <c r="CD139" s="103">
        <f t="shared" ca="1" si="187"/>
        <v>0</v>
      </c>
    </row>
    <row r="140" spans="1:82" x14ac:dyDescent="0.25">
      <c r="A140" s="96">
        <f t="shared" si="147"/>
        <v>40575</v>
      </c>
      <c r="B140" s="97">
        <f t="shared" ca="1" si="124"/>
        <v>4.0425000000000004</v>
      </c>
      <c r="C140" s="77">
        <f t="shared" ca="1" si="148"/>
        <v>0.185</v>
      </c>
      <c r="D140" s="97">
        <f t="shared" ca="1" si="80"/>
        <v>-0.03</v>
      </c>
      <c r="E140" s="100">
        <f t="shared" ca="1" si="81"/>
        <v>1</v>
      </c>
      <c r="F140" s="99">
        <f t="shared" ca="1" si="126"/>
        <v>3325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8">
        <f t="shared" ca="1" si="188"/>
        <v>4</v>
      </c>
      <c r="K140" s="97">
        <f t="shared" ca="1" si="84"/>
        <v>-0.03</v>
      </c>
      <c r="L140" s="100">
        <f t="shared" ca="1" si="85"/>
        <v>1</v>
      </c>
      <c r="M140" s="99">
        <f t="shared" ca="1" si="150"/>
        <v>3325</v>
      </c>
      <c r="N140" s="181" t="e">
        <f t="shared" ca="1" si="151"/>
        <v>#DIV/0!</v>
      </c>
      <c r="O140" s="77" t="e">
        <f ca="1">IF(D$16=1,_xll.xCalcSkew($A140,P140-AZ140,b)/100,0)</f>
        <v>#DIV/0!</v>
      </c>
      <c r="P140" s="98">
        <f t="shared" ca="1" si="189"/>
        <v>2.5</v>
      </c>
      <c r="R140" s="97">
        <f t="shared" ca="1" si="89"/>
        <v>-0.03</v>
      </c>
      <c r="S140" s="100">
        <f t="shared" ca="1" si="90"/>
        <v>1</v>
      </c>
      <c r="T140" s="99">
        <f t="shared" ca="1" si="152"/>
        <v>3325</v>
      </c>
      <c r="U140" s="181" t="e">
        <f t="shared" ca="1" si="153"/>
        <v>#DIV/0!</v>
      </c>
      <c r="V140" s="77" t="e">
        <f ca="1">IF(F$16=1,_xll.xCalcSkew($A140,W140-BK140,b)/100,0)</f>
        <v>#DIV/0!</v>
      </c>
      <c r="W140" s="98">
        <f t="shared" ca="1" si="190"/>
        <v>2.5</v>
      </c>
      <c r="X140" s="99"/>
      <c r="Y140" s="97">
        <f t="shared" ca="1" si="94"/>
        <v>-0.03</v>
      </c>
      <c r="Z140" s="100">
        <f t="shared" ca="1" si="95"/>
        <v>1</v>
      </c>
      <c r="AA140" s="99">
        <f t="shared" ca="1" si="154"/>
        <v>3325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8">
        <f t="shared" ca="1" si="191"/>
        <v>2.4900000000000002</v>
      </c>
      <c r="AF140" s="99">
        <f t="shared" ca="1" si="127"/>
        <v>3325</v>
      </c>
      <c r="AG140" s="99">
        <f t="shared" ca="1" si="128"/>
        <v>3324</v>
      </c>
      <c r="AH140" s="77">
        <f t="shared" ca="1" si="129"/>
        <v>5.8170005223888897E-2</v>
      </c>
      <c r="AI140" s="159">
        <f t="shared" si="99"/>
        <v>28</v>
      </c>
      <c r="AL140" s="99"/>
      <c r="AM140" s="78"/>
      <c r="AN140" s="78">
        <f t="shared" ca="1" si="156"/>
        <v>0</v>
      </c>
      <c r="AO140" s="321" t="e">
        <f t="shared" ca="1" si="157"/>
        <v>#DIV/0!</v>
      </c>
      <c r="AP140" s="75">
        <f t="shared" ca="1" si="192"/>
        <v>0</v>
      </c>
      <c r="AQ140" s="102">
        <f t="shared" ca="1" si="193"/>
        <v>0</v>
      </c>
      <c r="AR140" s="101">
        <f t="shared" ca="1" si="158"/>
        <v>0</v>
      </c>
      <c r="AS140" s="101">
        <f t="shared" ca="1" si="159"/>
        <v>0</v>
      </c>
      <c r="AT140" s="101">
        <f t="shared" ca="1" si="160"/>
        <v>0</v>
      </c>
      <c r="AU140" s="103">
        <f t="shared" ca="1" si="161"/>
        <v>0</v>
      </c>
      <c r="AV140" s="103">
        <f t="shared" ca="1" si="162"/>
        <v>0</v>
      </c>
      <c r="AW140" s="103">
        <f t="shared" ca="1" si="163"/>
        <v>0</v>
      </c>
      <c r="AY140" s="78">
        <f t="shared" ca="1" si="164"/>
        <v>0</v>
      </c>
      <c r="AZ140" s="321" t="e">
        <f t="shared" ca="1" si="165"/>
        <v>#DIV/0!</v>
      </c>
      <c r="BA140" s="75">
        <f t="shared" ca="1" si="194"/>
        <v>0</v>
      </c>
      <c r="BB140" s="102">
        <f t="shared" ca="1" si="195"/>
        <v>0</v>
      </c>
      <c r="BC140" s="101">
        <f t="shared" ca="1" si="166"/>
        <v>0</v>
      </c>
      <c r="BD140" s="101">
        <f t="shared" ca="1" si="167"/>
        <v>0</v>
      </c>
      <c r="BE140" s="101">
        <f t="shared" ca="1" si="168"/>
        <v>0</v>
      </c>
      <c r="BF140" s="103">
        <f t="shared" ca="1" si="169"/>
        <v>0</v>
      </c>
      <c r="BG140" s="103">
        <f t="shared" ca="1" si="170"/>
        <v>0</v>
      </c>
      <c r="BH140" s="103">
        <f t="shared" ca="1" si="171"/>
        <v>0</v>
      </c>
      <c r="BJ140" s="78">
        <f t="shared" ca="1" si="172"/>
        <v>0</v>
      </c>
      <c r="BK140" s="321" t="e">
        <f t="shared" ca="1" si="173"/>
        <v>#DIV/0!</v>
      </c>
      <c r="BL140" s="75">
        <f t="shared" ca="1" si="196"/>
        <v>0</v>
      </c>
      <c r="BM140" s="102">
        <f t="shared" ca="1" si="197"/>
        <v>0</v>
      </c>
      <c r="BN140" s="101">
        <f t="shared" ca="1" si="174"/>
        <v>0</v>
      </c>
      <c r="BO140" s="101">
        <f t="shared" ca="1" si="175"/>
        <v>0</v>
      </c>
      <c r="BP140" s="101">
        <f t="shared" ca="1" si="176"/>
        <v>0</v>
      </c>
      <c r="BQ140" s="103">
        <f t="shared" ca="1" si="177"/>
        <v>0</v>
      </c>
      <c r="BR140" s="103">
        <f t="shared" ca="1" si="178"/>
        <v>0</v>
      </c>
      <c r="BS140" s="103">
        <f t="shared" ca="1" si="179"/>
        <v>0</v>
      </c>
      <c r="BU140" s="78">
        <f t="shared" ca="1" si="180"/>
        <v>0</v>
      </c>
      <c r="BV140" s="321" t="e">
        <f t="shared" ca="1" si="181"/>
        <v>#DIV/0!</v>
      </c>
      <c r="BW140" s="75">
        <f t="shared" ca="1" si="198"/>
        <v>0</v>
      </c>
      <c r="BX140" s="102">
        <f t="shared" ca="1" si="199"/>
        <v>0</v>
      </c>
      <c r="BY140" s="101">
        <f t="shared" ca="1" si="182"/>
        <v>0</v>
      </c>
      <c r="BZ140" s="101">
        <f t="shared" ca="1" si="183"/>
        <v>0</v>
      </c>
      <c r="CA140" s="101">
        <f t="shared" ca="1" si="184"/>
        <v>0</v>
      </c>
      <c r="CB140" s="103">
        <f t="shared" ca="1" si="185"/>
        <v>0</v>
      </c>
      <c r="CC140" s="103">
        <f t="shared" ca="1" si="186"/>
        <v>0</v>
      </c>
      <c r="CD140" s="103">
        <f t="shared" ca="1" si="187"/>
        <v>0</v>
      </c>
    </row>
    <row r="141" spans="1:82" x14ac:dyDescent="0.25">
      <c r="A141" s="96">
        <f t="shared" si="147"/>
        <v>40603</v>
      </c>
      <c r="B141" s="97">
        <f t="shared" ca="1" si="124"/>
        <v>3.9125000000000001</v>
      </c>
      <c r="C141" s="77">
        <f t="shared" ca="1" si="148"/>
        <v>0.18</v>
      </c>
      <c r="D141" s="97">
        <f t="shared" ca="1" si="80"/>
        <v>-1.7500000000000002E-2</v>
      </c>
      <c r="E141" s="100">
        <f t="shared" ca="1" si="81"/>
        <v>1</v>
      </c>
      <c r="F141" s="99">
        <f t="shared" ca="1" si="126"/>
        <v>3353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8">
        <f t="shared" ca="1" si="188"/>
        <v>4</v>
      </c>
      <c r="K141" s="97">
        <f t="shared" ca="1" si="84"/>
        <v>-1.7500000000000002E-2</v>
      </c>
      <c r="L141" s="100">
        <f t="shared" ca="1" si="85"/>
        <v>1</v>
      </c>
      <c r="M141" s="99">
        <f t="shared" ca="1" si="150"/>
        <v>3353</v>
      </c>
      <c r="N141" s="181" t="e">
        <f t="shared" ca="1" si="151"/>
        <v>#DIV/0!</v>
      </c>
      <c r="O141" s="77" t="e">
        <f ca="1">IF(D$16=1,_xll.xCalcSkew($A141,P141-AZ141,b)/100,0)</f>
        <v>#DIV/0!</v>
      </c>
      <c r="P141" s="98">
        <f t="shared" ca="1" si="189"/>
        <v>2.5</v>
      </c>
      <c r="R141" s="97">
        <f t="shared" ca="1" si="89"/>
        <v>-1.7500000000000002E-2</v>
      </c>
      <c r="S141" s="100">
        <f t="shared" ca="1" si="90"/>
        <v>1</v>
      </c>
      <c r="T141" s="99">
        <f t="shared" ca="1" si="152"/>
        <v>3353</v>
      </c>
      <c r="U141" s="181" t="e">
        <f t="shared" ca="1" si="153"/>
        <v>#DIV/0!</v>
      </c>
      <c r="V141" s="77" t="e">
        <f ca="1">IF(F$16=1,_xll.xCalcSkew($A141,W141-BK141,b)/100,0)</f>
        <v>#DIV/0!</v>
      </c>
      <c r="W141" s="98">
        <f t="shared" ca="1" si="190"/>
        <v>2.5</v>
      </c>
      <c r="X141" s="99"/>
      <c r="Y141" s="97">
        <f t="shared" ca="1" si="94"/>
        <v>-1.7500000000000002E-2</v>
      </c>
      <c r="Z141" s="100">
        <f t="shared" ca="1" si="95"/>
        <v>1</v>
      </c>
      <c r="AA141" s="99">
        <f t="shared" ca="1" si="154"/>
        <v>3353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8">
        <f t="shared" ca="1" si="191"/>
        <v>2.4900000000000002</v>
      </c>
      <c r="AF141" s="99">
        <f t="shared" ca="1" si="127"/>
        <v>3353</v>
      </c>
      <c r="AG141" s="99">
        <f t="shared" ca="1" si="128"/>
        <v>3352</v>
      </c>
      <c r="AH141" s="77">
        <f t="shared" ca="1" si="129"/>
        <v>5.8263487713752699E-2</v>
      </c>
      <c r="AI141" s="159">
        <f t="shared" si="99"/>
        <v>31</v>
      </c>
      <c r="AL141" s="99"/>
      <c r="AM141" s="78"/>
      <c r="AN141" s="78">
        <f t="shared" ca="1" si="156"/>
        <v>0</v>
      </c>
      <c r="AO141" s="321" t="e">
        <f t="shared" ca="1" si="157"/>
        <v>#DIV/0!</v>
      </c>
      <c r="AP141" s="75">
        <f t="shared" ca="1" si="192"/>
        <v>0</v>
      </c>
      <c r="AQ141" s="102">
        <f t="shared" ca="1" si="193"/>
        <v>0</v>
      </c>
      <c r="AR141" s="101">
        <f t="shared" ca="1" si="158"/>
        <v>0</v>
      </c>
      <c r="AS141" s="101">
        <f t="shared" ca="1" si="159"/>
        <v>0</v>
      </c>
      <c r="AT141" s="101">
        <f t="shared" ca="1" si="160"/>
        <v>0</v>
      </c>
      <c r="AU141" s="103">
        <f t="shared" ca="1" si="161"/>
        <v>0</v>
      </c>
      <c r="AV141" s="103">
        <f t="shared" ca="1" si="162"/>
        <v>0</v>
      </c>
      <c r="AW141" s="103">
        <f t="shared" ca="1" si="163"/>
        <v>0</v>
      </c>
      <c r="AY141" s="78">
        <f t="shared" ca="1" si="164"/>
        <v>0</v>
      </c>
      <c r="AZ141" s="321" t="e">
        <f t="shared" ca="1" si="165"/>
        <v>#DIV/0!</v>
      </c>
      <c r="BA141" s="75">
        <f t="shared" ca="1" si="194"/>
        <v>0</v>
      </c>
      <c r="BB141" s="102">
        <f t="shared" ca="1" si="195"/>
        <v>0</v>
      </c>
      <c r="BC141" s="101">
        <f t="shared" ca="1" si="166"/>
        <v>0</v>
      </c>
      <c r="BD141" s="101">
        <f t="shared" ca="1" si="167"/>
        <v>0</v>
      </c>
      <c r="BE141" s="101">
        <f t="shared" ca="1" si="168"/>
        <v>0</v>
      </c>
      <c r="BF141" s="103">
        <f t="shared" ca="1" si="169"/>
        <v>0</v>
      </c>
      <c r="BG141" s="103">
        <f t="shared" ca="1" si="170"/>
        <v>0</v>
      </c>
      <c r="BH141" s="103">
        <f t="shared" ca="1" si="171"/>
        <v>0</v>
      </c>
      <c r="BJ141" s="78">
        <f t="shared" ca="1" si="172"/>
        <v>0</v>
      </c>
      <c r="BK141" s="321" t="e">
        <f t="shared" ca="1" si="173"/>
        <v>#DIV/0!</v>
      </c>
      <c r="BL141" s="75">
        <f t="shared" ca="1" si="196"/>
        <v>0</v>
      </c>
      <c r="BM141" s="102">
        <f t="shared" ca="1" si="197"/>
        <v>0</v>
      </c>
      <c r="BN141" s="101">
        <f t="shared" ca="1" si="174"/>
        <v>0</v>
      </c>
      <c r="BO141" s="101">
        <f t="shared" ca="1" si="175"/>
        <v>0</v>
      </c>
      <c r="BP141" s="101">
        <f t="shared" ca="1" si="176"/>
        <v>0</v>
      </c>
      <c r="BQ141" s="103">
        <f t="shared" ca="1" si="177"/>
        <v>0</v>
      </c>
      <c r="BR141" s="103">
        <f t="shared" ca="1" si="178"/>
        <v>0</v>
      </c>
      <c r="BS141" s="103">
        <f t="shared" ca="1" si="179"/>
        <v>0</v>
      </c>
      <c r="BU141" s="78">
        <f t="shared" ca="1" si="180"/>
        <v>0</v>
      </c>
      <c r="BV141" s="321" t="e">
        <f t="shared" ca="1" si="181"/>
        <v>#DIV/0!</v>
      </c>
      <c r="BW141" s="75">
        <f t="shared" ca="1" si="198"/>
        <v>0</v>
      </c>
      <c r="BX141" s="102">
        <f t="shared" ca="1" si="199"/>
        <v>0</v>
      </c>
      <c r="BY141" s="101">
        <f t="shared" ca="1" si="182"/>
        <v>0</v>
      </c>
      <c r="BZ141" s="101">
        <f t="shared" ca="1" si="183"/>
        <v>0</v>
      </c>
      <c r="CA141" s="101">
        <f t="shared" ca="1" si="184"/>
        <v>0</v>
      </c>
      <c r="CB141" s="103">
        <f t="shared" ca="1" si="185"/>
        <v>0</v>
      </c>
      <c r="CC141" s="103">
        <f t="shared" ca="1" si="186"/>
        <v>0</v>
      </c>
      <c r="CD141" s="103">
        <f t="shared" ca="1" si="187"/>
        <v>0</v>
      </c>
    </row>
    <row r="142" spans="1:82" x14ac:dyDescent="0.25">
      <c r="A142" s="96">
        <f t="shared" si="147"/>
        <v>40634</v>
      </c>
      <c r="B142" s="97">
        <f t="shared" ca="1" si="124"/>
        <v>3.7275</v>
      </c>
      <c r="C142" s="77">
        <f t="shared" ca="1" si="148"/>
        <v>0.18</v>
      </c>
      <c r="D142" s="97">
        <f t="shared" ca="1" si="80"/>
        <v>0.02</v>
      </c>
      <c r="E142" s="100">
        <f t="shared" ca="1" si="81"/>
        <v>1</v>
      </c>
      <c r="F142" s="99">
        <f t="shared" ca="1" si="126"/>
        <v>3386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8">
        <f t="shared" ca="1" si="188"/>
        <v>4</v>
      </c>
      <c r="K142" s="97">
        <f t="shared" ca="1" si="84"/>
        <v>0.02</v>
      </c>
      <c r="L142" s="100">
        <f t="shared" ca="1" si="85"/>
        <v>1</v>
      </c>
      <c r="M142" s="99">
        <f t="shared" ca="1" si="150"/>
        <v>3386</v>
      </c>
      <c r="N142" s="181" t="e">
        <f t="shared" ca="1" si="151"/>
        <v>#DIV/0!</v>
      </c>
      <c r="O142" s="77" t="e">
        <f ca="1">IF(D$16=1,_xll.xCalcSkew($A142,P142-AZ142,b)/100,0)</f>
        <v>#DIV/0!</v>
      </c>
      <c r="P142" s="98">
        <f t="shared" ca="1" si="189"/>
        <v>2.5</v>
      </c>
      <c r="R142" s="97">
        <f t="shared" ca="1" si="89"/>
        <v>0.02</v>
      </c>
      <c r="S142" s="100">
        <f t="shared" ca="1" si="90"/>
        <v>1</v>
      </c>
      <c r="T142" s="99">
        <f t="shared" ca="1" si="152"/>
        <v>3386</v>
      </c>
      <c r="U142" s="181" t="e">
        <f t="shared" ca="1" si="153"/>
        <v>#DIV/0!</v>
      </c>
      <c r="V142" s="77" t="e">
        <f ca="1">IF(F$16=1,_xll.xCalcSkew($A142,W142-BK142,b)/100,0)</f>
        <v>#DIV/0!</v>
      </c>
      <c r="W142" s="98">
        <f t="shared" ca="1" si="190"/>
        <v>2.5</v>
      </c>
      <c r="X142" s="99"/>
      <c r="Y142" s="97">
        <f t="shared" ca="1" si="94"/>
        <v>0.02</v>
      </c>
      <c r="Z142" s="100">
        <f t="shared" ca="1" si="95"/>
        <v>1</v>
      </c>
      <c r="AA142" s="99">
        <f t="shared" ca="1" si="154"/>
        <v>3386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8">
        <f t="shared" ca="1" si="191"/>
        <v>2.4900000000000002</v>
      </c>
      <c r="AF142" s="99">
        <f t="shared" ca="1" si="127"/>
        <v>3386</v>
      </c>
      <c r="AG142" s="99">
        <f t="shared" ca="1" si="128"/>
        <v>3385</v>
      </c>
      <c r="AH142" s="77">
        <f t="shared" ca="1" si="129"/>
        <v>5.8366986188063602E-2</v>
      </c>
      <c r="AI142" s="159">
        <f t="shared" si="99"/>
        <v>30</v>
      </c>
      <c r="AL142" s="99"/>
      <c r="AM142" s="78"/>
      <c r="AN142" s="78">
        <f t="shared" ca="1" si="156"/>
        <v>0</v>
      </c>
      <c r="AO142" s="321" t="e">
        <f t="shared" ca="1" si="157"/>
        <v>#DIV/0!</v>
      </c>
      <c r="AP142" s="75">
        <f t="shared" ca="1" si="192"/>
        <v>0</v>
      </c>
      <c r="AQ142" s="102">
        <f t="shared" ca="1" si="193"/>
        <v>0</v>
      </c>
      <c r="AR142" s="101">
        <f t="shared" ca="1" si="158"/>
        <v>0</v>
      </c>
      <c r="AS142" s="101">
        <f t="shared" ca="1" si="159"/>
        <v>0</v>
      </c>
      <c r="AT142" s="101">
        <f t="shared" ca="1" si="160"/>
        <v>0</v>
      </c>
      <c r="AU142" s="103">
        <f t="shared" ca="1" si="161"/>
        <v>0</v>
      </c>
      <c r="AV142" s="103">
        <f t="shared" ca="1" si="162"/>
        <v>0</v>
      </c>
      <c r="AW142" s="103">
        <f t="shared" ca="1" si="163"/>
        <v>0</v>
      </c>
      <c r="AY142" s="78">
        <f t="shared" ca="1" si="164"/>
        <v>0</v>
      </c>
      <c r="AZ142" s="321" t="e">
        <f t="shared" ca="1" si="165"/>
        <v>#DIV/0!</v>
      </c>
      <c r="BA142" s="75">
        <f t="shared" ca="1" si="194"/>
        <v>0</v>
      </c>
      <c r="BB142" s="102">
        <f t="shared" ca="1" si="195"/>
        <v>0</v>
      </c>
      <c r="BC142" s="101">
        <f t="shared" ca="1" si="166"/>
        <v>0</v>
      </c>
      <c r="BD142" s="101">
        <f t="shared" ca="1" si="167"/>
        <v>0</v>
      </c>
      <c r="BE142" s="101">
        <f t="shared" ca="1" si="168"/>
        <v>0</v>
      </c>
      <c r="BF142" s="103">
        <f t="shared" ca="1" si="169"/>
        <v>0</v>
      </c>
      <c r="BG142" s="103">
        <f t="shared" ca="1" si="170"/>
        <v>0</v>
      </c>
      <c r="BH142" s="103">
        <f t="shared" ca="1" si="171"/>
        <v>0</v>
      </c>
      <c r="BJ142" s="78">
        <f t="shared" ca="1" si="172"/>
        <v>0</v>
      </c>
      <c r="BK142" s="321" t="e">
        <f t="shared" ca="1" si="173"/>
        <v>#DIV/0!</v>
      </c>
      <c r="BL142" s="75">
        <f t="shared" ca="1" si="196"/>
        <v>0</v>
      </c>
      <c r="BM142" s="102">
        <f t="shared" ca="1" si="197"/>
        <v>0</v>
      </c>
      <c r="BN142" s="101">
        <f t="shared" ca="1" si="174"/>
        <v>0</v>
      </c>
      <c r="BO142" s="101">
        <f t="shared" ca="1" si="175"/>
        <v>0</v>
      </c>
      <c r="BP142" s="101">
        <f t="shared" ca="1" si="176"/>
        <v>0</v>
      </c>
      <c r="BQ142" s="103">
        <f t="shared" ca="1" si="177"/>
        <v>0</v>
      </c>
      <c r="BR142" s="103">
        <f t="shared" ca="1" si="178"/>
        <v>0</v>
      </c>
      <c r="BS142" s="103">
        <f t="shared" ca="1" si="179"/>
        <v>0</v>
      </c>
      <c r="BU142" s="78">
        <f t="shared" ca="1" si="180"/>
        <v>0</v>
      </c>
      <c r="BV142" s="321" t="e">
        <f t="shared" ca="1" si="181"/>
        <v>#DIV/0!</v>
      </c>
      <c r="BW142" s="75">
        <f t="shared" ca="1" si="198"/>
        <v>0</v>
      </c>
      <c r="BX142" s="102">
        <f t="shared" ca="1" si="199"/>
        <v>0</v>
      </c>
      <c r="BY142" s="101">
        <f t="shared" ca="1" si="182"/>
        <v>0</v>
      </c>
      <c r="BZ142" s="101">
        <f t="shared" ca="1" si="183"/>
        <v>0</v>
      </c>
      <c r="CA142" s="101">
        <f t="shared" ca="1" si="184"/>
        <v>0</v>
      </c>
      <c r="CB142" s="103">
        <f t="shared" ca="1" si="185"/>
        <v>0</v>
      </c>
      <c r="CC142" s="103">
        <f t="shared" ca="1" si="186"/>
        <v>0</v>
      </c>
      <c r="CD142" s="103">
        <f t="shared" ca="1" si="187"/>
        <v>0</v>
      </c>
    </row>
    <row r="143" spans="1:82" x14ac:dyDescent="0.25">
      <c r="A143" s="96">
        <f t="shared" si="147"/>
        <v>40664</v>
      </c>
      <c r="B143" s="97">
        <f t="shared" ca="1" si="124"/>
        <v>3.7225000000000001</v>
      </c>
      <c r="C143" s="77">
        <f t="shared" ca="1" si="148"/>
        <v>0.18</v>
      </c>
      <c r="D143" s="97">
        <f t="shared" ca="1" si="80"/>
        <v>0.02</v>
      </c>
      <c r="E143" s="100">
        <f t="shared" ca="1" si="81"/>
        <v>1</v>
      </c>
      <c r="F143" s="99">
        <f t="shared" ca="1" si="126"/>
        <v>3415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8">
        <f t="shared" ca="1" si="188"/>
        <v>4</v>
      </c>
      <c r="K143" s="97">
        <f t="shared" ca="1" si="84"/>
        <v>0.02</v>
      </c>
      <c r="L143" s="100">
        <f t="shared" ca="1" si="85"/>
        <v>1</v>
      </c>
      <c r="M143" s="99">
        <f t="shared" ca="1" si="150"/>
        <v>3415</v>
      </c>
      <c r="N143" s="181" t="e">
        <f t="shared" ca="1" si="151"/>
        <v>#DIV/0!</v>
      </c>
      <c r="O143" s="77" t="e">
        <f ca="1">IF(D$16=1,_xll.xCalcSkew($A143,P143-AZ143,b)/100,0)</f>
        <v>#DIV/0!</v>
      </c>
      <c r="P143" s="98">
        <f t="shared" ca="1" si="189"/>
        <v>2.5</v>
      </c>
      <c r="R143" s="97">
        <f t="shared" ca="1" si="89"/>
        <v>0.02</v>
      </c>
      <c r="S143" s="100">
        <f t="shared" ca="1" si="90"/>
        <v>1</v>
      </c>
      <c r="T143" s="99">
        <f t="shared" ca="1" si="152"/>
        <v>3415</v>
      </c>
      <c r="U143" s="181" t="e">
        <f t="shared" ca="1" si="153"/>
        <v>#DIV/0!</v>
      </c>
      <c r="V143" s="77" t="e">
        <f ca="1">IF(F$16=1,_xll.xCalcSkew($A143,W143-BK143,b)/100,0)</f>
        <v>#DIV/0!</v>
      </c>
      <c r="W143" s="98">
        <f t="shared" ca="1" si="190"/>
        <v>2.5</v>
      </c>
      <c r="X143" s="99"/>
      <c r="Y143" s="97">
        <f t="shared" ca="1" si="94"/>
        <v>0.02</v>
      </c>
      <c r="Z143" s="100">
        <f t="shared" ca="1" si="95"/>
        <v>1</v>
      </c>
      <c r="AA143" s="99">
        <f t="shared" ca="1" si="154"/>
        <v>3415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8">
        <f t="shared" ca="1" si="191"/>
        <v>2.4900000000000002</v>
      </c>
      <c r="AF143" s="99">
        <f t="shared" ca="1" si="127"/>
        <v>3415</v>
      </c>
      <c r="AG143" s="99">
        <f t="shared" ca="1" si="128"/>
        <v>3414</v>
      </c>
      <c r="AH143" s="77">
        <f t="shared" ca="1" si="129"/>
        <v>5.84671460053037E-2</v>
      </c>
      <c r="AI143" s="159">
        <f t="shared" si="99"/>
        <v>31</v>
      </c>
      <c r="AL143" s="99"/>
      <c r="AM143" s="78"/>
      <c r="AN143" s="78">
        <f t="shared" ca="1" si="156"/>
        <v>0</v>
      </c>
      <c r="AO143" s="321" t="e">
        <f t="shared" ca="1" si="157"/>
        <v>#DIV/0!</v>
      </c>
      <c r="AP143" s="75">
        <f t="shared" ca="1" si="192"/>
        <v>0</v>
      </c>
      <c r="AQ143" s="102">
        <f t="shared" ca="1" si="193"/>
        <v>0</v>
      </c>
      <c r="AR143" s="101">
        <f t="shared" ca="1" si="158"/>
        <v>0</v>
      </c>
      <c r="AS143" s="101">
        <f t="shared" ca="1" si="159"/>
        <v>0</v>
      </c>
      <c r="AT143" s="101">
        <f t="shared" ca="1" si="160"/>
        <v>0</v>
      </c>
      <c r="AU143" s="103">
        <f t="shared" ca="1" si="161"/>
        <v>0</v>
      </c>
      <c r="AV143" s="103">
        <f t="shared" ca="1" si="162"/>
        <v>0</v>
      </c>
      <c r="AW143" s="103">
        <f t="shared" ca="1" si="163"/>
        <v>0</v>
      </c>
      <c r="AY143" s="78">
        <f t="shared" ca="1" si="164"/>
        <v>0</v>
      </c>
      <c r="AZ143" s="321" t="e">
        <f t="shared" ca="1" si="165"/>
        <v>#DIV/0!</v>
      </c>
      <c r="BA143" s="75">
        <f t="shared" ca="1" si="194"/>
        <v>0</v>
      </c>
      <c r="BB143" s="102">
        <f t="shared" ca="1" si="195"/>
        <v>0</v>
      </c>
      <c r="BC143" s="101">
        <f t="shared" ca="1" si="166"/>
        <v>0</v>
      </c>
      <c r="BD143" s="101">
        <f t="shared" ca="1" si="167"/>
        <v>0</v>
      </c>
      <c r="BE143" s="101">
        <f t="shared" ca="1" si="168"/>
        <v>0</v>
      </c>
      <c r="BF143" s="103">
        <f t="shared" ca="1" si="169"/>
        <v>0</v>
      </c>
      <c r="BG143" s="103">
        <f t="shared" ca="1" si="170"/>
        <v>0</v>
      </c>
      <c r="BH143" s="103">
        <f t="shared" ca="1" si="171"/>
        <v>0</v>
      </c>
      <c r="BJ143" s="78">
        <f t="shared" ca="1" si="172"/>
        <v>0</v>
      </c>
      <c r="BK143" s="321" t="e">
        <f t="shared" ca="1" si="173"/>
        <v>#DIV/0!</v>
      </c>
      <c r="BL143" s="75">
        <f t="shared" ca="1" si="196"/>
        <v>0</v>
      </c>
      <c r="BM143" s="102">
        <f t="shared" ca="1" si="197"/>
        <v>0</v>
      </c>
      <c r="BN143" s="101">
        <f t="shared" ca="1" si="174"/>
        <v>0</v>
      </c>
      <c r="BO143" s="101">
        <f t="shared" ca="1" si="175"/>
        <v>0</v>
      </c>
      <c r="BP143" s="101">
        <f t="shared" ca="1" si="176"/>
        <v>0</v>
      </c>
      <c r="BQ143" s="103">
        <f t="shared" ca="1" si="177"/>
        <v>0</v>
      </c>
      <c r="BR143" s="103">
        <f t="shared" ca="1" si="178"/>
        <v>0</v>
      </c>
      <c r="BS143" s="103">
        <f t="shared" ca="1" si="179"/>
        <v>0</v>
      </c>
      <c r="BU143" s="78">
        <f t="shared" ca="1" si="180"/>
        <v>0</v>
      </c>
      <c r="BV143" s="321" t="e">
        <f t="shared" ca="1" si="181"/>
        <v>#DIV/0!</v>
      </c>
      <c r="BW143" s="75">
        <f t="shared" ca="1" si="198"/>
        <v>0</v>
      </c>
      <c r="BX143" s="102">
        <f t="shared" ca="1" si="199"/>
        <v>0</v>
      </c>
      <c r="BY143" s="101">
        <f t="shared" ca="1" si="182"/>
        <v>0</v>
      </c>
      <c r="BZ143" s="101">
        <f t="shared" ca="1" si="183"/>
        <v>0</v>
      </c>
      <c r="CA143" s="101">
        <f t="shared" ca="1" si="184"/>
        <v>0</v>
      </c>
      <c r="CB143" s="103">
        <f t="shared" ca="1" si="185"/>
        <v>0</v>
      </c>
      <c r="CC143" s="103">
        <f t="shared" ca="1" si="186"/>
        <v>0</v>
      </c>
      <c r="CD143" s="103">
        <f t="shared" ca="1" si="187"/>
        <v>0</v>
      </c>
    </row>
    <row r="144" spans="1:82" x14ac:dyDescent="0.25">
      <c r="A144" s="96">
        <f t="shared" si="147"/>
        <v>40695</v>
      </c>
      <c r="B144" s="97">
        <f t="shared" ca="1" si="124"/>
        <v>3.7574999999999998</v>
      </c>
      <c r="C144" s="77">
        <f t="shared" ca="1" si="148"/>
        <v>0.18</v>
      </c>
      <c r="D144" s="97">
        <f t="shared" ca="1" si="80"/>
        <v>2.5000000000000001E-2</v>
      </c>
      <c r="E144" s="100">
        <f t="shared" ca="1" si="81"/>
        <v>1</v>
      </c>
      <c r="F144" s="99">
        <f t="shared" ca="1" si="126"/>
        <v>3444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8">
        <f t="shared" ca="1" si="188"/>
        <v>4</v>
      </c>
      <c r="K144" s="97">
        <f t="shared" ca="1" si="84"/>
        <v>2.5000000000000001E-2</v>
      </c>
      <c r="L144" s="100">
        <f t="shared" ca="1" si="85"/>
        <v>1</v>
      </c>
      <c r="M144" s="99">
        <f t="shared" ca="1" si="150"/>
        <v>3444</v>
      </c>
      <c r="N144" s="181" t="e">
        <f t="shared" ca="1" si="151"/>
        <v>#DIV/0!</v>
      </c>
      <c r="O144" s="77" t="e">
        <f ca="1">IF(D$16=1,_xll.xCalcSkew($A144,P144-AZ144,b)/100,0)</f>
        <v>#DIV/0!</v>
      </c>
      <c r="P144" s="98">
        <f t="shared" ca="1" si="189"/>
        <v>2.5</v>
      </c>
      <c r="R144" s="97">
        <f t="shared" ca="1" si="89"/>
        <v>2.5000000000000001E-2</v>
      </c>
      <c r="S144" s="100">
        <f t="shared" ca="1" si="90"/>
        <v>1</v>
      </c>
      <c r="T144" s="99">
        <f t="shared" ca="1" si="152"/>
        <v>3444</v>
      </c>
      <c r="U144" s="181" t="e">
        <f t="shared" ca="1" si="153"/>
        <v>#DIV/0!</v>
      </c>
      <c r="V144" s="77" t="e">
        <f ca="1">IF(F$16=1,_xll.xCalcSkew($A144,W144-BK144,b)/100,0)</f>
        <v>#DIV/0!</v>
      </c>
      <c r="W144" s="98">
        <f t="shared" ca="1" si="190"/>
        <v>2.5</v>
      </c>
      <c r="X144" s="99"/>
      <c r="Y144" s="97">
        <f t="shared" ca="1" si="94"/>
        <v>2.5000000000000001E-2</v>
      </c>
      <c r="Z144" s="100">
        <f t="shared" ca="1" si="95"/>
        <v>1</v>
      </c>
      <c r="AA144" s="99">
        <f t="shared" ca="1" si="154"/>
        <v>3444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8">
        <f t="shared" ca="1" si="191"/>
        <v>2.4900000000000002</v>
      </c>
      <c r="AF144" s="99">
        <f t="shared" ca="1" si="127"/>
        <v>3444</v>
      </c>
      <c r="AG144" s="99">
        <f t="shared" ca="1" si="128"/>
        <v>3443</v>
      </c>
      <c r="AH144" s="77">
        <f t="shared" ca="1" si="129"/>
        <v>5.8570644486623601E-2</v>
      </c>
      <c r="AI144" s="159">
        <f t="shared" si="99"/>
        <v>30</v>
      </c>
      <c r="AL144" s="99"/>
      <c r="AM144" s="78"/>
      <c r="AN144" s="78">
        <f t="shared" ca="1" si="156"/>
        <v>0</v>
      </c>
      <c r="AO144" s="321" t="e">
        <f t="shared" ca="1" si="157"/>
        <v>#DIV/0!</v>
      </c>
      <c r="AP144" s="75">
        <f t="shared" ca="1" si="192"/>
        <v>0</v>
      </c>
      <c r="AQ144" s="102">
        <f t="shared" ca="1" si="193"/>
        <v>0</v>
      </c>
      <c r="AR144" s="101">
        <f t="shared" ca="1" si="158"/>
        <v>0</v>
      </c>
      <c r="AS144" s="101">
        <f t="shared" ca="1" si="159"/>
        <v>0</v>
      </c>
      <c r="AT144" s="101">
        <f t="shared" ca="1" si="160"/>
        <v>0</v>
      </c>
      <c r="AU144" s="103">
        <f t="shared" ca="1" si="161"/>
        <v>0</v>
      </c>
      <c r="AV144" s="103">
        <f t="shared" ca="1" si="162"/>
        <v>0</v>
      </c>
      <c r="AW144" s="103">
        <f t="shared" ca="1" si="163"/>
        <v>0</v>
      </c>
      <c r="AY144" s="78">
        <f t="shared" ca="1" si="164"/>
        <v>0</v>
      </c>
      <c r="AZ144" s="321" t="e">
        <f t="shared" ca="1" si="165"/>
        <v>#DIV/0!</v>
      </c>
      <c r="BA144" s="75">
        <f t="shared" ca="1" si="194"/>
        <v>0</v>
      </c>
      <c r="BB144" s="102">
        <f t="shared" ca="1" si="195"/>
        <v>0</v>
      </c>
      <c r="BC144" s="101">
        <f t="shared" ca="1" si="166"/>
        <v>0</v>
      </c>
      <c r="BD144" s="101">
        <f t="shared" ca="1" si="167"/>
        <v>0</v>
      </c>
      <c r="BE144" s="101">
        <f t="shared" ca="1" si="168"/>
        <v>0</v>
      </c>
      <c r="BF144" s="103">
        <f t="shared" ca="1" si="169"/>
        <v>0</v>
      </c>
      <c r="BG144" s="103">
        <f t="shared" ca="1" si="170"/>
        <v>0</v>
      </c>
      <c r="BH144" s="103">
        <f t="shared" ca="1" si="171"/>
        <v>0</v>
      </c>
      <c r="BJ144" s="78">
        <f t="shared" ca="1" si="172"/>
        <v>0</v>
      </c>
      <c r="BK144" s="321" t="e">
        <f t="shared" ca="1" si="173"/>
        <v>#DIV/0!</v>
      </c>
      <c r="BL144" s="75">
        <f t="shared" ca="1" si="196"/>
        <v>0</v>
      </c>
      <c r="BM144" s="102">
        <f t="shared" ca="1" si="197"/>
        <v>0</v>
      </c>
      <c r="BN144" s="101">
        <f t="shared" ca="1" si="174"/>
        <v>0</v>
      </c>
      <c r="BO144" s="101">
        <f t="shared" ca="1" si="175"/>
        <v>0</v>
      </c>
      <c r="BP144" s="101">
        <f t="shared" ca="1" si="176"/>
        <v>0</v>
      </c>
      <c r="BQ144" s="103">
        <f t="shared" ca="1" si="177"/>
        <v>0</v>
      </c>
      <c r="BR144" s="103">
        <f t="shared" ca="1" si="178"/>
        <v>0</v>
      </c>
      <c r="BS144" s="103">
        <f t="shared" ca="1" si="179"/>
        <v>0</v>
      </c>
      <c r="BU144" s="78">
        <f t="shared" ca="1" si="180"/>
        <v>0</v>
      </c>
      <c r="BV144" s="321" t="e">
        <f t="shared" ca="1" si="181"/>
        <v>#DIV/0!</v>
      </c>
      <c r="BW144" s="75">
        <f t="shared" ca="1" si="198"/>
        <v>0</v>
      </c>
      <c r="BX144" s="102">
        <f t="shared" ca="1" si="199"/>
        <v>0</v>
      </c>
      <c r="BY144" s="101">
        <f t="shared" ca="1" si="182"/>
        <v>0</v>
      </c>
      <c r="BZ144" s="101">
        <f t="shared" ca="1" si="183"/>
        <v>0</v>
      </c>
      <c r="CA144" s="101">
        <f t="shared" ca="1" si="184"/>
        <v>0</v>
      </c>
      <c r="CB144" s="103">
        <f t="shared" ca="1" si="185"/>
        <v>0</v>
      </c>
      <c r="CC144" s="103">
        <f t="shared" ca="1" si="186"/>
        <v>0</v>
      </c>
      <c r="CD144" s="103">
        <f t="shared" ca="1" si="187"/>
        <v>0</v>
      </c>
    </row>
    <row r="145" spans="1:82" x14ac:dyDescent="0.25">
      <c r="A145" s="96">
        <f t="shared" si="147"/>
        <v>40725</v>
      </c>
      <c r="B145" s="97">
        <f t="shared" ca="1" si="124"/>
        <v>3.7974999999999999</v>
      </c>
      <c r="C145" s="77">
        <f t="shared" ca="1" si="148"/>
        <v>0.18</v>
      </c>
      <c r="D145" s="97">
        <f t="shared" ca="1" si="80"/>
        <v>2.75E-2</v>
      </c>
      <c r="E145" s="100">
        <f t="shared" ca="1" si="81"/>
        <v>1</v>
      </c>
      <c r="F145" s="99">
        <f t="shared" ca="1" si="126"/>
        <v>3477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8">
        <f t="shared" ca="1" si="188"/>
        <v>4</v>
      </c>
      <c r="K145" s="97">
        <f t="shared" ca="1" si="84"/>
        <v>2.75E-2</v>
      </c>
      <c r="L145" s="100">
        <f t="shared" ca="1" si="85"/>
        <v>1</v>
      </c>
      <c r="M145" s="99">
        <f t="shared" ca="1" si="150"/>
        <v>3477</v>
      </c>
      <c r="N145" s="181" t="e">
        <f t="shared" ca="1" si="151"/>
        <v>#DIV/0!</v>
      </c>
      <c r="O145" s="77" t="e">
        <f ca="1">IF(D$16=1,_xll.xCalcSkew($A145,P145-AZ145,b)/100,0)</f>
        <v>#DIV/0!</v>
      </c>
      <c r="P145" s="98">
        <f t="shared" ca="1" si="189"/>
        <v>2.5</v>
      </c>
      <c r="R145" s="97">
        <f t="shared" ca="1" si="89"/>
        <v>2.75E-2</v>
      </c>
      <c r="S145" s="100">
        <f t="shared" ca="1" si="90"/>
        <v>1</v>
      </c>
      <c r="T145" s="99">
        <f t="shared" ca="1" si="152"/>
        <v>3477</v>
      </c>
      <c r="U145" s="181" t="e">
        <f t="shared" ca="1" si="153"/>
        <v>#DIV/0!</v>
      </c>
      <c r="V145" s="77" t="e">
        <f ca="1">IF(F$16=1,_xll.xCalcSkew($A145,W145-BK145,b)/100,0)</f>
        <v>#DIV/0!</v>
      </c>
      <c r="W145" s="98">
        <f t="shared" ca="1" si="190"/>
        <v>2.5</v>
      </c>
      <c r="X145" s="99"/>
      <c r="Y145" s="97">
        <f t="shared" ca="1" si="94"/>
        <v>2.75E-2</v>
      </c>
      <c r="Z145" s="100">
        <f t="shared" ca="1" si="95"/>
        <v>1</v>
      </c>
      <c r="AA145" s="99">
        <f t="shared" ca="1" si="154"/>
        <v>3477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8">
        <f t="shared" ca="1" si="191"/>
        <v>2.4900000000000002</v>
      </c>
      <c r="AF145" s="99">
        <f t="shared" ca="1" si="127"/>
        <v>3477</v>
      </c>
      <c r="AG145" s="99">
        <f t="shared" ca="1" si="128"/>
        <v>3476</v>
      </c>
      <c r="AH145" s="77">
        <f t="shared" ca="1" si="129"/>
        <v>5.86708043106468E-2</v>
      </c>
      <c r="AI145" s="159">
        <f t="shared" si="99"/>
        <v>31</v>
      </c>
      <c r="AL145" s="99"/>
      <c r="AM145" s="78"/>
      <c r="AN145" s="78">
        <f t="shared" ca="1" si="156"/>
        <v>0</v>
      </c>
      <c r="AO145" s="321" t="e">
        <f t="shared" ca="1" si="157"/>
        <v>#DIV/0!</v>
      </c>
      <c r="AP145" s="75">
        <f t="shared" ca="1" si="192"/>
        <v>0</v>
      </c>
      <c r="AQ145" s="102">
        <f t="shared" ca="1" si="193"/>
        <v>0</v>
      </c>
      <c r="AR145" s="101">
        <f t="shared" ca="1" si="158"/>
        <v>0</v>
      </c>
      <c r="AS145" s="101">
        <f t="shared" ca="1" si="159"/>
        <v>0</v>
      </c>
      <c r="AT145" s="101">
        <f t="shared" ca="1" si="160"/>
        <v>0</v>
      </c>
      <c r="AU145" s="103">
        <f t="shared" ca="1" si="161"/>
        <v>0</v>
      </c>
      <c r="AV145" s="103">
        <f t="shared" ca="1" si="162"/>
        <v>0</v>
      </c>
      <c r="AW145" s="103">
        <f t="shared" ca="1" si="163"/>
        <v>0</v>
      </c>
      <c r="AY145" s="78">
        <f t="shared" ca="1" si="164"/>
        <v>0</v>
      </c>
      <c r="AZ145" s="321" t="e">
        <f t="shared" ca="1" si="165"/>
        <v>#DIV/0!</v>
      </c>
      <c r="BA145" s="75">
        <f t="shared" ca="1" si="194"/>
        <v>0</v>
      </c>
      <c r="BB145" s="102">
        <f t="shared" ca="1" si="195"/>
        <v>0</v>
      </c>
      <c r="BC145" s="101">
        <f t="shared" ca="1" si="166"/>
        <v>0</v>
      </c>
      <c r="BD145" s="101">
        <f t="shared" ca="1" si="167"/>
        <v>0</v>
      </c>
      <c r="BE145" s="101">
        <f t="shared" ca="1" si="168"/>
        <v>0</v>
      </c>
      <c r="BF145" s="103">
        <f t="shared" ca="1" si="169"/>
        <v>0</v>
      </c>
      <c r="BG145" s="103">
        <f t="shared" ca="1" si="170"/>
        <v>0</v>
      </c>
      <c r="BH145" s="103">
        <f t="shared" ca="1" si="171"/>
        <v>0</v>
      </c>
      <c r="BJ145" s="78">
        <f t="shared" ca="1" si="172"/>
        <v>0</v>
      </c>
      <c r="BK145" s="321" t="e">
        <f t="shared" ca="1" si="173"/>
        <v>#DIV/0!</v>
      </c>
      <c r="BL145" s="75">
        <f t="shared" ca="1" si="196"/>
        <v>0</v>
      </c>
      <c r="BM145" s="102">
        <f t="shared" ca="1" si="197"/>
        <v>0</v>
      </c>
      <c r="BN145" s="101">
        <f t="shared" ca="1" si="174"/>
        <v>0</v>
      </c>
      <c r="BO145" s="101">
        <f t="shared" ca="1" si="175"/>
        <v>0</v>
      </c>
      <c r="BP145" s="101">
        <f t="shared" ca="1" si="176"/>
        <v>0</v>
      </c>
      <c r="BQ145" s="103">
        <f t="shared" ca="1" si="177"/>
        <v>0</v>
      </c>
      <c r="BR145" s="103">
        <f t="shared" ca="1" si="178"/>
        <v>0</v>
      </c>
      <c r="BS145" s="103">
        <f t="shared" ca="1" si="179"/>
        <v>0</v>
      </c>
      <c r="BU145" s="78">
        <f t="shared" ca="1" si="180"/>
        <v>0</v>
      </c>
      <c r="BV145" s="321" t="e">
        <f t="shared" ca="1" si="181"/>
        <v>#DIV/0!</v>
      </c>
      <c r="BW145" s="75">
        <f t="shared" ca="1" si="198"/>
        <v>0</v>
      </c>
      <c r="BX145" s="102">
        <f t="shared" ca="1" si="199"/>
        <v>0</v>
      </c>
      <c r="BY145" s="101">
        <f t="shared" ca="1" si="182"/>
        <v>0</v>
      </c>
      <c r="BZ145" s="101">
        <f t="shared" ca="1" si="183"/>
        <v>0</v>
      </c>
      <c r="CA145" s="101">
        <f t="shared" ca="1" si="184"/>
        <v>0</v>
      </c>
      <c r="CB145" s="103">
        <f t="shared" ca="1" si="185"/>
        <v>0</v>
      </c>
      <c r="CC145" s="103">
        <f t="shared" ca="1" si="186"/>
        <v>0</v>
      </c>
      <c r="CD145" s="103">
        <f t="shared" ca="1" si="187"/>
        <v>0</v>
      </c>
    </row>
    <row r="146" spans="1:82" x14ac:dyDescent="0.25">
      <c r="A146" s="96">
        <f t="shared" si="147"/>
        <v>40756</v>
      </c>
      <c r="B146" s="97">
        <f t="shared" ca="1" si="124"/>
        <v>3.8374999999999999</v>
      </c>
      <c r="C146" s="77">
        <f t="shared" ca="1" si="148"/>
        <v>0.18</v>
      </c>
      <c r="D146" s="97">
        <f t="shared" ca="1" si="80"/>
        <v>0.03</v>
      </c>
      <c r="E146" s="100">
        <f t="shared" ca="1" si="81"/>
        <v>1</v>
      </c>
      <c r="F146" s="99">
        <f t="shared" ca="1" si="126"/>
        <v>3506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8">
        <f t="shared" ca="1" si="188"/>
        <v>4</v>
      </c>
      <c r="K146" s="97">
        <f t="shared" ca="1" si="84"/>
        <v>0.03</v>
      </c>
      <c r="L146" s="100">
        <f t="shared" ca="1" si="85"/>
        <v>1</v>
      </c>
      <c r="M146" s="99">
        <f t="shared" ca="1" si="150"/>
        <v>3506</v>
      </c>
      <c r="N146" s="181" t="e">
        <f t="shared" ca="1" si="151"/>
        <v>#DIV/0!</v>
      </c>
      <c r="O146" s="77" t="e">
        <f ca="1">IF(D$16=1,_xll.xCalcSkew($A146,P146-AZ146,b)/100,0)</f>
        <v>#DIV/0!</v>
      </c>
      <c r="P146" s="98">
        <f t="shared" ca="1" si="189"/>
        <v>2.5</v>
      </c>
      <c r="R146" s="97">
        <f t="shared" ca="1" si="89"/>
        <v>0.03</v>
      </c>
      <c r="S146" s="100">
        <f t="shared" ca="1" si="90"/>
        <v>1</v>
      </c>
      <c r="T146" s="99">
        <f t="shared" ca="1" si="152"/>
        <v>3506</v>
      </c>
      <c r="U146" s="181" t="e">
        <f t="shared" ca="1" si="153"/>
        <v>#DIV/0!</v>
      </c>
      <c r="V146" s="77" t="e">
        <f ca="1">IF(F$16=1,_xll.xCalcSkew($A146,W146-BK146,b)/100,0)</f>
        <v>#DIV/0!</v>
      </c>
      <c r="W146" s="98">
        <f t="shared" ca="1" si="190"/>
        <v>2.5</v>
      </c>
      <c r="X146" s="99"/>
      <c r="Y146" s="97">
        <f t="shared" ca="1" si="94"/>
        <v>0.03</v>
      </c>
      <c r="Z146" s="100">
        <f t="shared" ca="1" si="95"/>
        <v>1</v>
      </c>
      <c r="AA146" s="99">
        <f t="shared" ca="1" si="154"/>
        <v>3506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8">
        <f t="shared" ca="1" si="191"/>
        <v>2.4900000000000002</v>
      </c>
      <c r="AF146" s="99">
        <f t="shared" ca="1" si="127"/>
        <v>3506</v>
      </c>
      <c r="AG146" s="99">
        <f t="shared" ca="1" si="128"/>
        <v>3505</v>
      </c>
      <c r="AH146" s="77">
        <f t="shared" ca="1" si="129"/>
        <v>5.8774302798974401E-2</v>
      </c>
      <c r="AI146" s="159">
        <f t="shared" si="99"/>
        <v>31</v>
      </c>
      <c r="AL146" s="99"/>
      <c r="AM146" s="78"/>
      <c r="AN146" s="78">
        <f t="shared" ca="1" si="156"/>
        <v>0</v>
      </c>
      <c r="AO146" s="321" t="e">
        <f t="shared" ca="1" si="157"/>
        <v>#DIV/0!</v>
      </c>
      <c r="AP146" s="75">
        <f t="shared" ca="1" si="192"/>
        <v>0</v>
      </c>
      <c r="AQ146" s="102">
        <f t="shared" ca="1" si="193"/>
        <v>0</v>
      </c>
      <c r="AR146" s="101">
        <f t="shared" ca="1" si="158"/>
        <v>0</v>
      </c>
      <c r="AS146" s="101">
        <f t="shared" ca="1" si="159"/>
        <v>0</v>
      </c>
      <c r="AT146" s="101">
        <f t="shared" ca="1" si="160"/>
        <v>0</v>
      </c>
      <c r="AU146" s="103">
        <f t="shared" ca="1" si="161"/>
        <v>0</v>
      </c>
      <c r="AV146" s="103">
        <f t="shared" ca="1" si="162"/>
        <v>0</v>
      </c>
      <c r="AW146" s="103">
        <f t="shared" ca="1" si="163"/>
        <v>0</v>
      </c>
      <c r="AY146" s="78">
        <f t="shared" ca="1" si="164"/>
        <v>0</v>
      </c>
      <c r="AZ146" s="321" t="e">
        <f t="shared" ca="1" si="165"/>
        <v>#DIV/0!</v>
      </c>
      <c r="BA146" s="75">
        <f t="shared" ca="1" si="194"/>
        <v>0</v>
      </c>
      <c r="BB146" s="102">
        <f t="shared" ca="1" si="195"/>
        <v>0</v>
      </c>
      <c r="BC146" s="101">
        <f t="shared" ca="1" si="166"/>
        <v>0</v>
      </c>
      <c r="BD146" s="101">
        <f t="shared" ca="1" si="167"/>
        <v>0</v>
      </c>
      <c r="BE146" s="101">
        <f t="shared" ca="1" si="168"/>
        <v>0</v>
      </c>
      <c r="BF146" s="103">
        <f t="shared" ca="1" si="169"/>
        <v>0</v>
      </c>
      <c r="BG146" s="103">
        <f t="shared" ca="1" si="170"/>
        <v>0</v>
      </c>
      <c r="BH146" s="103">
        <f t="shared" ca="1" si="171"/>
        <v>0</v>
      </c>
      <c r="BJ146" s="78">
        <f t="shared" ca="1" si="172"/>
        <v>0</v>
      </c>
      <c r="BK146" s="321" t="e">
        <f t="shared" ca="1" si="173"/>
        <v>#DIV/0!</v>
      </c>
      <c r="BL146" s="75">
        <f t="shared" ca="1" si="196"/>
        <v>0</v>
      </c>
      <c r="BM146" s="102">
        <f t="shared" ca="1" si="197"/>
        <v>0</v>
      </c>
      <c r="BN146" s="101">
        <f t="shared" ca="1" si="174"/>
        <v>0</v>
      </c>
      <c r="BO146" s="101">
        <f t="shared" ca="1" si="175"/>
        <v>0</v>
      </c>
      <c r="BP146" s="101">
        <f t="shared" ca="1" si="176"/>
        <v>0</v>
      </c>
      <c r="BQ146" s="103">
        <f t="shared" ca="1" si="177"/>
        <v>0</v>
      </c>
      <c r="BR146" s="103">
        <f t="shared" ca="1" si="178"/>
        <v>0</v>
      </c>
      <c r="BS146" s="103">
        <f t="shared" ca="1" si="179"/>
        <v>0</v>
      </c>
      <c r="BU146" s="78">
        <f t="shared" ca="1" si="180"/>
        <v>0</v>
      </c>
      <c r="BV146" s="321" t="e">
        <f t="shared" ca="1" si="181"/>
        <v>#DIV/0!</v>
      </c>
      <c r="BW146" s="75">
        <f t="shared" ca="1" si="198"/>
        <v>0</v>
      </c>
      <c r="BX146" s="102">
        <f t="shared" ca="1" si="199"/>
        <v>0</v>
      </c>
      <c r="BY146" s="101">
        <f t="shared" ca="1" si="182"/>
        <v>0</v>
      </c>
      <c r="BZ146" s="101">
        <f t="shared" ca="1" si="183"/>
        <v>0</v>
      </c>
      <c r="CA146" s="101">
        <f t="shared" ca="1" si="184"/>
        <v>0</v>
      </c>
      <c r="CB146" s="103">
        <f t="shared" ca="1" si="185"/>
        <v>0</v>
      </c>
      <c r="CC146" s="103">
        <f t="shared" ca="1" si="186"/>
        <v>0</v>
      </c>
      <c r="CD146" s="103">
        <f t="shared" ca="1" si="187"/>
        <v>0</v>
      </c>
    </row>
    <row r="147" spans="1:82" x14ac:dyDescent="0.25">
      <c r="A147" s="96">
        <f t="shared" si="147"/>
        <v>40787</v>
      </c>
      <c r="B147" s="97">
        <f t="shared" ca="1" si="124"/>
        <v>3.8325</v>
      </c>
      <c r="C147" s="77">
        <f t="shared" ca="1" si="148"/>
        <v>0.18</v>
      </c>
      <c r="D147" s="97">
        <f t="shared" ca="1" si="80"/>
        <v>2.2499999999999999E-2</v>
      </c>
      <c r="E147" s="100">
        <f t="shared" ca="1" si="81"/>
        <v>1</v>
      </c>
      <c r="F147" s="99">
        <f t="shared" ca="1" si="126"/>
        <v>3539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8">
        <f t="shared" ca="1" si="188"/>
        <v>4</v>
      </c>
      <c r="K147" s="97">
        <f t="shared" ca="1" si="84"/>
        <v>2.2499999999999999E-2</v>
      </c>
      <c r="L147" s="100">
        <f t="shared" ca="1" si="85"/>
        <v>1</v>
      </c>
      <c r="M147" s="99">
        <f t="shared" ca="1" si="150"/>
        <v>3539</v>
      </c>
      <c r="N147" s="181" t="e">
        <f t="shared" ca="1" si="151"/>
        <v>#DIV/0!</v>
      </c>
      <c r="O147" s="77" t="e">
        <f ca="1">IF(D$16=1,_xll.xCalcSkew($A147,P147-AZ147,b)/100,0)</f>
        <v>#DIV/0!</v>
      </c>
      <c r="P147" s="98">
        <f t="shared" ca="1" si="189"/>
        <v>2.5</v>
      </c>
      <c r="R147" s="97">
        <f t="shared" ca="1" si="89"/>
        <v>2.2499999999999999E-2</v>
      </c>
      <c r="S147" s="100">
        <f t="shared" ca="1" si="90"/>
        <v>1</v>
      </c>
      <c r="T147" s="99">
        <f t="shared" ca="1" si="152"/>
        <v>3539</v>
      </c>
      <c r="U147" s="181" t="e">
        <f t="shared" ca="1" si="153"/>
        <v>#DIV/0!</v>
      </c>
      <c r="V147" s="77" t="e">
        <f ca="1">IF(F$16=1,_xll.xCalcSkew($A147,W147-BK147,b)/100,0)</f>
        <v>#DIV/0!</v>
      </c>
      <c r="W147" s="98">
        <f t="shared" ca="1" si="190"/>
        <v>2.5</v>
      </c>
      <c r="X147" s="99"/>
      <c r="Y147" s="97">
        <f t="shared" ca="1" si="94"/>
        <v>2.2499999999999999E-2</v>
      </c>
      <c r="Z147" s="100">
        <f t="shared" ca="1" si="95"/>
        <v>1</v>
      </c>
      <c r="AA147" s="99">
        <f t="shared" ca="1" si="154"/>
        <v>3539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8">
        <f t="shared" ca="1" si="191"/>
        <v>2.4900000000000002</v>
      </c>
      <c r="AF147" s="99">
        <f t="shared" ca="1" si="127"/>
        <v>3539</v>
      </c>
      <c r="AG147" s="99">
        <f t="shared" ca="1" si="128"/>
        <v>3536</v>
      </c>
      <c r="AH147" s="77">
        <f t="shared" ca="1" si="129"/>
        <v>5.8877801290863702E-2</v>
      </c>
      <c r="AI147" s="159">
        <f t="shared" si="99"/>
        <v>30</v>
      </c>
      <c r="AL147" s="99"/>
      <c r="AM147" s="78"/>
      <c r="AN147" s="78">
        <f t="shared" ca="1" si="156"/>
        <v>0</v>
      </c>
      <c r="AO147" s="321" t="e">
        <f t="shared" ca="1" si="157"/>
        <v>#DIV/0!</v>
      </c>
      <c r="AP147" s="75">
        <f t="shared" ca="1" si="192"/>
        <v>0</v>
      </c>
      <c r="AQ147" s="102">
        <f t="shared" ca="1" si="193"/>
        <v>0</v>
      </c>
      <c r="AR147" s="101">
        <f t="shared" ca="1" si="158"/>
        <v>0</v>
      </c>
      <c r="AS147" s="101">
        <f t="shared" ca="1" si="159"/>
        <v>0</v>
      </c>
      <c r="AT147" s="101">
        <f t="shared" ca="1" si="160"/>
        <v>0</v>
      </c>
      <c r="AU147" s="103">
        <f t="shared" ca="1" si="161"/>
        <v>0</v>
      </c>
      <c r="AV147" s="103">
        <f t="shared" ca="1" si="162"/>
        <v>0</v>
      </c>
      <c r="AW147" s="103">
        <f t="shared" ca="1" si="163"/>
        <v>0</v>
      </c>
      <c r="AY147" s="78">
        <f t="shared" ca="1" si="164"/>
        <v>0</v>
      </c>
      <c r="AZ147" s="321" t="e">
        <f t="shared" ca="1" si="165"/>
        <v>#DIV/0!</v>
      </c>
      <c r="BA147" s="75">
        <f t="shared" ca="1" si="194"/>
        <v>0</v>
      </c>
      <c r="BB147" s="102">
        <f t="shared" ca="1" si="195"/>
        <v>0</v>
      </c>
      <c r="BC147" s="101">
        <f t="shared" ca="1" si="166"/>
        <v>0</v>
      </c>
      <c r="BD147" s="101">
        <f t="shared" ca="1" si="167"/>
        <v>0</v>
      </c>
      <c r="BE147" s="101">
        <f t="shared" ca="1" si="168"/>
        <v>0</v>
      </c>
      <c r="BF147" s="103">
        <f t="shared" ca="1" si="169"/>
        <v>0</v>
      </c>
      <c r="BG147" s="103">
        <f t="shared" ca="1" si="170"/>
        <v>0</v>
      </c>
      <c r="BH147" s="103">
        <f t="shared" ca="1" si="171"/>
        <v>0</v>
      </c>
      <c r="BJ147" s="78">
        <f t="shared" ca="1" si="172"/>
        <v>0</v>
      </c>
      <c r="BK147" s="321" t="e">
        <f t="shared" ca="1" si="173"/>
        <v>#DIV/0!</v>
      </c>
      <c r="BL147" s="75">
        <f t="shared" ca="1" si="196"/>
        <v>0</v>
      </c>
      <c r="BM147" s="102">
        <f t="shared" ca="1" si="197"/>
        <v>0</v>
      </c>
      <c r="BN147" s="101">
        <f t="shared" ca="1" si="174"/>
        <v>0</v>
      </c>
      <c r="BO147" s="101">
        <f t="shared" ca="1" si="175"/>
        <v>0</v>
      </c>
      <c r="BP147" s="101">
        <f t="shared" ca="1" si="176"/>
        <v>0</v>
      </c>
      <c r="BQ147" s="103">
        <f t="shared" ca="1" si="177"/>
        <v>0</v>
      </c>
      <c r="BR147" s="103">
        <f t="shared" ca="1" si="178"/>
        <v>0</v>
      </c>
      <c r="BS147" s="103">
        <f t="shared" ca="1" si="179"/>
        <v>0</v>
      </c>
      <c r="BU147" s="78">
        <f t="shared" ca="1" si="180"/>
        <v>0</v>
      </c>
      <c r="BV147" s="321" t="e">
        <f t="shared" ca="1" si="181"/>
        <v>#DIV/0!</v>
      </c>
      <c r="BW147" s="75">
        <f t="shared" ca="1" si="198"/>
        <v>0</v>
      </c>
      <c r="BX147" s="102">
        <f t="shared" ca="1" si="199"/>
        <v>0</v>
      </c>
      <c r="BY147" s="101">
        <f t="shared" ca="1" si="182"/>
        <v>0</v>
      </c>
      <c r="BZ147" s="101">
        <f t="shared" ca="1" si="183"/>
        <v>0</v>
      </c>
      <c r="CA147" s="101">
        <f t="shared" ca="1" si="184"/>
        <v>0</v>
      </c>
      <c r="CB147" s="103">
        <f t="shared" ca="1" si="185"/>
        <v>0</v>
      </c>
      <c r="CC147" s="103">
        <f t="shared" ca="1" si="186"/>
        <v>0</v>
      </c>
      <c r="CD147" s="103">
        <f t="shared" ca="1" si="187"/>
        <v>0</v>
      </c>
    </row>
    <row r="148" spans="1:82" x14ac:dyDescent="0.25">
      <c r="A148" s="96">
        <f t="shared" si="147"/>
        <v>40817</v>
      </c>
      <c r="B148" s="97">
        <f t="shared" ca="1" si="124"/>
        <v>3.8574999999999999</v>
      </c>
      <c r="C148" s="77">
        <f t="shared" ca="1" si="148"/>
        <v>0.18</v>
      </c>
      <c r="D148" s="97">
        <f t="shared" ca="1" si="80"/>
        <v>1.2500000000000001E-2</v>
      </c>
      <c r="E148" s="100">
        <f t="shared" ca="1" si="81"/>
        <v>1</v>
      </c>
      <c r="F148" s="99">
        <f t="shared" ca="1" si="126"/>
        <v>3569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8">
        <f t="shared" ca="1" si="188"/>
        <v>4</v>
      </c>
      <c r="K148" s="97">
        <f t="shared" ca="1" si="84"/>
        <v>1.2500000000000001E-2</v>
      </c>
      <c r="L148" s="100">
        <f t="shared" ca="1" si="85"/>
        <v>1</v>
      </c>
      <c r="M148" s="99">
        <f t="shared" ca="1" si="150"/>
        <v>3569</v>
      </c>
      <c r="N148" s="181" t="e">
        <f t="shared" ca="1" si="151"/>
        <v>#DIV/0!</v>
      </c>
      <c r="O148" s="77" t="e">
        <f ca="1">IF(D$16=1,_xll.xCalcSkew($A148,P148-AZ148,b)/100,0)</f>
        <v>#DIV/0!</v>
      </c>
      <c r="P148" s="98">
        <f t="shared" ca="1" si="189"/>
        <v>2.5</v>
      </c>
      <c r="R148" s="97">
        <f t="shared" ca="1" si="89"/>
        <v>1.2500000000000001E-2</v>
      </c>
      <c r="S148" s="100">
        <f t="shared" ca="1" si="90"/>
        <v>1</v>
      </c>
      <c r="T148" s="99">
        <f t="shared" ca="1" si="152"/>
        <v>3569</v>
      </c>
      <c r="U148" s="181" t="e">
        <f t="shared" ca="1" si="153"/>
        <v>#DIV/0!</v>
      </c>
      <c r="V148" s="77" t="e">
        <f ca="1">IF(F$16=1,_xll.xCalcSkew($A148,W148-BK148,b)/100,0)</f>
        <v>#DIV/0!</v>
      </c>
      <c r="W148" s="98">
        <f t="shared" ca="1" si="190"/>
        <v>2.5</v>
      </c>
      <c r="X148" s="99"/>
      <c r="Y148" s="97">
        <f t="shared" ca="1" si="94"/>
        <v>1.2500000000000001E-2</v>
      </c>
      <c r="Z148" s="100">
        <f t="shared" ca="1" si="95"/>
        <v>1</v>
      </c>
      <c r="AA148" s="99">
        <f t="shared" ca="1" si="154"/>
        <v>3569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8">
        <f t="shared" ca="1" si="191"/>
        <v>2.4900000000000002</v>
      </c>
      <c r="AF148" s="99">
        <f t="shared" ca="1" si="127"/>
        <v>3569</v>
      </c>
      <c r="AG148" s="99">
        <f t="shared" ca="1" si="128"/>
        <v>3568</v>
      </c>
      <c r="AH148" s="77">
        <f t="shared" ca="1" si="129"/>
        <v>5.8977961125114199E-2</v>
      </c>
      <c r="AI148" s="159">
        <f t="shared" si="99"/>
        <v>31</v>
      </c>
      <c r="AL148" s="99"/>
      <c r="AM148" s="78"/>
      <c r="AN148" s="78">
        <f t="shared" ca="1" si="156"/>
        <v>0</v>
      </c>
      <c r="AO148" s="321" t="e">
        <f t="shared" ca="1" si="157"/>
        <v>#DIV/0!</v>
      </c>
      <c r="AP148" s="75">
        <f t="shared" ca="1" si="192"/>
        <v>0</v>
      </c>
      <c r="AQ148" s="102">
        <f t="shared" ca="1" si="193"/>
        <v>0</v>
      </c>
      <c r="AR148" s="101">
        <f t="shared" ca="1" si="158"/>
        <v>0</v>
      </c>
      <c r="AS148" s="101">
        <f t="shared" ca="1" si="159"/>
        <v>0</v>
      </c>
      <c r="AT148" s="101">
        <f t="shared" ca="1" si="160"/>
        <v>0</v>
      </c>
      <c r="AU148" s="103">
        <f t="shared" ca="1" si="161"/>
        <v>0</v>
      </c>
      <c r="AV148" s="103">
        <f t="shared" ca="1" si="162"/>
        <v>0</v>
      </c>
      <c r="AW148" s="103">
        <f t="shared" ca="1" si="163"/>
        <v>0</v>
      </c>
      <c r="AY148" s="78">
        <f t="shared" ca="1" si="164"/>
        <v>0</v>
      </c>
      <c r="AZ148" s="321" t="e">
        <f t="shared" ca="1" si="165"/>
        <v>#DIV/0!</v>
      </c>
      <c r="BA148" s="75">
        <f t="shared" ca="1" si="194"/>
        <v>0</v>
      </c>
      <c r="BB148" s="102">
        <f t="shared" ca="1" si="195"/>
        <v>0</v>
      </c>
      <c r="BC148" s="101">
        <f t="shared" ca="1" si="166"/>
        <v>0</v>
      </c>
      <c r="BD148" s="101">
        <f t="shared" ca="1" si="167"/>
        <v>0</v>
      </c>
      <c r="BE148" s="101">
        <f t="shared" ca="1" si="168"/>
        <v>0</v>
      </c>
      <c r="BF148" s="103">
        <f t="shared" ca="1" si="169"/>
        <v>0</v>
      </c>
      <c r="BG148" s="103">
        <f t="shared" ca="1" si="170"/>
        <v>0</v>
      </c>
      <c r="BH148" s="103">
        <f t="shared" ca="1" si="171"/>
        <v>0</v>
      </c>
      <c r="BJ148" s="78">
        <f t="shared" ca="1" si="172"/>
        <v>0</v>
      </c>
      <c r="BK148" s="321" t="e">
        <f t="shared" ca="1" si="173"/>
        <v>#DIV/0!</v>
      </c>
      <c r="BL148" s="75">
        <f t="shared" ca="1" si="196"/>
        <v>0</v>
      </c>
      <c r="BM148" s="102">
        <f t="shared" ca="1" si="197"/>
        <v>0</v>
      </c>
      <c r="BN148" s="101">
        <f t="shared" ca="1" si="174"/>
        <v>0</v>
      </c>
      <c r="BO148" s="101">
        <f t="shared" ca="1" si="175"/>
        <v>0</v>
      </c>
      <c r="BP148" s="101">
        <f t="shared" ca="1" si="176"/>
        <v>0</v>
      </c>
      <c r="BQ148" s="103">
        <f t="shared" ca="1" si="177"/>
        <v>0</v>
      </c>
      <c r="BR148" s="103">
        <f t="shared" ca="1" si="178"/>
        <v>0</v>
      </c>
      <c r="BS148" s="103">
        <f t="shared" ca="1" si="179"/>
        <v>0</v>
      </c>
      <c r="BU148" s="78">
        <f t="shared" ca="1" si="180"/>
        <v>0</v>
      </c>
      <c r="BV148" s="321" t="e">
        <f t="shared" ca="1" si="181"/>
        <v>#DIV/0!</v>
      </c>
      <c r="BW148" s="75">
        <f t="shared" ca="1" si="198"/>
        <v>0</v>
      </c>
      <c r="BX148" s="102">
        <f t="shared" ca="1" si="199"/>
        <v>0</v>
      </c>
      <c r="BY148" s="101">
        <f t="shared" ca="1" si="182"/>
        <v>0</v>
      </c>
      <c r="BZ148" s="101">
        <f t="shared" ca="1" si="183"/>
        <v>0</v>
      </c>
      <c r="CA148" s="101">
        <f t="shared" ca="1" si="184"/>
        <v>0</v>
      </c>
      <c r="CB148" s="103">
        <f t="shared" ca="1" si="185"/>
        <v>0</v>
      </c>
      <c r="CC148" s="103">
        <f t="shared" ca="1" si="186"/>
        <v>0</v>
      </c>
      <c r="CD148" s="103">
        <f t="shared" ca="1" si="187"/>
        <v>0</v>
      </c>
    </row>
    <row r="149" spans="1:82" x14ac:dyDescent="0.25">
      <c r="A149" s="96">
        <f t="shared" si="147"/>
        <v>40848</v>
      </c>
      <c r="B149" s="97">
        <f t="shared" ca="1" si="124"/>
        <v>4.0095000000000001</v>
      </c>
      <c r="C149" s="77">
        <f t="shared" ca="1" si="148"/>
        <v>0.18</v>
      </c>
      <c r="D149" s="97">
        <f t="shared" ca="1" si="80"/>
        <v>-2.2499999999999999E-2</v>
      </c>
      <c r="E149" s="100">
        <f t="shared" ca="1" si="81"/>
        <v>1</v>
      </c>
      <c r="F149" s="99">
        <f t="shared" ca="1" si="126"/>
        <v>3598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8">
        <f t="shared" ca="1" si="188"/>
        <v>4</v>
      </c>
      <c r="K149" s="97">
        <f t="shared" ca="1" si="84"/>
        <v>-2.2499999999999999E-2</v>
      </c>
      <c r="L149" s="100">
        <f t="shared" ca="1" si="85"/>
        <v>1</v>
      </c>
      <c r="M149" s="99">
        <f t="shared" ca="1" si="150"/>
        <v>3598</v>
      </c>
      <c r="N149" s="181" t="e">
        <f t="shared" ca="1" si="151"/>
        <v>#DIV/0!</v>
      </c>
      <c r="O149" s="77" t="e">
        <f ca="1">IF(D$16=1,_xll.xCalcSkew($A149,P149-AZ149,b)/100,0)</f>
        <v>#DIV/0!</v>
      </c>
      <c r="P149" s="98">
        <f t="shared" ca="1" si="189"/>
        <v>2.5</v>
      </c>
      <c r="R149" s="97">
        <f t="shared" ca="1" si="89"/>
        <v>-2.2499999999999999E-2</v>
      </c>
      <c r="S149" s="100">
        <f t="shared" ca="1" si="90"/>
        <v>1</v>
      </c>
      <c r="T149" s="99">
        <f t="shared" ca="1" si="152"/>
        <v>3598</v>
      </c>
      <c r="U149" s="181" t="e">
        <f t="shared" ca="1" si="153"/>
        <v>#DIV/0!</v>
      </c>
      <c r="V149" s="77" t="e">
        <f ca="1">IF(F$16=1,_xll.xCalcSkew($A149,W149-BK149,b)/100,0)</f>
        <v>#DIV/0!</v>
      </c>
      <c r="W149" s="98">
        <f t="shared" ca="1" si="190"/>
        <v>2.5</v>
      </c>
      <c r="X149" s="99"/>
      <c r="Y149" s="97">
        <f t="shared" ca="1" si="94"/>
        <v>-2.2499999999999999E-2</v>
      </c>
      <c r="Z149" s="100">
        <f t="shared" ca="1" si="95"/>
        <v>1</v>
      </c>
      <c r="AA149" s="99">
        <f t="shared" ca="1" si="154"/>
        <v>3598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8">
        <f t="shared" ca="1" si="191"/>
        <v>2.4900000000000002</v>
      </c>
      <c r="AF149" s="99">
        <f t="shared" ca="1" si="127"/>
        <v>3598</v>
      </c>
      <c r="AG149" s="99">
        <f t="shared" ca="1" si="128"/>
        <v>3597</v>
      </c>
      <c r="AH149" s="77">
        <f t="shared" ca="1" si="129"/>
        <v>5.9081459624010797E-2</v>
      </c>
      <c r="AI149" s="159" t="e">
        <f>#REF!-A149</f>
        <v>#REF!</v>
      </c>
      <c r="AL149" s="99"/>
      <c r="AM149" s="78"/>
      <c r="AN149" s="78">
        <f t="shared" ca="1" si="156"/>
        <v>0</v>
      </c>
      <c r="AO149" s="321" t="e">
        <f t="shared" ca="1" si="157"/>
        <v>#DIV/0!</v>
      </c>
      <c r="AP149" s="75">
        <f t="shared" ca="1" si="192"/>
        <v>0</v>
      </c>
      <c r="AQ149" s="102">
        <f t="shared" ca="1" si="193"/>
        <v>0</v>
      </c>
      <c r="AR149" s="101">
        <f t="shared" ca="1" si="158"/>
        <v>0</v>
      </c>
      <c r="AS149" s="101">
        <f t="shared" ca="1" si="159"/>
        <v>0</v>
      </c>
      <c r="AT149" s="101">
        <f t="shared" ca="1" si="160"/>
        <v>0</v>
      </c>
      <c r="AU149" s="103">
        <f t="shared" ca="1" si="161"/>
        <v>0</v>
      </c>
      <c r="AV149" s="103">
        <f t="shared" ca="1" si="162"/>
        <v>0</v>
      </c>
      <c r="AW149" s="103">
        <f t="shared" ca="1" si="163"/>
        <v>0</v>
      </c>
      <c r="AY149" s="78">
        <f t="shared" ca="1" si="164"/>
        <v>0</v>
      </c>
      <c r="AZ149" s="321" t="e">
        <f t="shared" ca="1" si="165"/>
        <v>#DIV/0!</v>
      </c>
      <c r="BA149" s="75">
        <f t="shared" ca="1" si="194"/>
        <v>0</v>
      </c>
      <c r="BB149" s="102">
        <f t="shared" ca="1" si="195"/>
        <v>0</v>
      </c>
      <c r="BC149" s="101">
        <f t="shared" ca="1" si="166"/>
        <v>0</v>
      </c>
      <c r="BD149" s="101">
        <f t="shared" ca="1" si="167"/>
        <v>0</v>
      </c>
      <c r="BE149" s="101">
        <f t="shared" ca="1" si="168"/>
        <v>0</v>
      </c>
      <c r="BF149" s="103">
        <f t="shared" ca="1" si="169"/>
        <v>0</v>
      </c>
      <c r="BG149" s="103">
        <f t="shared" ca="1" si="170"/>
        <v>0</v>
      </c>
      <c r="BH149" s="103">
        <f t="shared" ca="1" si="171"/>
        <v>0</v>
      </c>
      <c r="BJ149" s="78">
        <f t="shared" ca="1" si="172"/>
        <v>0</v>
      </c>
      <c r="BK149" s="321" t="e">
        <f t="shared" ca="1" si="173"/>
        <v>#DIV/0!</v>
      </c>
      <c r="BL149" s="75">
        <f t="shared" ca="1" si="196"/>
        <v>0</v>
      </c>
      <c r="BM149" s="102">
        <f t="shared" ca="1" si="197"/>
        <v>0</v>
      </c>
      <c r="BN149" s="101">
        <f t="shared" ca="1" si="174"/>
        <v>0</v>
      </c>
      <c r="BO149" s="101">
        <f t="shared" ca="1" si="175"/>
        <v>0</v>
      </c>
      <c r="BP149" s="101">
        <f t="shared" ca="1" si="176"/>
        <v>0</v>
      </c>
      <c r="BQ149" s="103">
        <f t="shared" ca="1" si="177"/>
        <v>0</v>
      </c>
      <c r="BR149" s="103">
        <f t="shared" ca="1" si="178"/>
        <v>0</v>
      </c>
      <c r="BS149" s="103">
        <f t="shared" ca="1" si="179"/>
        <v>0</v>
      </c>
      <c r="BU149" s="78">
        <f t="shared" ca="1" si="180"/>
        <v>0</v>
      </c>
      <c r="BV149" s="321" t="e">
        <f t="shared" ca="1" si="181"/>
        <v>#DIV/0!</v>
      </c>
      <c r="BW149" s="75">
        <f t="shared" ca="1" si="198"/>
        <v>0</v>
      </c>
      <c r="BX149" s="102">
        <f t="shared" ca="1" si="199"/>
        <v>0</v>
      </c>
      <c r="BY149" s="101">
        <f t="shared" ca="1" si="182"/>
        <v>0</v>
      </c>
      <c r="BZ149" s="101">
        <f t="shared" ca="1" si="183"/>
        <v>0</v>
      </c>
      <c r="CA149" s="101">
        <f t="shared" ca="1" si="184"/>
        <v>0</v>
      </c>
      <c r="CB149" s="103">
        <f t="shared" ca="1" si="185"/>
        <v>0</v>
      </c>
      <c r="CC149" s="103">
        <f t="shared" ca="1" si="186"/>
        <v>0</v>
      </c>
      <c r="CD149" s="103">
        <f t="shared" ca="1" si="187"/>
        <v>0</v>
      </c>
    </row>
    <row r="150" spans="1:82" x14ac:dyDescent="0.25">
      <c r="A150" s="96" t="e">
        <f>DATE(YEAR(#REF!),MONTH(#REF!)+1,1)</f>
        <v>#REF!</v>
      </c>
      <c r="B150" s="109"/>
      <c r="C150" s="128"/>
      <c r="E150" s="106"/>
      <c r="F150" s="106"/>
      <c r="G150" s="106"/>
      <c r="H150" s="107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79"/>
      <c r="AL150" s="79"/>
      <c r="AM150" s="80"/>
      <c r="AN150" s="79"/>
      <c r="AO150" s="319"/>
      <c r="AY150" s="79"/>
      <c r="AZ150" s="319"/>
      <c r="BJ150" s="79"/>
      <c r="BK150" s="319"/>
      <c r="BU150" s="79"/>
      <c r="BV150" s="319"/>
    </row>
    <row r="151" spans="1:82" x14ac:dyDescent="0.25">
      <c r="A151" s="104"/>
      <c r="B151" s="109"/>
      <c r="C151" s="128"/>
      <c r="E151" s="106"/>
      <c r="F151" s="106"/>
      <c r="G151" s="106"/>
      <c r="H151" s="107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79"/>
      <c r="AL151" s="79"/>
      <c r="AM151" s="80"/>
      <c r="AN151" s="79"/>
      <c r="AO151" s="319"/>
      <c r="AY151" s="79"/>
      <c r="AZ151" s="319"/>
      <c r="BJ151" s="79"/>
      <c r="BK151" s="319"/>
      <c r="BU151" s="79"/>
      <c r="BV151" s="319"/>
    </row>
    <row r="152" spans="1:82" x14ac:dyDescent="0.25">
      <c r="A152" s="104"/>
      <c r="B152" s="109"/>
      <c r="C152" s="128"/>
      <c r="E152" s="106"/>
      <c r="F152" s="106"/>
      <c r="G152" s="106"/>
      <c r="H152" s="107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79"/>
      <c r="AL152" s="79"/>
      <c r="AM152" s="80"/>
      <c r="AN152" s="79"/>
      <c r="AO152" s="319"/>
      <c r="AY152" s="79"/>
      <c r="AZ152" s="319"/>
      <c r="BJ152" s="79"/>
      <c r="BK152" s="319"/>
      <c r="BU152" s="79"/>
      <c r="BV152" s="319"/>
    </row>
    <row r="153" spans="1:82" x14ac:dyDescent="0.25">
      <c r="A153" s="104"/>
      <c r="B153" s="109"/>
      <c r="C153" s="128"/>
      <c r="E153" s="106"/>
      <c r="F153" s="106"/>
      <c r="G153" s="106"/>
      <c r="H153" s="107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79"/>
      <c r="AL153" s="79"/>
      <c r="AM153" s="80"/>
      <c r="AN153" s="79"/>
      <c r="AO153" s="319"/>
      <c r="AY153" s="79"/>
      <c r="AZ153" s="319"/>
      <c r="BJ153" s="79"/>
      <c r="BK153" s="319"/>
      <c r="BU153" s="79"/>
      <c r="BV153" s="319"/>
    </row>
    <row r="154" spans="1:82" x14ac:dyDescent="0.25">
      <c r="A154" s="104"/>
      <c r="B154" s="109"/>
      <c r="C154" s="128"/>
      <c r="E154" s="106"/>
      <c r="F154" s="106"/>
      <c r="G154" s="106"/>
      <c r="H154" s="107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79"/>
      <c r="AL154" s="79"/>
      <c r="AM154" s="80"/>
      <c r="AN154" s="79"/>
      <c r="AO154" s="319"/>
      <c r="AY154" s="79"/>
      <c r="AZ154" s="319"/>
      <c r="BJ154" s="79"/>
      <c r="BK154" s="319"/>
      <c r="BU154" s="79"/>
      <c r="BV154" s="319"/>
    </row>
    <row r="155" spans="1:82" x14ac:dyDescent="0.25">
      <c r="A155" s="104"/>
      <c r="B155" s="109"/>
      <c r="C155" s="128"/>
      <c r="E155" s="106"/>
      <c r="F155" s="106"/>
      <c r="G155" s="106"/>
      <c r="H155" s="107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79"/>
      <c r="AL155" s="79"/>
      <c r="AM155" s="80"/>
      <c r="AN155" s="79"/>
      <c r="AO155" s="319"/>
      <c r="AY155" s="79"/>
      <c r="AZ155" s="319"/>
      <c r="BJ155" s="79"/>
      <c r="BK155" s="319"/>
      <c r="BU155" s="79"/>
      <c r="BV155" s="319"/>
    </row>
    <row r="156" spans="1:82" x14ac:dyDescent="0.25">
      <c r="A156" s="104"/>
      <c r="B156" s="109"/>
      <c r="C156" s="128"/>
      <c r="E156" s="106"/>
      <c r="F156" s="106"/>
      <c r="G156" s="106"/>
      <c r="H156" s="107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79"/>
      <c r="AL156" s="79"/>
      <c r="AM156" s="80"/>
      <c r="AN156" s="79"/>
      <c r="AO156" s="319"/>
      <c r="AY156" s="79"/>
      <c r="AZ156" s="319"/>
      <c r="BJ156" s="79"/>
      <c r="BK156" s="319"/>
      <c r="BU156" s="79"/>
      <c r="BV156" s="319"/>
    </row>
    <row r="157" spans="1:82" x14ac:dyDescent="0.25">
      <c r="A157" s="104"/>
      <c r="B157" s="109"/>
      <c r="C157" s="128"/>
      <c r="E157" s="106"/>
      <c r="F157" s="106"/>
      <c r="G157" s="106"/>
      <c r="H157" s="107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79"/>
      <c r="AL157" s="79"/>
      <c r="AM157" s="80"/>
      <c r="AN157" s="79"/>
      <c r="AO157" s="319"/>
      <c r="AY157" s="79"/>
      <c r="AZ157" s="319"/>
      <c r="BJ157" s="79"/>
      <c r="BK157" s="319"/>
      <c r="BU157" s="79"/>
      <c r="BV157" s="319"/>
    </row>
    <row r="158" spans="1:82" x14ac:dyDescent="0.25">
      <c r="A158" s="104"/>
      <c r="B158" s="109"/>
      <c r="C158" s="128"/>
      <c r="E158" s="106"/>
      <c r="F158" s="106"/>
      <c r="G158" s="106"/>
      <c r="H158" s="107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79"/>
      <c r="AL158" s="79"/>
      <c r="AM158" s="80"/>
      <c r="AN158" s="79"/>
      <c r="AO158" s="319"/>
      <c r="AY158" s="79"/>
      <c r="AZ158" s="319"/>
      <c r="BJ158" s="79"/>
      <c r="BK158" s="319"/>
      <c r="BU158" s="79"/>
      <c r="BV158" s="319"/>
    </row>
    <row r="159" spans="1:82" x14ac:dyDescent="0.25">
      <c r="A159" s="104"/>
      <c r="B159" s="109"/>
      <c r="C159" s="128"/>
      <c r="E159" s="106"/>
      <c r="F159" s="106"/>
      <c r="G159" s="106"/>
      <c r="H159" s="107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79"/>
      <c r="AL159" s="79"/>
      <c r="AM159" s="80"/>
      <c r="AN159" s="79"/>
      <c r="AO159" s="319"/>
      <c r="AY159" s="79"/>
      <c r="AZ159" s="319"/>
      <c r="BJ159" s="79"/>
      <c r="BK159" s="319"/>
      <c r="BU159" s="79"/>
      <c r="BV159" s="319"/>
    </row>
    <row r="160" spans="1:82" x14ac:dyDescent="0.25">
      <c r="A160" s="104"/>
      <c r="B160" s="109"/>
      <c r="C160" s="128"/>
      <c r="E160" s="106"/>
      <c r="F160" s="106"/>
      <c r="G160" s="106"/>
      <c r="H160" s="107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79"/>
      <c r="AL160" s="79"/>
      <c r="AM160" s="80"/>
      <c r="AN160" s="79"/>
      <c r="AO160" s="319"/>
      <c r="AY160" s="79"/>
      <c r="AZ160" s="319"/>
      <c r="BJ160" s="79"/>
      <c r="BK160" s="319"/>
      <c r="BU160" s="79"/>
      <c r="BV160" s="319"/>
    </row>
    <row r="161" spans="1:74" x14ac:dyDescent="0.25">
      <c r="A161" s="110"/>
      <c r="E161" s="76"/>
      <c r="F161" s="76"/>
      <c r="G161" s="76"/>
      <c r="H161" s="107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79"/>
      <c r="AL161" s="79"/>
      <c r="AM161" s="80"/>
      <c r="AN161" s="79"/>
      <c r="AO161" s="319"/>
      <c r="AY161" s="79"/>
      <c r="AZ161" s="319"/>
      <c r="BJ161" s="79"/>
      <c r="BK161" s="319"/>
      <c r="BU161" s="79"/>
      <c r="BV161" s="319"/>
    </row>
    <row r="162" spans="1:74" x14ac:dyDescent="0.25">
      <c r="A162" s="104"/>
      <c r="B162" s="109"/>
      <c r="C162" s="128"/>
      <c r="E162" s="106"/>
      <c r="F162" s="106"/>
      <c r="G162" s="106"/>
      <c r="H162" s="107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79"/>
      <c r="AL162" s="79"/>
      <c r="AM162" s="80"/>
      <c r="AN162" s="79"/>
      <c r="AO162" s="319"/>
      <c r="AY162" s="79"/>
      <c r="AZ162" s="319"/>
      <c r="BJ162" s="79"/>
      <c r="BK162" s="319"/>
      <c r="BU162" s="79"/>
      <c r="BV162" s="319"/>
    </row>
    <row r="163" spans="1:74" x14ac:dyDescent="0.25">
      <c r="B163" s="111"/>
      <c r="C163" s="114"/>
      <c r="D163" s="112"/>
      <c r="E163" s="105"/>
      <c r="F163" s="105"/>
      <c r="G163" s="105"/>
      <c r="H163" s="106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08"/>
      <c r="AI163" s="105"/>
      <c r="AJ163" s="105"/>
      <c r="AK163" s="79"/>
      <c r="AL163" s="79"/>
      <c r="AM163" s="80"/>
      <c r="AN163" s="79"/>
      <c r="AO163" s="319"/>
      <c r="AY163" s="79"/>
      <c r="AZ163" s="319"/>
      <c r="BJ163" s="79"/>
      <c r="BK163" s="319"/>
      <c r="BU163" s="79"/>
      <c r="BV163" s="319"/>
    </row>
    <row r="164" spans="1:74" x14ac:dyDescent="0.25">
      <c r="B164" s="111"/>
      <c r="C164" s="114"/>
      <c r="D164" s="112"/>
      <c r="E164" s="105"/>
      <c r="F164" s="105"/>
      <c r="G164" s="105"/>
      <c r="H164" s="106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08"/>
      <c r="AI164" s="105"/>
      <c r="AJ164" s="105"/>
      <c r="AK164" s="79"/>
      <c r="AL164" s="79"/>
      <c r="AM164" s="80"/>
      <c r="AN164" s="79"/>
      <c r="AO164" s="319"/>
      <c r="AY164" s="79"/>
      <c r="AZ164" s="319"/>
      <c r="BJ164" s="79"/>
      <c r="BK164" s="319"/>
      <c r="BU164" s="79"/>
      <c r="BV164" s="319"/>
    </row>
    <row r="165" spans="1:74" x14ac:dyDescent="0.25">
      <c r="B165" s="111"/>
      <c r="C165" s="114"/>
      <c r="D165" s="112"/>
      <c r="E165" s="105"/>
      <c r="F165" s="105"/>
      <c r="G165" s="105"/>
      <c r="H165" s="106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08"/>
      <c r="AI165" s="105"/>
      <c r="AJ165" s="105"/>
      <c r="AK165" s="79"/>
      <c r="AL165" s="79"/>
      <c r="AM165" s="80"/>
      <c r="AN165" s="79"/>
      <c r="AO165" s="319"/>
      <c r="AY165" s="79"/>
      <c r="AZ165" s="319"/>
      <c r="BJ165" s="79"/>
      <c r="BK165" s="319"/>
      <c r="BU165" s="79"/>
      <c r="BV165" s="319"/>
    </row>
    <row r="166" spans="1:74" x14ac:dyDescent="0.25">
      <c r="B166" s="111"/>
      <c r="C166" s="114"/>
      <c r="D166" s="112"/>
      <c r="E166" s="105"/>
      <c r="F166" s="105"/>
      <c r="G166" s="105"/>
      <c r="H166" s="106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08"/>
      <c r="AI166" s="105"/>
      <c r="AJ166" s="105"/>
      <c r="AK166" s="79"/>
      <c r="AL166" s="79"/>
      <c r="AM166" s="80"/>
      <c r="AN166" s="79"/>
      <c r="AO166" s="319"/>
      <c r="AY166" s="79"/>
      <c r="AZ166" s="319"/>
      <c r="BJ166" s="79"/>
      <c r="BK166" s="319"/>
      <c r="BU166" s="79"/>
      <c r="BV166" s="319"/>
    </row>
    <row r="167" spans="1:74" x14ac:dyDescent="0.25">
      <c r="B167" s="111"/>
      <c r="C167" s="114"/>
      <c r="D167" s="112"/>
      <c r="E167" s="105"/>
      <c r="F167" s="105"/>
      <c r="G167" s="105"/>
      <c r="H167" s="106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08"/>
      <c r="AI167" s="105"/>
      <c r="AJ167" s="105"/>
      <c r="AK167" s="79"/>
      <c r="AL167" s="79"/>
      <c r="AM167" s="80"/>
      <c r="AN167" s="79"/>
      <c r="AO167" s="319"/>
      <c r="AY167" s="79"/>
      <c r="AZ167" s="319"/>
      <c r="BJ167" s="79"/>
      <c r="BK167" s="319"/>
      <c r="BU167" s="79"/>
      <c r="BV167" s="319"/>
    </row>
    <row r="168" spans="1:74" x14ac:dyDescent="0.25">
      <c r="B168" s="111"/>
      <c r="C168" s="114"/>
      <c r="D168" s="112"/>
      <c r="E168" s="105"/>
      <c r="F168" s="105"/>
      <c r="G168" s="105"/>
      <c r="H168" s="106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08"/>
      <c r="AI168" s="105"/>
      <c r="AJ168" s="105"/>
      <c r="AK168" s="79"/>
      <c r="AL168" s="79"/>
      <c r="AM168" s="80"/>
      <c r="AN168" s="79"/>
      <c r="AO168" s="319"/>
      <c r="AY168" s="79"/>
      <c r="AZ168" s="319"/>
      <c r="BJ168" s="79"/>
      <c r="BK168" s="319"/>
      <c r="BU168" s="79"/>
      <c r="BV168" s="319"/>
    </row>
    <row r="169" spans="1:74" x14ac:dyDescent="0.25">
      <c r="B169" s="111"/>
      <c r="C169" s="114"/>
      <c r="D169" s="112"/>
      <c r="E169" s="105"/>
      <c r="F169" s="105"/>
      <c r="G169" s="105"/>
      <c r="H169" s="106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08"/>
      <c r="AI169" s="105"/>
      <c r="AJ169" s="105"/>
      <c r="AK169" s="79"/>
      <c r="AL169" s="79"/>
      <c r="AM169" s="80"/>
      <c r="AN169" s="79"/>
      <c r="AO169" s="319"/>
      <c r="AY169" s="79"/>
      <c r="AZ169" s="319"/>
      <c r="BJ169" s="79"/>
      <c r="BK169" s="319"/>
      <c r="BU169" s="79"/>
      <c r="BV169" s="319"/>
    </row>
    <row r="170" spans="1:74" x14ac:dyDescent="0.25">
      <c r="B170" s="111"/>
      <c r="C170" s="114"/>
      <c r="D170" s="112"/>
      <c r="E170" s="105"/>
      <c r="F170" s="105"/>
      <c r="G170" s="105"/>
      <c r="H170" s="106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08"/>
      <c r="AI170" s="105"/>
      <c r="AJ170" s="105"/>
      <c r="AK170" s="79"/>
      <c r="AL170" s="79"/>
      <c r="AM170" s="80"/>
      <c r="AN170" s="79"/>
      <c r="AO170" s="319"/>
      <c r="AY170" s="79"/>
      <c r="AZ170" s="319"/>
      <c r="BJ170" s="79"/>
      <c r="BK170" s="319"/>
      <c r="BU170" s="79"/>
      <c r="BV170" s="319"/>
    </row>
    <row r="171" spans="1:74" x14ac:dyDescent="0.25">
      <c r="B171" s="111"/>
      <c r="C171" s="114"/>
      <c r="D171" s="112"/>
      <c r="E171" s="105"/>
      <c r="F171" s="105"/>
      <c r="G171" s="105"/>
      <c r="H171" s="106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08"/>
      <c r="AI171" s="105"/>
      <c r="AJ171" s="105"/>
      <c r="AK171" s="79"/>
      <c r="AL171" s="79"/>
      <c r="AM171" s="80"/>
      <c r="AN171" s="79"/>
      <c r="AO171" s="319"/>
      <c r="AY171" s="79"/>
      <c r="AZ171" s="319"/>
      <c r="BJ171" s="79"/>
      <c r="BK171" s="319"/>
      <c r="BU171" s="79"/>
      <c r="BV171" s="319"/>
    </row>
    <row r="172" spans="1:74" x14ac:dyDescent="0.25">
      <c r="B172" s="111"/>
      <c r="C172" s="114"/>
      <c r="D172" s="112"/>
      <c r="E172" s="105"/>
      <c r="F172" s="105"/>
      <c r="G172" s="105"/>
      <c r="H172" s="106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08"/>
      <c r="AI172" s="105"/>
      <c r="AJ172" s="105"/>
      <c r="AK172" s="79"/>
      <c r="AL172" s="79"/>
      <c r="AM172" s="80"/>
      <c r="AN172" s="79"/>
      <c r="AO172" s="319"/>
      <c r="AY172" s="79"/>
      <c r="AZ172" s="319"/>
      <c r="BJ172" s="79"/>
      <c r="BK172" s="319"/>
      <c r="BU172" s="79"/>
      <c r="BV172" s="319"/>
    </row>
    <row r="173" spans="1:74" x14ac:dyDescent="0.25">
      <c r="B173" s="111"/>
      <c r="C173" s="114"/>
      <c r="D173" s="112"/>
      <c r="E173" s="105"/>
      <c r="F173" s="105"/>
      <c r="G173" s="105"/>
      <c r="H173" s="106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08"/>
      <c r="AI173" s="105"/>
      <c r="AJ173" s="105"/>
      <c r="AK173" s="79"/>
      <c r="AL173" s="79"/>
      <c r="AM173" s="80"/>
      <c r="AN173" s="79"/>
      <c r="AO173" s="319"/>
      <c r="AY173" s="79"/>
      <c r="AZ173" s="319"/>
      <c r="BJ173" s="79"/>
      <c r="BK173" s="319"/>
      <c r="BU173" s="79"/>
      <c r="BV173" s="319"/>
    </row>
    <row r="174" spans="1:74" x14ac:dyDescent="0.25">
      <c r="B174" s="111"/>
      <c r="C174" s="114"/>
      <c r="D174" s="112"/>
      <c r="E174" s="105"/>
      <c r="F174" s="105"/>
      <c r="G174" s="105"/>
      <c r="H174" s="106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08"/>
      <c r="AI174" s="105"/>
      <c r="AJ174" s="105"/>
      <c r="AK174" s="79"/>
      <c r="AL174" s="79"/>
      <c r="AM174" s="80"/>
      <c r="AN174" s="79"/>
      <c r="AO174" s="319"/>
      <c r="AY174" s="79"/>
      <c r="AZ174" s="319"/>
      <c r="BJ174" s="79"/>
      <c r="BK174" s="319"/>
      <c r="BU174" s="79"/>
      <c r="BV174" s="319"/>
    </row>
    <row r="175" spans="1:74" ht="13.8" thickBot="1" x14ac:dyDescent="0.3">
      <c r="B175" s="111"/>
      <c r="C175" s="114"/>
      <c r="D175" s="115"/>
      <c r="E175" s="105"/>
      <c r="F175" s="105"/>
      <c r="G175" s="105"/>
      <c r="H175" s="106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08"/>
      <c r="AI175" s="108"/>
      <c r="AJ175" s="108"/>
      <c r="AK175" s="79"/>
      <c r="AL175" s="79"/>
      <c r="AM175" s="80"/>
      <c r="AN175" s="79"/>
      <c r="AO175" s="319"/>
      <c r="AY175" s="79"/>
      <c r="AZ175" s="319"/>
      <c r="BJ175" s="79"/>
      <c r="BK175" s="319"/>
      <c r="BU175" s="79"/>
      <c r="BV175" s="319"/>
    </row>
    <row r="176" spans="1:74" x14ac:dyDescent="0.25">
      <c r="B176" s="111"/>
      <c r="C176" s="114"/>
      <c r="D176" s="116"/>
      <c r="E176" s="105"/>
      <c r="F176" s="105"/>
      <c r="G176" s="105"/>
      <c r="H176" s="106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08"/>
      <c r="AI176" s="108"/>
      <c r="AJ176" s="108"/>
      <c r="AK176" s="79"/>
      <c r="AL176" s="79"/>
      <c r="AM176" s="80"/>
      <c r="AN176" s="79"/>
      <c r="AO176" s="319"/>
      <c r="AY176" s="79"/>
      <c r="AZ176" s="319"/>
      <c r="BJ176" s="79"/>
      <c r="BK176" s="319"/>
      <c r="BU176" s="79"/>
      <c r="BV176" s="319"/>
    </row>
    <row r="177" spans="2:74" ht="13.8" thickBot="1" x14ac:dyDescent="0.3">
      <c r="B177" s="111"/>
      <c r="C177" s="114"/>
      <c r="D177" s="117"/>
      <c r="E177" s="105"/>
      <c r="F177" s="105"/>
      <c r="G177" s="105"/>
      <c r="H177" s="106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08"/>
      <c r="AI177" s="108"/>
      <c r="AJ177" s="108"/>
      <c r="AK177" s="79"/>
      <c r="AL177" s="79"/>
      <c r="AM177" s="80"/>
      <c r="AN177" s="79"/>
      <c r="AO177" s="319"/>
      <c r="AY177" s="79"/>
      <c r="AZ177" s="319"/>
      <c r="BJ177" s="79"/>
      <c r="BK177" s="319"/>
      <c r="BU177" s="79"/>
      <c r="BV177" s="319"/>
    </row>
    <row r="178" spans="2:74" ht="13.8" thickBot="1" x14ac:dyDescent="0.3">
      <c r="B178" s="118"/>
      <c r="C178" s="119"/>
      <c r="D178" s="117"/>
      <c r="E178" s="105"/>
      <c r="F178" s="105"/>
      <c r="G178" s="105"/>
      <c r="H178" s="106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08"/>
      <c r="AI178" s="108"/>
      <c r="AJ178" s="108"/>
      <c r="AK178" s="79"/>
      <c r="AL178" s="79"/>
      <c r="AM178" s="80"/>
      <c r="AN178" s="79"/>
      <c r="AO178" s="319"/>
      <c r="AY178" s="79"/>
      <c r="AZ178" s="319"/>
      <c r="BJ178" s="79"/>
      <c r="BK178" s="319"/>
      <c r="BU178" s="79"/>
      <c r="BV178" s="319"/>
    </row>
    <row r="179" spans="2:74" x14ac:dyDescent="0.25">
      <c r="B179" s="118"/>
      <c r="C179" s="119"/>
      <c r="D179" s="120"/>
      <c r="E179" s="105"/>
      <c r="F179" s="105"/>
      <c r="G179" s="105"/>
      <c r="H179" s="106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08"/>
      <c r="AI179" s="79"/>
      <c r="AJ179" s="79"/>
      <c r="AK179" s="79"/>
      <c r="AL179" s="79"/>
      <c r="AM179" s="80"/>
      <c r="AN179" s="79"/>
      <c r="AO179" s="319"/>
      <c r="AY179" s="79"/>
      <c r="AZ179" s="319"/>
      <c r="BJ179" s="79"/>
      <c r="BK179" s="319"/>
      <c r="BU179" s="79"/>
      <c r="BV179" s="319"/>
    </row>
    <row r="180" spans="2:74" x14ac:dyDescent="0.25">
      <c r="B180" s="118"/>
      <c r="C180" s="119"/>
      <c r="D180" s="120"/>
      <c r="E180" s="105"/>
      <c r="F180" s="105"/>
      <c r="G180" s="105"/>
      <c r="H180" s="106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79"/>
      <c r="AI180" s="79"/>
      <c r="AJ180" s="79"/>
      <c r="AK180" s="79"/>
      <c r="AL180" s="79"/>
      <c r="AM180" s="80"/>
      <c r="AN180" s="79"/>
      <c r="AO180" s="319"/>
      <c r="AY180" s="79"/>
      <c r="AZ180" s="319"/>
      <c r="BJ180" s="79"/>
      <c r="BK180" s="319"/>
      <c r="BU180" s="79"/>
      <c r="BV180" s="319"/>
    </row>
    <row r="181" spans="2:74" x14ac:dyDescent="0.25">
      <c r="B181" s="118"/>
      <c r="C181" s="119"/>
      <c r="D181" s="120"/>
      <c r="E181" s="105"/>
      <c r="F181" s="105"/>
      <c r="G181" s="105"/>
      <c r="H181" s="106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79"/>
      <c r="AI181" s="79"/>
      <c r="AJ181" s="79"/>
      <c r="AK181" s="79"/>
      <c r="AL181" s="79"/>
      <c r="AM181" s="80"/>
      <c r="AN181" s="79"/>
      <c r="AO181" s="319"/>
      <c r="AY181" s="79"/>
      <c r="AZ181" s="319"/>
      <c r="BJ181" s="79"/>
      <c r="BK181" s="319"/>
      <c r="BU181" s="79"/>
      <c r="BV181" s="319"/>
    </row>
    <row r="182" spans="2:74" x14ac:dyDescent="0.25">
      <c r="B182" s="118"/>
      <c r="C182" s="119"/>
      <c r="D182" s="120"/>
      <c r="E182" s="105"/>
      <c r="F182" s="105"/>
      <c r="G182" s="105"/>
      <c r="H182" s="106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79"/>
      <c r="AI182" s="79"/>
      <c r="AJ182" s="79"/>
      <c r="AK182" s="79"/>
      <c r="AL182" s="79"/>
      <c r="AM182" s="80"/>
      <c r="AN182" s="79"/>
      <c r="AO182" s="319"/>
      <c r="AY182" s="79"/>
      <c r="AZ182" s="319"/>
      <c r="BJ182" s="79"/>
      <c r="BK182" s="319"/>
      <c r="BU182" s="79"/>
      <c r="BV182" s="319"/>
    </row>
    <row r="183" spans="2:74" x14ac:dyDescent="0.25">
      <c r="B183" s="118"/>
      <c r="C183" s="119"/>
      <c r="D183" s="120"/>
      <c r="E183" s="105"/>
      <c r="F183" s="105"/>
      <c r="G183" s="105"/>
      <c r="H183" s="106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79"/>
      <c r="AI183" s="79"/>
      <c r="AJ183" s="79"/>
      <c r="AK183" s="79"/>
      <c r="AL183" s="79"/>
      <c r="AM183" s="80"/>
      <c r="AN183" s="79"/>
      <c r="AO183" s="319"/>
      <c r="AY183" s="79"/>
      <c r="AZ183" s="319"/>
      <c r="BJ183" s="79"/>
      <c r="BK183" s="319"/>
      <c r="BU183" s="79"/>
      <c r="BV183" s="319"/>
    </row>
    <row r="184" spans="2:74" x14ac:dyDescent="0.25">
      <c r="B184" s="118"/>
      <c r="C184" s="119"/>
      <c r="D184" s="120"/>
      <c r="E184" s="105"/>
      <c r="F184" s="105"/>
      <c r="G184" s="105"/>
      <c r="H184" s="106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79"/>
      <c r="AK184" s="79"/>
      <c r="AL184" s="79"/>
      <c r="AM184" s="80"/>
      <c r="AN184" s="79"/>
      <c r="AO184" s="319"/>
      <c r="AY184" s="79"/>
      <c r="AZ184" s="319"/>
      <c r="BJ184" s="79"/>
      <c r="BK184" s="319"/>
      <c r="BU184" s="79"/>
      <c r="BV184" s="319"/>
    </row>
    <row r="185" spans="2:74" x14ac:dyDescent="0.25">
      <c r="B185" s="118"/>
      <c r="C185" s="119"/>
      <c r="D185" s="120"/>
      <c r="E185" s="105"/>
      <c r="F185" s="105"/>
      <c r="G185" s="105"/>
      <c r="H185" s="106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79"/>
      <c r="AI185" s="79"/>
      <c r="AJ185" s="79"/>
      <c r="AK185" s="79"/>
      <c r="AL185" s="79"/>
      <c r="AM185" s="80"/>
      <c r="AN185" s="79"/>
      <c r="AO185" s="319"/>
      <c r="AY185" s="79"/>
      <c r="AZ185" s="319"/>
      <c r="BJ185" s="79"/>
      <c r="BK185" s="319"/>
      <c r="BU185" s="79"/>
      <c r="BV185" s="319"/>
    </row>
    <row r="186" spans="2:74" x14ac:dyDescent="0.25">
      <c r="B186" s="118"/>
      <c r="C186" s="119"/>
      <c r="D186" s="120"/>
      <c r="E186" s="105"/>
      <c r="F186" s="105"/>
      <c r="G186" s="105"/>
      <c r="H186" s="106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79"/>
      <c r="AI186" s="79"/>
      <c r="AJ186" s="79"/>
      <c r="AK186" s="79"/>
      <c r="AL186" s="79"/>
      <c r="AM186" s="80"/>
      <c r="AN186" s="79"/>
      <c r="AO186" s="319"/>
      <c r="AY186" s="79"/>
      <c r="AZ186" s="319"/>
      <c r="BJ186" s="79"/>
      <c r="BK186" s="319"/>
      <c r="BU186" s="79"/>
      <c r="BV186" s="319"/>
    </row>
    <row r="187" spans="2:74" x14ac:dyDescent="0.25">
      <c r="B187" s="118"/>
      <c r="C187" s="119"/>
      <c r="D187" s="120"/>
      <c r="E187" s="105"/>
      <c r="F187" s="105"/>
      <c r="G187" s="105"/>
      <c r="H187" s="106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79"/>
      <c r="AI187" s="79"/>
      <c r="AJ187" s="79"/>
      <c r="AK187" s="79"/>
      <c r="AL187" s="79"/>
      <c r="AM187" s="80"/>
      <c r="AN187" s="79"/>
      <c r="AO187" s="319"/>
      <c r="AY187" s="79"/>
      <c r="AZ187" s="319"/>
      <c r="BJ187" s="79"/>
      <c r="BK187" s="319"/>
      <c r="BU187" s="79"/>
      <c r="BV187" s="319"/>
    </row>
    <row r="188" spans="2:74" x14ac:dyDescent="0.25">
      <c r="B188" s="118"/>
      <c r="C188" s="119"/>
      <c r="D188" s="120"/>
      <c r="E188" s="105"/>
      <c r="F188" s="105"/>
      <c r="G188" s="105"/>
      <c r="H188" s="106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79"/>
      <c r="AI188" s="79"/>
      <c r="AJ188" s="79"/>
      <c r="AK188" s="79"/>
      <c r="AL188" s="79"/>
      <c r="AM188" s="80"/>
      <c r="AN188" s="79"/>
      <c r="AO188" s="319"/>
      <c r="AY188" s="79"/>
      <c r="AZ188" s="319"/>
      <c r="BJ188" s="79"/>
      <c r="BK188" s="319"/>
      <c r="BU188" s="79"/>
      <c r="BV188" s="319"/>
    </row>
    <row r="189" spans="2:74" x14ac:dyDescent="0.25">
      <c r="B189" s="118"/>
      <c r="C189" s="119"/>
      <c r="D189" s="120"/>
      <c r="E189" s="105"/>
      <c r="F189" s="105"/>
      <c r="G189" s="105"/>
      <c r="H189" s="106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79"/>
      <c r="AI189" s="79"/>
      <c r="AJ189" s="79"/>
      <c r="AK189" s="79"/>
      <c r="AL189" s="79"/>
      <c r="AM189" s="80"/>
      <c r="AN189" s="79"/>
      <c r="AO189" s="319"/>
      <c r="AY189" s="79"/>
      <c r="AZ189" s="319"/>
      <c r="BJ189" s="79"/>
      <c r="BK189" s="319"/>
      <c r="BU189" s="79"/>
      <c r="BV189" s="319"/>
    </row>
    <row r="190" spans="2:74" x14ac:dyDescent="0.25">
      <c r="B190" s="118"/>
      <c r="C190" s="119"/>
      <c r="D190" s="120"/>
      <c r="E190" s="105"/>
      <c r="F190" s="105"/>
      <c r="G190" s="105"/>
      <c r="H190" s="106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79"/>
      <c r="AI190" s="79"/>
      <c r="AJ190" s="79"/>
      <c r="AK190" s="79"/>
      <c r="AL190" s="79"/>
      <c r="AM190" s="80"/>
      <c r="AN190" s="79"/>
      <c r="AO190" s="319"/>
      <c r="AY190" s="79"/>
      <c r="AZ190" s="319"/>
      <c r="BJ190" s="79"/>
      <c r="BK190" s="319"/>
      <c r="BU190" s="79"/>
      <c r="BV190" s="319"/>
    </row>
    <row r="191" spans="2:74" x14ac:dyDescent="0.25">
      <c r="B191" s="118"/>
      <c r="C191" s="119"/>
      <c r="D191" s="120"/>
      <c r="E191" s="105"/>
      <c r="F191" s="105"/>
      <c r="G191" s="105"/>
      <c r="H191" s="106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79"/>
      <c r="AI191" s="79"/>
      <c r="AJ191" s="79"/>
      <c r="AK191" s="79"/>
      <c r="AL191" s="79"/>
      <c r="AM191" s="80"/>
      <c r="AN191" s="79"/>
      <c r="AO191" s="319"/>
      <c r="AY191" s="79"/>
      <c r="AZ191" s="319"/>
      <c r="BJ191" s="79"/>
      <c r="BK191" s="319"/>
      <c r="BU191" s="79"/>
      <c r="BV191" s="319"/>
    </row>
    <row r="192" spans="2:74" x14ac:dyDescent="0.25">
      <c r="B192" s="118"/>
      <c r="C192" s="119"/>
      <c r="D192" s="120"/>
      <c r="E192" s="105"/>
      <c r="F192" s="105"/>
      <c r="G192" s="105"/>
      <c r="H192" s="106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79"/>
      <c r="AI192" s="79"/>
      <c r="AJ192" s="79"/>
      <c r="AK192" s="79"/>
      <c r="AL192" s="79"/>
      <c r="AM192" s="80"/>
      <c r="AN192" s="79"/>
      <c r="AO192" s="319"/>
      <c r="AY192" s="79"/>
      <c r="AZ192" s="319"/>
      <c r="BJ192" s="79"/>
      <c r="BK192" s="319"/>
      <c r="BU192" s="79"/>
      <c r="BV192" s="319"/>
    </row>
    <row r="193" spans="2:74" x14ac:dyDescent="0.25">
      <c r="B193" s="118"/>
      <c r="C193" s="119"/>
      <c r="D193" s="120"/>
      <c r="E193" s="105"/>
      <c r="F193" s="105"/>
      <c r="G193" s="105"/>
      <c r="H193" s="106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79"/>
      <c r="AI193" s="79"/>
      <c r="AJ193" s="79"/>
      <c r="AK193" s="79"/>
      <c r="AL193" s="79"/>
      <c r="AM193" s="80"/>
      <c r="AN193" s="79"/>
      <c r="AO193" s="319"/>
      <c r="AY193" s="79"/>
      <c r="AZ193" s="319"/>
      <c r="BJ193" s="79"/>
      <c r="BK193" s="319"/>
      <c r="BU193" s="79"/>
      <c r="BV193" s="319"/>
    </row>
    <row r="194" spans="2:74" x14ac:dyDescent="0.25">
      <c r="B194" s="118"/>
      <c r="C194" s="119"/>
      <c r="D194" s="120"/>
      <c r="E194" s="105"/>
      <c r="F194" s="105"/>
      <c r="G194" s="105"/>
      <c r="H194" s="106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79"/>
      <c r="AI194" s="79"/>
      <c r="AJ194" s="79"/>
      <c r="AK194" s="79"/>
      <c r="AL194" s="79"/>
      <c r="AM194" s="80"/>
      <c r="AN194" s="79"/>
      <c r="AO194" s="319"/>
      <c r="AY194" s="79"/>
      <c r="AZ194" s="319"/>
      <c r="BJ194" s="79"/>
      <c r="BK194" s="319"/>
      <c r="BU194" s="79"/>
      <c r="BV194" s="319"/>
    </row>
    <row r="195" spans="2:74" x14ac:dyDescent="0.25">
      <c r="B195" s="118"/>
      <c r="C195" s="119"/>
      <c r="D195" s="120"/>
      <c r="E195" s="105"/>
      <c r="F195" s="105"/>
      <c r="G195" s="105"/>
      <c r="H195" s="106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79"/>
      <c r="AI195" s="79"/>
      <c r="AJ195" s="79"/>
      <c r="AK195" s="79"/>
      <c r="AL195" s="79"/>
      <c r="AM195" s="80"/>
      <c r="AN195" s="79"/>
      <c r="AO195" s="319"/>
      <c r="AY195" s="79"/>
      <c r="AZ195" s="319"/>
      <c r="BJ195" s="79"/>
      <c r="BK195" s="319"/>
      <c r="BU195" s="79"/>
      <c r="BV195" s="319"/>
    </row>
    <row r="196" spans="2:74" x14ac:dyDescent="0.25">
      <c r="B196" s="118"/>
      <c r="C196" s="119"/>
      <c r="D196" s="120"/>
      <c r="E196" s="105"/>
      <c r="F196" s="105"/>
      <c r="G196" s="105"/>
      <c r="H196" s="106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79"/>
      <c r="AI196" s="79"/>
      <c r="AJ196" s="79"/>
      <c r="AK196" s="79"/>
      <c r="AL196" s="79"/>
      <c r="AM196" s="80"/>
      <c r="AN196" s="79"/>
      <c r="AO196" s="319"/>
      <c r="AY196" s="79"/>
      <c r="AZ196" s="319"/>
      <c r="BJ196" s="79"/>
      <c r="BK196" s="319"/>
      <c r="BU196" s="79"/>
      <c r="BV196" s="319"/>
    </row>
    <row r="197" spans="2:74" x14ac:dyDescent="0.25">
      <c r="B197" s="118"/>
      <c r="C197" s="119"/>
      <c r="D197" s="120"/>
      <c r="E197" s="105"/>
      <c r="F197" s="105"/>
      <c r="G197" s="105"/>
      <c r="H197" s="106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79"/>
      <c r="AI197" s="79"/>
      <c r="AJ197" s="79"/>
      <c r="AK197" s="79"/>
      <c r="AL197" s="79"/>
      <c r="AM197" s="80"/>
      <c r="AN197" s="79"/>
      <c r="AO197" s="319"/>
      <c r="AY197" s="79"/>
      <c r="AZ197" s="319"/>
      <c r="BJ197" s="79"/>
      <c r="BK197" s="319"/>
      <c r="BU197" s="79"/>
      <c r="BV197" s="319"/>
    </row>
    <row r="198" spans="2:74" x14ac:dyDescent="0.25">
      <c r="B198" s="118"/>
      <c r="C198" s="119"/>
      <c r="D198" s="120"/>
      <c r="E198" s="105"/>
      <c r="F198" s="105"/>
      <c r="G198" s="105"/>
      <c r="H198" s="106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79"/>
      <c r="AI198" s="79"/>
      <c r="AJ198" s="79"/>
      <c r="AK198" s="79"/>
      <c r="AL198" s="79"/>
      <c r="AM198" s="80"/>
      <c r="AN198" s="79"/>
      <c r="AO198" s="319"/>
      <c r="AY198" s="79"/>
      <c r="AZ198" s="319"/>
      <c r="BJ198" s="79"/>
      <c r="BK198" s="319"/>
      <c r="BU198" s="79"/>
      <c r="BV198" s="319"/>
    </row>
    <row r="199" spans="2:74" x14ac:dyDescent="0.25">
      <c r="B199" s="118"/>
      <c r="C199" s="119"/>
      <c r="D199" s="120"/>
      <c r="E199" s="105"/>
      <c r="F199" s="105"/>
      <c r="G199" s="105"/>
      <c r="H199" s="106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79"/>
      <c r="AI199" s="79"/>
      <c r="AJ199" s="79"/>
      <c r="AK199" s="79"/>
      <c r="AL199" s="79"/>
      <c r="AM199" s="80"/>
      <c r="AN199" s="79"/>
      <c r="AO199" s="319"/>
      <c r="AY199" s="79"/>
      <c r="AZ199" s="319"/>
      <c r="BJ199" s="79"/>
      <c r="BK199" s="319"/>
      <c r="BU199" s="79"/>
      <c r="BV199" s="319"/>
    </row>
    <row r="200" spans="2:74" x14ac:dyDescent="0.25">
      <c r="B200" s="118"/>
      <c r="C200" s="119"/>
      <c r="D200" s="120"/>
      <c r="E200" s="105"/>
      <c r="F200" s="105"/>
      <c r="G200" s="105"/>
      <c r="H200" s="106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79"/>
      <c r="AI200" s="79"/>
      <c r="AJ200" s="79"/>
      <c r="AK200" s="79"/>
      <c r="AL200" s="79"/>
      <c r="AM200" s="80"/>
      <c r="AN200" s="79"/>
      <c r="AO200" s="319"/>
      <c r="AY200" s="79"/>
      <c r="AZ200" s="319"/>
      <c r="BJ200" s="79"/>
      <c r="BK200" s="319"/>
      <c r="BU200" s="79"/>
      <c r="BV200" s="319"/>
    </row>
    <row r="201" spans="2:74" x14ac:dyDescent="0.25">
      <c r="B201" s="118"/>
      <c r="C201" s="119"/>
      <c r="D201" s="120"/>
      <c r="E201" s="105"/>
      <c r="F201" s="105"/>
      <c r="G201" s="105"/>
      <c r="H201" s="106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79"/>
      <c r="AI201" s="79"/>
      <c r="AJ201" s="79"/>
      <c r="AK201" s="79"/>
      <c r="AL201" s="79"/>
      <c r="AM201" s="80"/>
      <c r="AN201" s="79"/>
      <c r="AO201" s="319"/>
      <c r="AY201" s="79"/>
      <c r="AZ201" s="319"/>
      <c r="BJ201" s="79"/>
      <c r="BK201" s="319"/>
      <c r="BU201" s="79"/>
      <c r="BV201" s="319"/>
    </row>
    <row r="202" spans="2:74" x14ac:dyDescent="0.25">
      <c r="B202" s="118"/>
      <c r="C202" s="119"/>
      <c r="D202" s="120"/>
      <c r="E202" s="105"/>
      <c r="F202" s="105"/>
      <c r="G202" s="105"/>
      <c r="H202" s="106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79"/>
      <c r="AI202" s="79"/>
      <c r="AJ202" s="79"/>
      <c r="AK202" s="79"/>
      <c r="AL202" s="79"/>
      <c r="AM202" s="80"/>
      <c r="AN202" s="79"/>
      <c r="AO202" s="319"/>
      <c r="AY202" s="79"/>
      <c r="AZ202" s="319"/>
      <c r="BJ202" s="79"/>
      <c r="BK202" s="319"/>
      <c r="BU202" s="79"/>
      <c r="BV202" s="319"/>
    </row>
    <row r="203" spans="2:74" x14ac:dyDescent="0.25">
      <c r="B203" s="118"/>
      <c r="C203" s="119"/>
      <c r="D203" s="120"/>
      <c r="E203" s="105"/>
      <c r="F203" s="105"/>
      <c r="G203" s="105"/>
      <c r="H203" s="106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79"/>
      <c r="AI203" s="79"/>
      <c r="AJ203" s="79"/>
      <c r="AK203" s="79"/>
      <c r="AL203" s="79"/>
      <c r="AM203" s="80"/>
      <c r="AN203" s="79"/>
      <c r="AO203" s="319"/>
      <c r="AY203" s="79"/>
      <c r="AZ203" s="319"/>
      <c r="BJ203" s="79"/>
      <c r="BK203" s="319"/>
      <c r="BU203" s="79"/>
      <c r="BV203" s="319"/>
    </row>
    <row r="204" spans="2:74" x14ac:dyDescent="0.25">
      <c r="B204" s="118"/>
      <c r="C204" s="119"/>
      <c r="D204" s="120"/>
      <c r="E204" s="105"/>
      <c r="F204" s="105"/>
      <c r="G204" s="105"/>
      <c r="H204" s="106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79"/>
      <c r="AI204" s="79"/>
      <c r="AJ204" s="79"/>
      <c r="AK204" s="79"/>
      <c r="AL204" s="79"/>
      <c r="AM204" s="80"/>
      <c r="AN204" s="79"/>
      <c r="AO204" s="319"/>
      <c r="AY204" s="79"/>
      <c r="AZ204" s="319"/>
      <c r="BJ204" s="79"/>
      <c r="BK204" s="319"/>
      <c r="BU204" s="79"/>
      <c r="BV204" s="319"/>
    </row>
    <row r="205" spans="2:74" x14ac:dyDescent="0.25">
      <c r="B205" s="118"/>
      <c r="C205" s="119"/>
      <c r="D205" s="120"/>
      <c r="E205" s="105"/>
      <c r="F205" s="105"/>
      <c r="G205" s="105"/>
      <c r="H205" s="106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79"/>
      <c r="AI205" s="79"/>
      <c r="AJ205" s="79"/>
      <c r="AK205" s="79"/>
      <c r="AL205" s="79"/>
      <c r="AM205" s="80"/>
      <c r="AN205" s="79"/>
      <c r="AO205" s="319"/>
      <c r="AY205" s="79"/>
      <c r="AZ205" s="319"/>
      <c r="BJ205" s="79"/>
      <c r="BK205" s="319"/>
      <c r="BU205" s="79"/>
      <c r="BV205" s="319"/>
    </row>
    <row r="206" spans="2:74" x14ac:dyDescent="0.25">
      <c r="B206" s="118"/>
      <c r="C206" s="119"/>
      <c r="D206" s="120"/>
      <c r="E206" s="105"/>
      <c r="F206" s="105"/>
      <c r="G206" s="105"/>
      <c r="H206" s="106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79"/>
      <c r="AI206" s="79"/>
      <c r="AJ206" s="79"/>
      <c r="AK206" s="79"/>
      <c r="AL206" s="79"/>
      <c r="AM206" s="80"/>
      <c r="AN206" s="79"/>
      <c r="AO206" s="319"/>
      <c r="AY206" s="79"/>
      <c r="AZ206" s="319"/>
      <c r="BJ206" s="79"/>
      <c r="BK206" s="319"/>
      <c r="BU206" s="79"/>
      <c r="BV206" s="319"/>
    </row>
    <row r="207" spans="2:74" x14ac:dyDescent="0.25">
      <c r="B207" s="118"/>
      <c r="C207" s="119"/>
      <c r="D207" s="120"/>
      <c r="E207" s="105"/>
      <c r="F207" s="105"/>
      <c r="G207" s="105"/>
      <c r="H207" s="106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79"/>
      <c r="AI207" s="79"/>
      <c r="AJ207" s="79"/>
      <c r="AK207" s="79"/>
      <c r="AL207" s="79"/>
      <c r="AM207" s="80"/>
      <c r="AN207" s="79"/>
      <c r="AO207" s="319"/>
      <c r="AY207" s="79"/>
      <c r="AZ207" s="319"/>
      <c r="BJ207" s="79"/>
      <c r="BK207" s="319"/>
      <c r="BU207" s="79"/>
      <c r="BV207" s="319"/>
    </row>
    <row r="208" spans="2:74" x14ac:dyDescent="0.25">
      <c r="B208" s="118"/>
      <c r="C208" s="119"/>
      <c r="D208" s="120"/>
      <c r="E208" s="105"/>
      <c r="F208" s="105"/>
      <c r="G208" s="105"/>
      <c r="H208" s="106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79"/>
      <c r="AI208" s="79"/>
      <c r="AJ208" s="79"/>
      <c r="AK208" s="79"/>
      <c r="AL208" s="79"/>
      <c r="AM208" s="80"/>
      <c r="AN208" s="79"/>
      <c r="AO208" s="319"/>
      <c r="AY208" s="79"/>
      <c r="AZ208" s="319"/>
      <c r="BJ208" s="79"/>
      <c r="BK208" s="319"/>
      <c r="BU208" s="79"/>
      <c r="BV208" s="319"/>
    </row>
    <row r="209" spans="2:74" x14ac:dyDescent="0.25">
      <c r="B209" s="121"/>
      <c r="C209" s="129"/>
      <c r="D209" s="120"/>
      <c r="E209" s="105"/>
      <c r="F209" s="105"/>
      <c r="G209" s="105"/>
      <c r="H209" s="106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79"/>
      <c r="AI209" s="79"/>
      <c r="AJ209" s="79"/>
      <c r="AK209" s="79"/>
      <c r="AL209" s="79"/>
      <c r="AM209" s="80"/>
      <c r="AN209" s="79"/>
      <c r="AO209" s="319"/>
      <c r="AY209" s="79"/>
      <c r="AZ209" s="319"/>
      <c r="BJ209" s="79"/>
      <c r="BK209" s="319"/>
      <c r="BU209" s="79"/>
      <c r="BV209" s="319"/>
    </row>
    <row r="210" spans="2:74" x14ac:dyDescent="0.25">
      <c r="B210" s="121"/>
      <c r="C210" s="129"/>
      <c r="D210" s="120"/>
      <c r="E210" s="105"/>
      <c r="F210" s="105"/>
      <c r="G210" s="105"/>
      <c r="H210" s="106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79"/>
      <c r="AI210" s="79"/>
      <c r="AJ210" s="79"/>
      <c r="AK210" s="79"/>
      <c r="AL210" s="79"/>
      <c r="AM210" s="80"/>
      <c r="AN210" s="79"/>
      <c r="AO210" s="319"/>
      <c r="AY210" s="79"/>
      <c r="AZ210" s="319"/>
      <c r="BJ210" s="79"/>
      <c r="BK210" s="319"/>
      <c r="BU210" s="79"/>
      <c r="BV210" s="319"/>
    </row>
    <row r="211" spans="2:74" x14ac:dyDescent="0.25">
      <c r="B211" s="121"/>
      <c r="C211" s="129"/>
      <c r="D211" s="120"/>
      <c r="E211" s="105"/>
      <c r="F211" s="105"/>
      <c r="G211" s="105"/>
      <c r="H211" s="106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79"/>
      <c r="AI211" s="79"/>
      <c r="AJ211" s="79"/>
      <c r="AK211" s="79"/>
      <c r="AL211" s="79"/>
      <c r="AM211" s="80"/>
      <c r="AN211" s="79"/>
      <c r="AO211" s="319"/>
      <c r="AY211" s="79"/>
      <c r="AZ211" s="319"/>
      <c r="BJ211" s="79"/>
      <c r="BK211" s="319"/>
      <c r="BU211" s="79"/>
      <c r="BV211" s="319"/>
    </row>
    <row r="212" spans="2:74" x14ac:dyDescent="0.25">
      <c r="B212" s="121"/>
      <c r="C212" s="129"/>
      <c r="D212" s="120"/>
      <c r="E212" s="105"/>
      <c r="F212" s="105"/>
      <c r="G212" s="105"/>
      <c r="H212" s="106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79"/>
      <c r="AI212" s="79"/>
      <c r="AJ212" s="79"/>
      <c r="AK212" s="79"/>
      <c r="AL212" s="79"/>
      <c r="AM212" s="80"/>
      <c r="AN212" s="79"/>
      <c r="AO212" s="319"/>
      <c r="AY212" s="79"/>
      <c r="AZ212" s="319"/>
      <c r="BJ212" s="79"/>
      <c r="BK212" s="319"/>
      <c r="BU212" s="79"/>
      <c r="BV212" s="319"/>
    </row>
    <row r="213" spans="2:74" x14ac:dyDescent="0.25">
      <c r="B213" s="121"/>
      <c r="C213" s="129"/>
      <c r="D213" s="120"/>
      <c r="E213" s="105"/>
      <c r="F213" s="105"/>
      <c r="G213" s="105"/>
      <c r="H213" s="106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79"/>
      <c r="AI213" s="79"/>
      <c r="AJ213" s="79"/>
      <c r="AK213" s="79"/>
      <c r="AL213" s="79"/>
      <c r="AM213" s="80"/>
      <c r="AN213" s="79"/>
      <c r="AO213" s="319"/>
      <c r="AY213" s="79"/>
      <c r="AZ213" s="319"/>
      <c r="BJ213" s="79"/>
      <c r="BK213" s="319"/>
      <c r="BU213" s="79"/>
      <c r="BV213" s="319"/>
    </row>
    <row r="214" spans="2:74" x14ac:dyDescent="0.25">
      <c r="B214" s="121"/>
      <c r="C214" s="129"/>
      <c r="D214" s="120"/>
      <c r="E214" s="105"/>
      <c r="F214" s="105"/>
      <c r="G214" s="105"/>
      <c r="H214" s="106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79"/>
      <c r="AI214" s="79"/>
      <c r="AJ214" s="79"/>
      <c r="AK214" s="79"/>
      <c r="AL214" s="79"/>
      <c r="AM214" s="80"/>
      <c r="AN214" s="79"/>
      <c r="AO214" s="319"/>
      <c r="AY214" s="79"/>
      <c r="AZ214" s="319"/>
      <c r="BJ214" s="79"/>
      <c r="BK214" s="319"/>
      <c r="BU214" s="79"/>
      <c r="BV214" s="319"/>
    </row>
    <row r="215" spans="2:74" x14ac:dyDescent="0.25">
      <c r="B215" s="121"/>
      <c r="C215" s="129"/>
      <c r="D215" s="120"/>
      <c r="E215" s="105"/>
      <c r="F215" s="105"/>
      <c r="G215" s="105"/>
      <c r="H215" s="106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79"/>
      <c r="AI215" s="79"/>
      <c r="AJ215" s="79"/>
      <c r="AK215" s="79"/>
      <c r="AL215" s="79"/>
      <c r="AM215" s="80"/>
      <c r="AN215" s="79"/>
      <c r="AO215" s="319"/>
      <c r="AY215" s="79"/>
      <c r="AZ215" s="319"/>
      <c r="BJ215" s="79"/>
      <c r="BK215" s="319"/>
      <c r="BU215" s="79"/>
      <c r="BV215" s="319"/>
    </row>
    <row r="216" spans="2:74" x14ac:dyDescent="0.25">
      <c r="B216" s="121"/>
      <c r="C216" s="129"/>
      <c r="D216" s="120"/>
      <c r="E216" s="105"/>
      <c r="F216" s="105"/>
      <c r="G216" s="105"/>
      <c r="H216" s="106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79"/>
      <c r="AI216" s="79"/>
      <c r="AJ216" s="79"/>
      <c r="AK216" s="79"/>
      <c r="AL216" s="79"/>
      <c r="AM216" s="80"/>
      <c r="AN216" s="79"/>
      <c r="AO216" s="319"/>
      <c r="AY216" s="79"/>
      <c r="AZ216" s="319"/>
      <c r="BJ216" s="79"/>
      <c r="BK216" s="319"/>
      <c r="BU216" s="79"/>
      <c r="BV216" s="319"/>
    </row>
    <row r="217" spans="2:74" x14ac:dyDescent="0.25">
      <c r="B217" s="121"/>
      <c r="C217" s="129"/>
      <c r="D217" s="120"/>
      <c r="E217" s="105"/>
      <c r="F217" s="105"/>
      <c r="G217" s="105"/>
      <c r="H217" s="106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79"/>
      <c r="AI217" s="79"/>
      <c r="AJ217" s="79"/>
      <c r="AK217" s="79"/>
      <c r="AL217" s="79"/>
      <c r="AM217" s="80"/>
      <c r="AN217" s="79"/>
      <c r="AO217" s="319"/>
      <c r="AY217" s="79"/>
      <c r="AZ217" s="319"/>
      <c r="BJ217" s="79"/>
      <c r="BK217" s="319"/>
      <c r="BU217" s="79"/>
      <c r="BV217" s="319"/>
    </row>
    <row r="218" spans="2:74" x14ac:dyDescent="0.25">
      <c r="B218" s="121"/>
      <c r="C218" s="129"/>
      <c r="D218" s="120"/>
      <c r="E218" s="105"/>
      <c r="F218" s="105"/>
      <c r="G218" s="105"/>
      <c r="H218" s="106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79"/>
      <c r="AI218" s="79"/>
      <c r="AJ218" s="79"/>
      <c r="AK218" s="79"/>
      <c r="AL218" s="79"/>
      <c r="AM218" s="80"/>
      <c r="AN218" s="79"/>
      <c r="AO218" s="319"/>
      <c r="AY218" s="79"/>
      <c r="AZ218" s="319"/>
      <c r="BJ218" s="79"/>
      <c r="BK218" s="319"/>
      <c r="BU218" s="79"/>
      <c r="BV218" s="319"/>
    </row>
    <row r="219" spans="2:74" x14ac:dyDescent="0.25">
      <c r="B219" s="121"/>
      <c r="C219" s="129"/>
      <c r="D219" s="120"/>
      <c r="E219" s="105"/>
      <c r="F219" s="105"/>
      <c r="G219" s="105"/>
      <c r="H219" s="106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79"/>
      <c r="AI219" s="79"/>
      <c r="AJ219" s="79"/>
      <c r="AK219" s="79"/>
      <c r="AL219" s="79"/>
      <c r="AM219" s="80"/>
      <c r="AN219" s="79"/>
      <c r="AO219" s="319"/>
      <c r="AY219" s="79"/>
      <c r="AZ219" s="319"/>
      <c r="BJ219" s="79"/>
      <c r="BK219" s="319"/>
      <c r="BU219" s="79"/>
      <c r="BV219" s="319"/>
    </row>
    <row r="220" spans="2:74" x14ac:dyDescent="0.25">
      <c r="B220" s="121"/>
      <c r="C220" s="129"/>
      <c r="D220" s="120"/>
      <c r="E220" s="105"/>
      <c r="F220" s="105"/>
      <c r="G220" s="105"/>
      <c r="H220" s="106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79"/>
      <c r="AI220" s="79"/>
      <c r="AJ220" s="79"/>
      <c r="AK220" s="79"/>
      <c r="AL220" s="79"/>
      <c r="AM220" s="80"/>
      <c r="AN220" s="79"/>
      <c r="AO220" s="319"/>
      <c r="AY220" s="79"/>
      <c r="AZ220" s="319"/>
      <c r="BJ220" s="79"/>
      <c r="BK220" s="319"/>
      <c r="BU220" s="79"/>
      <c r="BV220" s="319"/>
    </row>
    <row r="221" spans="2:74" x14ac:dyDescent="0.25">
      <c r="B221" s="121"/>
      <c r="C221" s="129"/>
      <c r="D221" s="120"/>
      <c r="E221" s="105"/>
      <c r="F221" s="105"/>
      <c r="G221" s="105"/>
      <c r="H221" s="106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79"/>
      <c r="AI221" s="79"/>
      <c r="AJ221" s="79"/>
      <c r="AK221" s="79"/>
      <c r="AL221" s="79"/>
      <c r="AM221" s="80"/>
      <c r="AN221" s="79"/>
      <c r="AO221" s="319"/>
      <c r="AY221" s="79"/>
      <c r="AZ221" s="319"/>
      <c r="BJ221" s="79"/>
      <c r="BK221" s="319"/>
      <c r="BU221" s="79"/>
      <c r="BV221" s="319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ColWidth="9.109375" defaultRowHeight="13.2" x14ac:dyDescent="0.25"/>
  <cols>
    <col min="1" max="1" width="8.44140625" style="79" bestFit="1" customWidth="1"/>
    <col min="2" max="3" width="5.33203125" style="79" bestFit="1" customWidth="1"/>
    <col min="4" max="4" width="5" style="79" bestFit="1" customWidth="1"/>
    <col min="5" max="5" width="5.33203125" style="79" bestFit="1" customWidth="1"/>
    <col min="6" max="6" width="5" style="79" bestFit="1" customWidth="1"/>
    <col min="7" max="7" width="5.33203125" style="79" bestFit="1" customWidth="1"/>
    <col min="8" max="8" width="6" style="79" bestFit="1" customWidth="1"/>
    <col min="9" max="9" width="5.44140625" style="79" bestFit="1" customWidth="1"/>
    <col min="10" max="10" width="6" style="79" bestFit="1" customWidth="1"/>
    <col min="11" max="12" width="5.33203125" style="79" bestFit="1" customWidth="1"/>
    <col min="13" max="14" width="4.88671875" style="79" bestFit="1" customWidth="1"/>
    <col min="15" max="15" width="5.33203125" style="79" bestFit="1" customWidth="1"/>
    <col min="16" max="16" width="5.5546875" style="79" bestFit="1" customWidth="1"/>
    <col min="17" max="17" width="6.44140625" style="79" bestFit="1" customWidth="1"/>
    <col min="18" max="18" width="5.5546875" style="79" bestFit="1" customWidth="1"/>
    <col min="19" max="21" width="6.44140625" style="79" bestFit="1" customWidth="1"/>
    <col min="22" max="16384" width="9.109375" style="224"/>
  </cols>
  <sheetData>
    <row r="1" spans="1:34" customFormat="1" ht="13.8" thickBot="1" x14ac:dyDescent="0.3">
      <c r="A1" s="378" t="s">
        <v>318</v>
      </c>
      <c r="B1" s="379">
        <v>-5</v>
      </c>
      <c r="C1" s="380">
        <v>-4</v>
      </c>
      <c r="D1" s="381">
        <v>-3.5</v>
      </c>
      <c r="E1" s="381">
        <v>-3</v>
      </c>
      <c r="F1" s="381">
        <v>-2.5</v>
      </c>
      <c r="G1" s="381">
        <v>-2</v>
      </c>
      <c r="H1" s="381">
        <v>-1.5</v>
      </c>
      <c r="I1" s="381">
        <v>-1</v>
      </c>
      <c r="J1" s="381">
        <v>-0.5</v>
      </c>
      <c r="K1" s="381">
        <v>0</v>
      </c>
      <c r="L1" s="381">
        <v>0.5</v>
      </c>
      <c r="M1" s="381">
        <v>1</v>
      </c>
      <c r="N1" s="381">
        <v>1.5</v>
      </c>
      <c r="O1" s="381">
        <v>2</v>
      </c>
      <c r="P1" s="381">
        <v>2.5</v>
      </c>
      <c r="Q1" s="381">
        <v>3</v>
      </c>
      <c r="R1" s="381">
        <v>4</v>
      </c>
      <c r="S1" s="381">
        <v>5</v>
      </c>
      <c r="T1" s="382">
        <v>10</v>
      </c>
      <c r="U1" s="383">
        <v>40</v>
      </c>
    </row>
    <row r="2" spans="1:34" customFormat="1" x14ac:dyDescent="0.25">
      <c r="A2" s="384">
        <v>37226</v>
      </c>
      <c r="B2" s="385">
        <v>4.5</v>
      </c>
      <c r="C2" s="386">
        <v>3.5</v>
      </c>
      <c r="D2" s="387">
        <v>2.25</v>
      </c>
      <c r="E2" s="388">
        <v>1.25</v>
      </c>
      <c r="F2" s="389">
        <v>0.5</v>
      </c>
      <c r="G2" s="389">
        <v>0.25</v>
      </c>
      <c r="H2" s="388">
        <v>0</v>
      </c>
      <c r="I2" s="389">
        <v>-0.25</v>
      </c>
      <c r="J2" s="388">
        <v>-0.25</v>
      </c>
      <c r="K2" s="388">
        <v>0</v>
      </c>
      <c r="L2" s="388">
        <v>2.25</v>
      </c>
      <c r="M2" s="389">
        <v>4.5</v>
      </c>
      <c r="N2" s="389">
        <v>6.75</v>
      </c>
      <c r="O2" s="388">
        <v>9</v>
      </c>
      <c r="P2" s="389">
        <v>11.25</v>
      </c>
      <c r="Q2" s="388">
        <v>13.5</v>
      </c>
      <c r="R2" s="389">
        <v>18</v>
      </c>
      <c r="S2" s="390">
        <v>20.25</v>
      </c>
      <c r="T2" s="391">
        <v>25</v>
      </c>
      <c r="U2" s="386">
        <v>50</v>
      </c>
    </row>
    <row r="3" spans="1:34" customFormat="1" x14ac:dyDescent="0.25">
      <c r="A3" s="384">
        <v>37257</v>
      </c>
      <c r="B3" s="392">
        <v>4.5</v>
      </c>
      <c r="C3" s="393">
        <v>3.5</v>
      </c>
      <c r="D3" s="387">
        <v>2.25</v>
      </c>
      <c r="E3" s="388">
        <v>1.25</v>
      </c>
      <c r="F3" s="389">
        <v>0.25</v>
      </c>
      <c r="G3" s="389">
        <v>-0.25</v>
      </c>
      <c r="H3" s="394">
        <v>-0.75</v>
      </c>
      <c r="I3" s="389">
        <v>-1.5</v>
      </c>
      <c r="J3" s="394">
        <v>-0.75</v>
      </c>
      <c r="K3" s="394">
        <v>0</v>
      </c>
      <c r="L3" s="394">
        <v>2.25</v>
      </c>
      <c r="M3" s="389">
        <v>4.5</v>
      </c>
      <c r="N3" s="389">
        <v>6.75</v>
      </c>
      <c r="O3" s="394">
        <v>9</v>
      </c>
      <c r="P3" s="389">
        <v>11.25</v>
      </c>
      <c r="Q3" s="394">
        <v>13.5</v>
      </c>
      <c r="R3" s="389">
        <v>18</v>
      </c>
      <c r="S3" s="395">
        <v>20.25</v>
      </c>
      <c r="T3" s="396">
        <v>25</v>
      </c>
      <c r="U3" s="393">
        <v>50</v>
      </c>
    </row>
    <row r="4" spans="1:34" customFormat="1" x14ac:dyDescent="0.25">
      <c r="A4" s="384">
        <v>37288</v>
      </c>
      <c r="B4" s="392">
        <v>4.5</v>
      </c>
      <c r="C4" s="393">
        <v>3.5</v>
      </c>
      <c r="D4" s="387">
        <v>2.25</v>
      </c>
      <c r="E4" s="388">
        <v>1.25</v>
      </c>
      <c r="F4" s="389">
        <v>0.25</v>
      </c>
      <c r="G4" s="389">
        <v>-0.25</v>
      </c>
      <c r="H4" s="394">
        <v>-0.75</v>
      </c>
      <c r="I4" s="389">
        <v>-1.5</v>
      </c>
      <c r="J4" s="394">
        <v>-0.75</v>
      </c>
      <c r="K4" s="394">
        <v>0</v>
      </c>
      <c r="L4" s="394">
        <v>2.25</v>
      </c>
      <c r="M4" s="389">
        <v>4.5</v>
      </c>
      <c r="N4" s="389">
        <v>6.75</v>
      </c>
      <c r="O4" s="394">
        <v>9</v>
      </c>
      <c r="P4" s="389">
        <v>11.25</v>
      </c>
      <c r="Q4" s="394">
        <v>13.5</v>
      </c>
      <c r="R4" s="389">
        <v>18</v>
      </c>
      <c r="S4" s="395">
        <v>20.25</v>
      </c>
      <c r="T4" s="396">
        <v>25</v>
      </c>
      <c r="U4" s="393">
        <v>50</v>
      </c>
    </row>
    <row r="5" spans="1:34" customFormat="1" x14ac:dyDescent="0.25">
      <c r="A5" s="384">
        <v>37316</v>
      </c>
      <c r="B5" s="392">
        <v>4.5</v>
      </c>
      <c r="C5" s="393">
        <v>3.5</v>
      </c>
      <c r="D5" s="387">
        <v>2.25</v>
      </c>
      <c r="E5" s="388">
        <v>1.25</v>
      </c>
      <c r="F5" s="389">
        <v>0.25</v>
      </c>
      <c r="G5" s="389">
        <v>-0.25</v>
      </c>
      <c r="H5" s="394">
        <v>-0.75</v>
      </c>
      <c r="I5" s="389">
        <v>-1.5</v>
      </c>
      <c r="J5" s="394">
        <v>-0.75</v>
      </c>
      <c r="K5" s="394">
        <v>0</v>
      </c>
      <c r="L5" s="394">
        <v>2.25</v>
      </c>
      <c r="M5" s="389">
        <v>4.5</v>
      </c>
      <c r="N5" s="389">
        <v>6.75</v>
      </c>
      <c r="O5" s="394">
        <v>9</v>
      </c>
      <c r="P5" s="389">
        <v>11.25</v>
      </c>
      <c r="Q5" s="394">
        <v>13.5</v>
      </c>
      <c r="R5" s="389">
        <v>18</v>
      </c>
      <c r="S5" s="395">
        <v>20.25</v>
      </c>
      <c r="T5" s="396">
        <v>25</v>
      </c>
      <c r="U5" s="393">
        <v>50</v>
      </c>
    </row>
    <row r="6" spans="1:34" customFormat="1" x14ac:dyDescent="0.25">
      <c r="A6" s="384">
        <v>37347</v>
      </c>
      <c r="B6" s="392">
        <v>4</v>
      </c>
      <c r="C6" s="393">
        <v>3</v>
      </c>
      <c r="D6" s="387">
        <v>1.5</v>
      </c>
      <c r="E6" s="388">
        <v>0.5</v>
      </c>
      <c r="F6" s="389">
        <v>0.1</v>
      </c>
      <c r="G6" s="389">
        <v>-0.25</v>
      </c>
      <c r="H6" s="394">
        <v>-0.75</v>
      </c>
      <c r="I6" s="389">
        <v>-1.25</v>
      </c>
      <c r="J6" s="394">
        <v>-0.75</v>
      </c>
      <c r="K6" s="394">
        <v>0</v>
      </c>
      <c r="L6" s="394">
        <v>2</v>
      </c>
      <c r="M6" s="389">
        <v>2.75</v>
      </c>
      <c r="N6" s="389">
        <v>3.5</v>
      </c>
      <c r="O6" s="394">
        <v>4.5</v>
      </c>
      <c r="P6" s="389">
        <v>5.5</v>
      </c>
      <c r="Q6" s="394">
        <v>6.5</v>
      </c>
      <c r="R6" s="389">
        <v>7.5</v>
      </c>
      <c r="S6" s="395">
        <v>8.5</v>
      </c>
      <c r="T6" s="397">
        <v>11</v>
      </c>
      <c r="U6" s="398">
        <v>29</v>
      </c>
      <c r="AG6" s="224"/>
      <c r="AH6" s="224"/>
    </row>
    <row r="7" spans="1:34" customFormat="1" x14ac:dyDescent="0.25">
      <c r="A7" s="384">
        <v>37377</v>
      </c>
      <c r="B7" s="392">
        <v>3</v>
      </c>
      <c r="C7" s="393">
        <v>2</v>
      </c>
      <c r="D7" s="387">
        <v>1</v>
      </c>
      <c r="E7" s="388">
        <v>0.75</v>
      </c>
      <c r="F7" s="389">
        <v>0.25</v>
      </c>
      <c r="G7" s="389">
        <v>-0.25</v>
      </c>
      <c r="H7" s="394">
        <v>-0.75</v>
      </c>
      <c r="I7" s="389">
        <v>-1</v>
      </c>
      <c r="J7" s="394">
        <v>-0.7</v>
      </c>
      <c r="K7" s="394">
        <v>0</v>
      </c>
      <c r="L7" s="394">
        <v>1.75</v>
      </c>
      <c r="M7" s="389">
        <v>2.5</v>
      </c>
      <c r="N7" s="389">
        <v>3.25</v>
      </c>
      <c r="O7" s="394">
        <v>4.25</v>
      </c>
      <c r="P7" s="389">
        <v>5.25</v>
      </c>
      <c r="Q7" s="394">
        <v>6</v>
      </c>
      <c r="R7" s="389">
        <v>7</v>
      </c>
      <c r="S7" s="395">
        <v>8</v>
      </c>
      <c r="T7" s="396">
        <v>9</v>
      </c>
      <c r="U7" s="393">
        <v>29</v>
      </c>
    </row>
    <row r="8" spans="1:34" customFormat="1" x14ac:dyDescent="0.25">
      <c r="A8" s="384">
        <v>37408</v>
      </c>
      <c r="B8" s="392">
        <v>3</v>
      </c>
      <c r="C8" s="393">
        <v>2</v>
      </c>
      <c r="D8" s="387">
        <v>1</v>
      </c>
      <c r="E8" s="388">
        <v>0.75</v>
      </c>
      <c r="F8" s="389">
        <v>0.25</v>
      </c>
      <c r="G8" s="389">
        <v>-0.25</v>
      </c>
      <c r="H8" s="394">
        <v>-0.75</v>
      </c>
      <c r="I8" s="389">
        <v>-1</v>
      </c>
      <c r="J8" s="394">
        <v>-0.7</v>
      </c>
      <c r="K8" s="394">
        <v>0</v>
      </c>
      <c r="L8" s="394">
        <v>1.75</v>
      </c>
      <c r="M8" s="389">
        <v>2.5</v>
      </c>
      <c r="N8" s="389">
        <v>3.25</v>
      </c>
      <c r="O8" s="394">
        <v>4.25</v>
      </c>
      <c r="P8" s="389">
        <v>5.25</v>
      </c>
      <c r="Q8" s="394">
        <v>6</v>
      </c>
      <c r="R8" s="389">
        <v>7</v>
      </c>
      <c r="S8" s="395">
        <v>8</v>
      </c>
      <c r="T8" s="396">
        <v>9</v>
      </c>
      <c r="U8" s="393">
        <v>29</v>
      </c>
    </row>
    <row r="9" spans="1:34" customFormat="1" x14ac:dyDescent="0.25">
      <c r="A9" s="384">
        <v>37438</v>
      </c>
      <c r="B9" s="392">
        <v>3</v>
      </c>
      <c r="C9" s="393">
        <v>2</v>
      </c>
      <c r="D9" s="387">
        <v>1</v>
      </c>
      <c r="E9" s="388">
        <v>0.75</v>
      </c>
      <c r="F9" s="389">
        <v>0.25</v>
      </c>
      <c r="G9" s="389">
        <v>-0.25</v>
      </c>
      <c r="H9" s="394">
        <v>-0.75</v>
      </c>
      <c r="I9" s="389">
        <v>-1</v>
      </c>
      <c r="J9" s="394">
        <v>-0.7</v>
      </c>
      <c r="K9" s="394">
        <v>0</v>
      </c>
      <c r="L9" s="394">
        <v>1.75</v>
      </c>
      <c r="M9" s="389">
        <v>2.5</v>
      </c>
      <c r="N9" s="389">
        <v>3.25</v>
      </c>
      <c r="O9" s="394">
        <v>4.25</v>
      </c>
      <c r="P9" s="389">
        <v>5.25</v>
      </c>
      <c r="Q9" s="394">
        <v>6</v>
      </c>
      <c r="R9" s="389">
        <v>7</v>
      </c>
      <c r="S9" s="395">
        <v>8</v>
      </c>
      <c r="T9" s="396">
        <v>9</v>
      </c>
      <c r="U9" s="393">
        <v>29</v>
      </c>
    </row>
    <row r="10" spans="1:34" customFormat="1" ht="13.8" thickBot="1" x14ac:dyDescent="0.3">
      <c r="A10" s="384">
        <v>37469</v>
      </c>
      <c r="B10" s="392">
        <v>3</v>
      </c>
      <c r="C10" s="393">
        <v>2</v>
      </c>
      <c r="D10" s="387">
        <v>1</v>
      </c>
      <c r="E10" s="388">
        <v>0.75</v>
      </c>
      <c r="F10" s="389">
        <v>0.25</v>
      </c>
      <c r="G10" s="389">
        <v>-0.25</v>
      </c>
      <c r="H10" s="394">
        <v>-0.75</v>
      </c>
      <c r="I10" s="389">
        <v>-1</v>
      </c>
      <c r="J10" s="394">
        <v>-0.7</v>
      </c>
      <c r="K10" s="394">
        <v>0</v>
      </c>
      <c r="L10" s="394">
        <v>1.75</v>
      </c>
      <c r="M10" s="389">
        <v>2.5</v>
      </c>
      <c r="N10" s="389">
        <v>3.25</v>
      </c>
      <c r="O10" s="394">
        <v>4.25</v>
      </c>
      <c r="P10" s="389">
        <v>5.25</v>
      </c>
      <c r="Q10" s="394">
        <v>6</v>
      </c>
      <c r="R10" s="389">
        <v>7</v>
      </c>
      <c r="S10" s="395">
        <v>8</v>
      </c>
      <c r="T10" s="396">
        <v>9</v>
      </c>
      <c r="U10" s="393">
        <v>29</v>
      </c>
    </row>
    <row r="11" spans="1:34" customFormat="1" ht="13.5" customHeight="1" thickBot="1" x14ac:dyDescent="0.35">
      <c r="A11" s="399">
        <v>37500</v>
      </c>
      <c r="B11" s="400">
        <v>3</v>
      </c>
      <c r="C11" s="401">
        <v>2</v>
      </c>
      <c r="D11" s="402">
        <v>1</v>
      </c>
      <c r="E11" s="403">
        <v>0.75</v>
      </c>
      <c r="F11" s="404">
        <v>0.25</v>
      </c>
      <c r="G11" s="404">
        <v>-0.25</v>
      </c>
      <c r="H11" s="403">
        <v>-0.75</v>
      </c>
      <c r="I11" s="404">
        <v>-1</v>
      </c>
      <c r="J11" s="403">
        <v>-0.7</v>
      </c>
      <c r="K11" s="403">
        <v>0</v>
      </c>
      <c r="L11" s="403">
        <v>1.75</v>
      </c>
      <c r="M11" s="404">
        <v>2.5</v>
      </c>
      <c r="N11" s="404">
        <v>3.25</v>
      </c>
      <c r="O11" s="403">
        <v>4.25</v>
      </c>
      <c r="P11" s="404">
        <v>5.25</v>
      </c>
      <c r="Q11" s="403">
        <v>6</v>
      </c>
      <c r="R11" s="404">
        <v>7</v>
      </c>
      <c r="S11" s="401">
        <v>8</v>
      </c>
      <c r="T11" s="405">
        <v>9</v>
      </c>
      <c r="U11" s="406">
        <v>29</v>
      </c>
      <c r="AD11" s="419">
        <v>36982</v>
      </c>
      <c r="AE11" s="420"/>
    </row>
    <row r="12" spans="1:34" customFormat="1" x14ac:dyDescent="0.25">
      <c r="A12" s="399">
        <v>37530</v>
      </c>
      <c r="B12" s="400">
        <v>3</v>
      </c>
      <c r="C12" s="401">
        <v>2</v>
      </c>
      <c r="D12" s="402">
        <v>1</v>
      </c>
      <c r="E12" s="403">
        <v>0.75</v>
      </c>
      <c r="F12" s="404">
        <v>0.25</v>
      </c>
      <c r="G12" s="404">
        <v>-0.25</v>
      </c>
      <c r="H12" s="403">
        <v>-0.75</v>
      </c>
      <c r="I12" s="404">
        <v>-1</v>
      </c>
      <c r="J12" s="403">
        <v>-0.7</v>
      </c>
      <c r="K12" s="403">
        <v>0</v>
      </c>
      <c r="L12" s="403">
        <v>1.75</v>
      </c>
      <c r="M12" s="404">
        <v>2.5</v>
      </c>
      <c r="N12" s="404">
        <v>3.25</v>
      </c>
      <c r="O12" s="403">
        <v>4.25</v>
      </c>
      <c r="P12" s="404">
        <v>5.25</v>
      </c>
      <c r="Q12" s="403">
        <v>6</v>
      </c>
      <c r="R12" s="404">
        <v>7</v>
      </c>
      <c r="S12" s="401">
        <v>8</v>
      </c>
      <c r="T12" s="405">
        <v>9</v>
      </c>
      <c r="U12" s="406">
        <v>29</v>
      </c>
    </row>
    <row r="13" spans="1:34" customFormat="1" x14ac:dyDescent="0.25">
      <c r="A13" s="399">
        <v>37561</v>
      </c>
      <c r="B13" s="400">
        <v>3</v>
      </c>
      <c r="C13" s="401">
        <v>2</v>
      </c>
      <c r="D13" s="402">
        <v>1</v>
      </c>
      <c r="E13" s="403">
        <v>0.75</v>
      </c>
      <c r="F13" s="404">
        <v>0.25</v>
      </c>
      <c r="G13" s="404">
        <v>-0.25</v>
      </c>
      <c r="H13" s="403">
        <v>-0.75</v>
      </c>
      <c r="I13" s="404">
        <v>-1</v>
      </c>
      <c r="J13" s="403">
        <v>-0.7</v>
      </c>
      <c r="K13" s="403">
        <v>0</v>
      </c>
      <c r="L13" s="403">
        <v>1.25</v>
      </c>
      <c r="M13" s="404">
        <v>1.75</v>
      </c>
      <c r="N13" s="404">
        <v>2.5</v>
      </c>
      <c r="O13" s="403">
        <v>3.25</v>
      </c>
      <c r="P13" s="404">
        <v>3.75</v>
      </c>
      <c r="Q13" s="403">
        <v>4.25</v>
      </c>
      <c r="R13" s="404">
        <v>4.75</v>
      </c>
      <c r="S13" s="401">
        <v>5.75</v>
      </c>
      <c r="T13" s="405">
        <v>8.1999999999999993</v>
      </c>
      <c r="U13" s="406">
        <v>29</v>
      </c>
    </row>
    <row r="14" spans="1:34" customFormat="1" x14ac:dyDescent="0.25">
      <c r="A14" s="399">
        <v>37591</v>
      </c>
      <c r="B14" s="400">
        <v>3</v>
      </c>
      <c r="C14" s="401">
        <v>2</v>
      </c>
      <c r="D14" s="402">
        <v>1</v>
      </c>
      <c r="E14" s="403">
        <v>0.75</v>
      </c>
      <c r="F14" s="404">
        <v>0.25</v>
      </c>
      <c r="G14" s="404">
        <v>-0.25</v>
      </c>
      <c r="H14" s="403">
        <v>-0.75</v>
      </c>
      <c r="I14" s="404">
        <v>-1</v>
      </c>
      <c r="J14" s="403">
        <v>-0.7</v>
      </c>
      <c r="K14" s="403">
        <v>0</v>
      </c>
      <c r="L14" s="403">
        <v>1.25</v>
      </c>
      <c r="M14" s="404">
        <v>1.75</v>
      </c>
      <c r="N14" s="404">
        <v>2.5</v>
      </c>
      <c r="O14" s="403">
        <v>3.25</v>
      </c>
      <c r="P14" s="404">
        <v>3.75</v>
      </c>
      <c r="Q14" s="403">
        <v>4.25</v>
      </c>
      <c r="R14" s="404">
        <v>4.75</v>
      </c>
      <c r="S14" s="401">
        <v>5.75</v>
      </c>
      <c r="T14" s="405">
        <v>8.1999999999999993</v>
      </c>
      <c r="U14" s="406">
        <v>29</v>
      </c>
    </row>
    <row r="15" spans="1:34" customFormat="1" x14ac:dyDescent="0.25">
      <c r="A15" s="399">
        <v>37622</v>
      </c>
      <c r="B15" s="400">
        <v>3</v>
      </c>
      <c r="C15" s="401">
        <v>2</v>
      </c>
      <c r="D15" s="402">
        <v>1</v>
      </c>
      <c r="E15" s="403">
        <v>0.75</v>
      </c>
      <c r="F15" s="404">
        <v>0.25</v>
      </c>
      <c r="G15" s="404">
        <v>-0.25</v>
      </c>
      <c r="H15" s="403">
        <v>-0.75</v>
      </c>
      <c r="I15" s="404">
        <v>-1</v>
      </c>
      <c r="J15" s="403">
        <v>-0.7</v>
      </c>
      <c r="K15" s="403">
        <v>0</v>
      </c>
      <c r="L15" s="403">
        <v>1.25</v>
      </c>
      <c r="M15" s="404">
        <v>1.75</v>
      </c>
      <c r="N15" s="404">
        <v>2.5</v>
      </c>
      <c r="O15" s="403">
        <v>3.25</v>
      </c>
      <c r="P15" s="404">
        <v>3.75</v>
      </c>
      <c r="Q15" s="403">
        <v>4.25</v>
      </c>
      <c r="R15" s="404">
        <v>4.75</v>
      </c>
      <c r="S15" s="401">
        <v>5.75</v>
      </c>
      <c r="T15" s="405">
        <v>8.1999999999999993</v>
      </c>
      <c r="U15" s="406">
        <v>29</v>
      </c>
    </row>
    <row r="16" spans="1:34" customFormat="1" x14ac:dyDescent="0.25">
      <c r="A16" s="399">
        <v>37653</v>
      </c>
      <c r="B16" s="400">
        <v>3</v>
      </c>
      <c r="C16" s="401">
        <v>2</v>
      </c>
      <c r="D16" s="402">
        <v>1</v>
      </c>
      <c r="E16" s="403">
        <v>0.75</v>
      </c>
      <c r="F16" s="404">
        <v>0.25</v>
      </c>
      <c r="G16" s="404">
        <v>-0.25</v>
      </c>
      <c r="H16" s="403">
        <v>-0.75</v>
      </c>
      <c r="I16" s="404">
        <v>-1</v>
      </c>
      <c r="J16" s="403">
        <v>-0.7</v>
      </c>
      <c r="K16" s="403">
        <v>0</v>
      </c>
      <c r="L16" s="403">
        <v>1.25</v>
      </c>
      <c r="M16" s="404">
        <v>1.75</v>
      </c>
      <c r="N16" s="404">
        <v>2.5</v>
      </c>
      <c r="O16" s="403">
        <v>3.25</v>
      </c>
      <c r="P16" s="404">
        <v>3.75</v>
      </c>
      <c r="Q16" s="403">
        <v>4.25</v>
      </c>
      <c r="R16" s="404">
        <v>4.75</v>
      </c>
      <c r="S16" s="401">
        <v>5.75</v>
      </c>
      <c r="T16" s="405">
        <v>8.1999999999999993</v>
      </c>
      <c r="U16" s="406">
        <v>29</v>
      </c>
    </row>
    <row r="17" spans="1:21" customFormat="1" x14ac:dyDescent="0.25">
      <c r="A17" s="399">
        <v>37681</v>
      </c>
      <c r="B17" s="400">
        <v>3</v>
      </c>
      <c r="C17" s="401">
        <v>2</v>
      </c>
      <c r="D17" s="402">
        <v>1</v>
      </c>
      <c r="E17" s="403">
        <v>0.75</v>
      </c>
      <c r="F17" s="404">
        <v>0.25</v>
      </c>
      <c r="G17" s="404">
        <v>-0.25</v>
      </c>
      <c r="H17" s="403">
        <v>-0.75</v>
      </c>
      <c r="I17" s="404">
        <v>-1</v>
      </c>
      <c r="J17" s="403">
        <v>-0.7</v>
      </c>
      <c r="K17" s="403">
        <v>0</v>
      </c>
      <c r="L17" s="403">
        <v>1.25</v>
      </c>
      <c r="M17" s="404">
        <v>1.75</v>
      </c>
      <c r="N17" s="404">
        <v>2.5</v>
      </c>
      <c r="O17" s="403">
        <v>3.25</v>
      </c>
      <c r="P17" s="404">
        <v>3.75</v>
      </c>
      <c r="Q17" s="403">
        <v>4.25</v>
      </c>
      <c r="R17" s="404">
        <v>4.75</v>
      </c>
      <c r="S17" s="401">
        <v>5.75</v>
      </c>
      <c r="T17" s="405">
        <v>8.1999999999999993</v>
      </c>
      <c r="U17" s="406">
        <v>29</v>
      </c>
    </row>
    <row r="18" spans="1:21" customFormat="1" x14ac:dyDescent="0.25">
      <c r="A18" s="399">
        <v>37712</v>
      </c>
      <c r="B18" s="400">
        <v>3</v>
      </c>
      <c r="C18" s="401">
        <v>2</v>
      </c>
      <c r="D18" s="402">
        <v>0.75</v>
      </c>
      <c r="E18" s="403">
        <v>0.5</v>
      </c>
      <c r="F18" s="404">
        <v>0.25</v>
      </c>
      <c r="G18" s="404">
        <v>-0.25</v>
      </c>
      <c r="H18" s="403">
        <v>-0.65</v>
      </c>
      <c r="I18" s="404">
        <v>-0.85</v>
      </c>
      <c r="J18" s="403">
        <v>-0.65</v>
      </c>
      <c r="K18" s="403">
        <v>0</v>
      </c>
      <c r="L18" s="403">
        <v>1</v>
      </c>
      <c r="M18" s="404">
        <v>1.5</v>
      </c>
      <c r="N18" s="404">
        <v>2.25</v>
      </c>
      <c r="O18" s="403">
        <v>3</v>
      </c>
      <c r="P18" s="404">
        <v>3.5</v>
      </c>
      <c r="Q18" s="403">
        <v>4</v>
      </c>
      <c r="R18" s="404">
        <v>4.5</v>
      </c>
      <c r="S18" s="401">
        <v>5.5</v>
      </c>
      <c r="T18" s="405">
        <v>8.1999999999999993</v>
      </c>
      <c r="U18" s="406">
        <v>29</v>
      </c>
    </row>
    <row r="19" spans="1:21" customFormat="1" x14ac:dyDescent="0.25">
      <c r="A19" s="399">
        <v>37742</v>
      </c>
      <c r="B19" s="400">
        <v>3</v>
      </c>
      <c r="C19" s="401">
        <v>2</v>
      </c>
      <c r="D19" s="402">
        <v>0.75</v>
      </c>
      <c r="E19" s="403">
        <v>0.5</v>
      </c>
      <c r="F19" s="404">
        <v>0.25</v>
      </c>
      <c r="G19" s="404">
        <v>-0.25</v>
      </c>
      <c r="H19" s="403">
        <v>-0.65</v>
      </c>
      <c r="I19" s="404">
        <v>-0.85</v>
      </c>
      <c r="J19" s="403">
        <v>-0.65</v>
      </c>
      <c r="K19" s="403">
        <v>0</v>
      </c>
      <c r="L19" s="403">
        <v>1</v>
      </c>
      <c r="M19" s="404">
        <v>1.5</v>
      </c>
      <c r="N19" s="404">
        <v>2.25</v>
      </c>
      <c r="O19" s="403">
        <v>3</v>
      </c>
      <c r="P19" s="404">
        <v>3.5</v>
      </c>
      <c r="Q19" s="403">
        <v>4</v>
      </c>
      <c r="R19" s="404">
        <v>4.5</v>
      </c>
      <c r="S19" s="401">
        <v>5.5</v>
      </c>
      <c r="T19" s="405">
        <v>8.1999999999999993</v>
      </c>
      <c r="U19" s="406">
        <v>29</v>
      </c>
    </row>
    <row r="20" spans="1:21" customFormat="1" x14ac:dyDescent="0.25">
      <c r="A20" s="399">
        <v>37773</v>
      </c>
      <c r="B20" s="400">
        <v>3</v>
      </c>
      <c r="C20" s="401">
        <v>2</v>
      </c>
      <c r="D20" s="402">
        <v>0.75</v>
      </c>
      <c r="E20" s="403">
        <v>0.5</v>
      </c>
      <c r="F20" s="404">
        <v>0.25</v>
      </c>
      <c r="G20" s="404">
        <v>-0.25</v>
      </c>
      <c r="H20" s="403">
        <v>-0.65</v>
      </c>
      <c r="I20" s="404">
        <v>-0.85</v>
      </c>
      <c r="J20" s="403">
        <v>-0.65</v>
      </c>
      <c r="K20" s="403">
        <v>0</v>
      </c>
      <c r="L20" s="403">
        <v>1</v>
      </c>
      <c r="M20" s="404">
        <v>1.5</v>
      </c>
      <c r="N20" s="404">
        <v>2.25</v>
      </c>
      <c r="O20" s="403">
        <v>3</v>
      </c>
      <c r="P20" s="404">
        <v>3.5</v>
      </c>
      <c r="Q20" s="403">
        <v>4</v>
      </c>
      <c r="R20" s="404">
        <v>4.5</v>
      </c>
      <c r="S20" s="401">
        <v>5.5</v>
      </c>
      <c r="T20" s="405">
        <v>8.1999999999999993</v>
      </c>
      <c r="U20" s="406">
        <v>29</v>
      </c>
    </row>
    <row r="21" spans="1:21" customFormat="1" x14ac:dyDescent="0.25">
      <c r="A21" s="399">
        <v>37803</v>
      </c>
      <c r="B21" s="400">
        <v>3</v>
      </c>
      <c r="C21" s="401">
        <v>2</v>
      </c>
      <c r="D21" s="402">
        <v>0.75</v>
      </c>
      <c r="E21" s="403">
        <v>0.5</v>
      </c>
      <c r="F21" s="404">
        <v>0.25</v>
      </c>
      <c r="G21" s="404">
        <v>-0.25</v>
      </c>
      <c r="H21" s="403">
        <v>-0.65</v>
      </c>
      <c r="I21" s="404">
        <v>-0.85</v>
      </c>
      <c r="J21" s="403">
        <v>-0.65</v>
      </c>
      <c r="K21" s="403">
        <v>0</v>
      </c>
      <c r="L21" s="403">
        <v>1</v>
      </c>
      <c r="M21" s="404">
        <v>1.5</v>
      </c>
      <c r="N21" s="404">
        <v>2.25</v>
      </c>
      <c r="O21" s="403">
        <v>3</v>
      </c>
      <c r="P21" s="404">
        <v>3.5</v>
      </c>
      <c r="Q21" s="403">
        <v>4</v>
      </c>
      <c r="R21" s="404">
        <v>4.5</v>
      </c>
      <c r="S21" s="401">
        <v>5.5</v>
      </c>
      <c r="T21" s="405">
        <v>8.1999999999999993</v>
      </c>
      <c r="U21" s="406">
        <v>29</v>
      </c>
    </row>
    <row r="22" spans="1:21" customFormat="1" x14ac:dyDescent="0.25">
      <c r="A22" s="399">
        <v>37834</v>
      </c>
      <c r="B22" s="400">
        <v>3</v>
      </c>
      <c r="C22" s="401">
        <v>2</v>
      </c>
      <c r="D22" s="402">
        <v>0.75</v>
      </c>
      <c r="E22" s="403">
        <v>0.5</v>
      </c>
      <c r="F22" s="404">
        <v>0.25</v>
      </c>
      <c r="G22" s="404">
        <v>-0.25</v>
      </c>
      <c r="H22" s="403">
        <v>-0.65</v>
      </c>
      <c r="I22" s="404">
        <v>-0.85</v>
      </c>
      <c r="J22" s="403">
        <v>-0.65</v>
      </c>
      <c r="K22" s="403">
        <v>0</v>
      </c>
      <c r="L22" s="403">
        <v>1</v>
      </c>
      <c r="M22" s="404">
        <v>1.5</v>
      </c>
      <c r="N22" s="404">
        <v>2.25</v>
      </c>
      <c r="O22" s="403">
        <v>3</v>
      </c>
      <c r="P22" s="404">
        <v>3.5</v>
      </c>
      <c r="Q22" s="403">
        <v>4</v>
      </c>
      <c r="R22" s="404">
        <v>4.5</v>
      </c>
      <c r="S22" s="401">
        <v>5.5</v>
      </c>
      <c r="T22" s="405">
        <v>8.1999999999999993</v>
      </c>
      <c r="U22" s="406">
        <v>29</v>
      </c>
    </row>
    <row r="23" spans="1:21" customFormat="1" x14ac:dyDescent="0.25">
      <c r="A23" s="399">
        <v>37865</v>
      </c>
      <c r="B23" s="400">
        <v>3</v>
      </c>
      <c r="C23" s="401">
        <v>2</v>
      </c>
      <c r="D23" s="402">
        <v>0.75</v>
      </c>
      <c r="E23" s="403">
        <v>0.5</v>
      </c>
      <c r="F23" s="404">
        <v>0.25</v>
      </c>
      <c r="G23" s="404">
        <v>-0.25</v>
      </c>
      <c r="H23" s="403">
        <v>-0.65</v>
      </c>
      <c r="I23" s="404">
        <v>-0.85</v>
      </c>
      <c r="J23" s="403">
        <v>-0.65</v>
      </c>
      <c r="K23" s="403">
        <v>0</v>
      </c>
      <c r="L23" s="403">
        <v>1</v>
      </c>
      <c r="M23" s="404">
        <v>1.5</v>
      </c>
      <c r="N23" s="404">
        <v>2.25</v>
      </c>
      <c r="O23" s="403">
        <v>3</v>
      </c>
      <c r="P23" s="404">
        <v>3.5</v>
      </c>
      <c r="Q23" s="403">
        <v>4</v>
      </c>
      <c r="R23" s="404">
        <v>4.5</v>
      </c>
      <c r="S23" s="401">
        <v>5.5</v>
      </c>
      <c r="T23" s="405">
        <v>8.1999999999999993</v>
      </c>
      <c r="U23" s="406">
        <v>29</v>
      </c>
    </row>
    <row r="24" spans="1:21" customFormat="1" x14ac:dyDescent="0.25">
      <c r="A24" s="399">
        <v>37895</v>
      </c>
      <c r="B24" s="400">
        <v>3</v>
      </c>
      <c r="C24" s="401">
        <v>2</v>
      </c>
      <c r="D24" s="402">
        <v>0.75</v>
      </c>
      <c r="E24" s="403">
        <v>0.5</v>
      </c>
      <c r="F24" s="404">
        <v>0.25</v>
      </c>
      <c r="G24" s="404">
        <v>-0.25</v>
      </c>
      <c r="H24" s="403">
        <v>-0.65</v>
      </c>
      <c r="I24" s="404">
        <v>-0.85</v>
      </c>
      <c r="J24" s="403">
        <v>-0.65</v>
      </c>
      <c r="K24" s="403">
        <v>0</v>
      </c>
      <c r="L24" s="403">
        <v>1</v>
      </c>
      <c r="M24" s="404">
        <v>1.5</v>
      </c>
      <c r="N24" s="404">
        <v>2.25</v>
      </c>
      <c r="O24" s="403">
        <v>3</v>
      </c>
      <c r="P24" s="404">
        <v>3.5</v>
      </c>
      <c r="Q24" s="403">
        <v>4</v>
      </c>
      <c r="R24" s="404">
        <v>4.5</v>
      </c>
      <c r="S24" s="401">
        <v>5.5</v>
      </c>
      <c r="T24" s="405">
        <v>8.1999999999999993</v>
      </c>
      <c r="U24" s="406">
        <v>29</v>
      </c>
    </row>
    <row r="25" spans="1:21" customFormat="1" x14ac:dyDescent="0.25">
      <c r="A25" s="399">
        <v>37926</v>
      </c>
      <c r="B25" s="400">
        <v>3</v>
      </c>
      <c r="C25" s="401">
        <v>2</v>
      </c>
      <c r="D25" s="402">
        <v>0.75</v>
      </c>
      <c r="E25" s="403">
        <v>0.5</v>
      </c>
      <c r="F25" s="404">
        <v>0.25</v>
      </c>
      <c r="G25" s="404">
        <v>-0.25</v>
      </c>
      <c r="H25" s="403">
        <v>-0.65</v>
      </c>
      <c r="I25" s="404">
        <v>-0.85</v>
      </c>
      <c r="J25" s="403">
        <v>-0.65</v>
      </c>
      <c r="K25" s="403">
        <v>0</v>
      </c>
      <c r="L25" s="403">
        <v>1</v>
      </c>
      <c r="M25" s="404">
        <v>1.5</v>
      </c>
      <c r="N25" s="404">
        <v>2.25</v>
      </c>
      <c r="O25" s="403">
        <v>3</v>
      </c>
      <c r="P25" s="404">
        <v>3.5</v>
      </c>
      <c r="Q25" s="403">
        <v>4</v>
      </c>
      <c r="R25" s="404">
        <v>4.5</v>
      </c>
      <c r="S25" s="401">
        <v>5.5</v>
      </c>
      <c r="T25" s="405">
        <v>8.1999999999999993</v>
      </c>
      <c r="U25" s="406">
        <v>29</v>
      </c>
    </row>
    <row r="26" spans="1:21" customFormat="1" x14ac:dyDescent="0.25">
      <c r="A26" s="399">
        <v>37956</v>
      </c>
      <c r="B26" s="400">
        <v>3</v>
      </c>
      <c r="C26" s="401">
        <v>2</v>
      </c>
      <c r="D26" s="402">
        <v>0.75</v>
      </c>
      <c r="E26" s="403">
        <v>0.5</v>
      </c>
      <c r="F26" s="404">
        <v>0.25</v>
      </c>
      <c r="G26" s="404">
        <v>-0.25</v>
      </c>
      <c r="H26" s="403">
        <v>-0.65</v>
      </c>
      <c r="I26" s="404">
        <v>-0.85</v>
      </c>
      <c r="J26" s="403">
        <v>-0.65</v>
      </c>
      <c r="K26" s="403">
        <v>0</v>
      </c>
      <c r="L26" s="403">
        <v>1</v>
      </c>
      <c r="M26" s="404">
        <v>1.5</v>
      </c>
      <c r="N26" s="404">
        <v>2.25</v>
      </c>
      <c r="O26" s="403">
        <v>3</v>
      </c>
      <c r="P26" s="404">
        <v>3.5</v>
      </c>
      <c r="Q26" s="403">
        <v>4</v>
      </c>
      <c r="R26" s="404">
        <v>4.5</v>
      </c>
      <c r="S26" s="401">
        <v>5.5</v>
      </c>
      <c r="T26" s="405">
        <v>8.1999999999999993</v>
      </c>
      <c r="U26" s="406">
        <v>29</v>
      </c>
    </row>
    <row r="27" spans="1:21" customFormat="1" x14ac:dyDescent="0.25">
      <c r="A27" s="399">
        <v>37987</v>
      </c>
      <c r="B27" s="400">
        <v>3</v>
      </c>
      <c r="C27" s="401">
        <v>2</v>
      </c>
      <c r="D27" s="402">
        <v>0.75</v>
      </c>
      <c r="E27" s="403">
        <v>0.5</v>
      </c>
      <c r="F27" s="404">
        <v>0.25</v>
      </c>
      <c r="G27" s="404">
        <v>-0.25</v>
      </c>
      <c r="H27" s="403">
        <v>-0.65</v>
      </c>
      <c r="I27" s="404">
        <v>-0.85</v>
      </c>
      <c r="J27" s="403">
        <v>-0.65</v>
      </c>
      <c r="K27" s="403">
        <v>0</v>
      </c>
      <c r="L27" s="403">
        <v>1</v>
      </c>
      <c r="M27" s="404">
        <v>1.5</v>
      </c>
      <c r="N27" s="404">
        <v>2.25</v>
      </c>
      <c r="O27" s="403">
        <v>3</v>
      </c>
      <c r="P27" s="404">
        <v>3.5</v>
      </c>
      <c r="Q27" s="403">
        <v>4</v>
      </c>
      <c r="R27" s="404">
        <v>4.5</v>
      </c>
      <c r="S27" s="401">
        <v>5.5</v>
      </c>
      <c r="T27" s="405">
        <v>8.1999999999999993</v>
      </c>
      <c r="U27" s="406">
        <v>29</v>
      </c>
    </row>
    <row r="28" spans="1:21" customFormat="1" x14ac:dyDescent="0.25">
      <c r="A28" s="399">
        <v>38018</v>
      </c>
      <c r="B28" s="400">
        <v>3</v>
      </c>
      <c r="C28" s="401">
        <v>2</v>
      </c>
      <c r="D28" s="402">
        <v>0.75</v>
      </c>
      <c r="E28" s="403">
        <v>0.5</v>
      </c>
      <c r="F28" s="404">
        <v>0.25</v>
      </c>
      <c r="G28" s="404">
        <v>-0.25</v>
      </c>
      <c r="H28" s="403">
        <v>-0.65</v>
      </c>
      <c r="I28" s="404">
        <v>-0.85</v>
      </c>
      <c r="J28" s="403">
        <v>-0.65</v>
      </c>
      <c r="K28" s="403">
        <v>0</v>
      </c>
      <c r="L28" s="403">
        <v>1</v>
      </c>
      <c r="M28" s="404">
        <v>1.5</v>
      </c>
      <c r="N28" s="404">
        <v>2.25</v>
      </c>
      <c r="O28" s="403">
        <v>3</v>
      </c>
      <c r="P28" s="404">
        <v>3.5</v>
      </c>
      <c r="Q28" s="403">
        <v>4</v>
      </c>
      <c r="R28" s="404">
        <v>4.5</v>
      </c>
      <c r="S28" s="401">
        <v>5.5</v>
      </c>
      <c r="T28" s="405">
        <v>8.1999999999999993</v>
      </c>
      <c r="U28" s="406">
        <v>29</v>
      </c>
    </row>
    <row r="29" spans="1:21" customFormat="1" x14ac:dyDescent="0.25">
      <c r="A29" s="399">
        <v>38047</v>
      </c>
      <c r="B29" s="400">
        <v>3</v>
      </c>
      <c r="C29" s="401">
        <v>2</v>
      </c>
      <c r="D29" s="402">
        <v>0.75</v>
      </c>
      <c r="E29" s="403">
        <v>0.5</v>
      </c>
      <c r="F29" s="404">
        <v>0.25</v>
      </c>
      <c r="G29" s="404">
        <v>-0.25</v>
      </c>
      <c r="H29" s="403">
        <v>-0.65</v>
      </c>
      <c r="I29" s="404">
        <v>-0.85</v>
      </c>
      <c r="J29" s="403">
        <v>-0.65</v>
      </c>
      <c r="K29" s="403">
        <v>0</v>
      </c>
      <c r="L29" s="403">
        <v>1</v>
      </c>
      <c r="M29" s="404">
        <v>1.5</v>
      </c>
      <c r="N29" s="404">
        <v>2.25</v>
      </c>
      <c r="O29" s="403">
        <v>3</v>
      </c>
      <c r="P29" s="404">
        <v>3.5</v>
      </c>
      <c r="Q29" s="403">
        <v>4</v>
      </c>
      <c r="R29" s="404">
        <v>4.5</v>
      </c>
      <c r="S29" s="401">
        <v>5.5</v>
      </c>
      <c r="T29" s="405">
        <v>8.1999999999999993</v>
      </c>
      <c r="U29" s="406">
        <v>29</v>
      </c>
    </row>
    <row r="30" spans="1:21" customFormat="1" x14ac:dyDescent="0.25">
      <c r="A30" s="399">
        <v>38078</v>
      </c>
      <c r="B30" s="400">
        <v>3</v>
      </c>
      <c r="C30" s="401">
        <v>2</v>
      </c>
      <c r="D30" s="402">
        <v>0.75</v>
      </c>
      <c r="E30" s="403">
        <v>0.5</v>
      </c>
      <c r="F30" s="404">
        <v>0.25</v>
      </c>
      <c r="G30" s="404">
        <v>-0.25</v>
      </c>
      <c r="H30" s="403">
        <v>-0.65</v>
      </c>
      <c r="I30" s="404">
        <v>-0.85</v>
      </c>
      <c r="J30" s="403">
        <v>-0.65</v>
      </c>
      <c r="K30" s="403">
        <v>0</v>
      </c>
      <c r="L30" s="403">
        <v>1</v>
      </c>
      <c r="M30" s="404">
        <v>1.5</v>
      </c>
      <c r="N30" s="404">
        <v>2.25</v>
      </c>
      <c r="O30" s="403">
        <v>3</v>
      </c>
      <c r="P30" s="404">
        <v>3.5</v>
      </c>
      <c r="Q30" s="403">
        <v>4</v>
      </c>
      <c r="R30" s="404">
        <v>4.5</v>
      </c>
      <c r="S30" s="401">
        <v>5.5</v>
      </c>
      <c r="T30" s="405">
        <v>8.1999999999999993</v>
      </c>
      <c r="U30" s="406">
        <v>29</v>
      </c>
    </row>
    <row r="31" spans="1:21" customFormat="1" x14ac:dyDescent="0.25">
      <c r="A31" s="399">
        <v>38108</v>
      </c>
      <c r="B31" s="400">
        <v>3</v>
      </c>
      <c r="C31" s="401">
        <v>2</v>
      </c>
      <c r="D31" s="402">
        <v>0.75</v>
      </c>
      <c r="E31" s="403">
        <v>0.5</v>
      </c>
      <c r="F31" s="404">
        <v>0.25</v>
      </c>
      <c r="G31" s="404">
        <v>-0.25</v>
      </c>
      <c r="H31" s="403">
        <v>-0.65</v>
      </c>
      <c r="I31" s="404">
        <v>-0.85</v>
      </c>
      <c r="J31" s="403">
        <v>-0.65</v>
      </c>
      <c r="K31" s="403">
        <v>0</v>
      </c>
      <c r="L31" s="403">
        <v>1</v>
      </c>
      <c r="M31" s="404">
        <v>1.5</v>
      </c>
      <c r="N31" s="404">
        <v>2.25</v>
      </c>
      <c r="O31" s="403">
        <v>3</v>
      </c>
      <c r="P31" s="404">
        <v>3.5</v>
      </c>
      <c r="Q31" s="403">
        <v>4</v>
      </c>
      <c r="R31" s="404">
        <v>4.5</v>
      </c>
      <c r="S31" s="401">
        <v>5.5</v>
      </c>
      <c r="T31" s="405">
        <v>8.1999999999999993</v>
      </c>
      <c r="U31" s="406">
        <v>29</v>
      </c>
    </row>
    <row r="32" spans="1:21" customFormat="1" x14ac:dyDescent="0.25">
      <c r="A32" s="399">
        <v>38139</v>
      </c>
      <c r="B32" s="400">
        <v>3</v>
      </c>
      <c r="C32" s="401">
        <v>2</v>
      </c>
      <c r="D32" s="402">
        <v>0.75</v>
      </c>
      <c r="E32" s="403">
        <v>0.5</v>
      </c>
      <c r="F32" s="404">
        <v>0.25</v>
      </c>
      <c r="G32" s="404">
        <v>-0.25</v>
      </c>
      <c r="H32" s="403">
        <v>-0.65</v>
      </c>
      <c r="I32" s="404">
        <v>-0.85</v>
      </c>
      <c r="J32" s="403">
        <v>-0.65</v>
      </c>
      <c r="K32" s="403">
        <v>0</v>
      </c>
      <c r="L32" s="403">
        <v>1</v>
      </c>
      <c r="M32" s="404">
        <v>1.5</v>
      </c>
      <c r="N32" s="404">
        <v>2.25</v>
      </c>
      <c r="O32" s="403">
        <v>3</v>
      </c>
      <c r="P32" s="404">
        <v>3.5</v>
      </c>
      <c r="Q32" s="403">
        <v>4</v>
      </c>
      <c r="R32" s="404">
        <v>4.5</v>
      </c>
      <c r="S32" s="401">
        <v>5.5</v>
      </c>
      <c r="T32" s="405">
        <v>8.1999999999999993</v>
      </c>
      <c r="U32" s="406">
        <v>29</v>
      </c>
    </row>
    <row r="33" spans="1:21" customFormat="1" x14ac:dyDescent="0.25">
      <c r="A33" s="399">
        <v>38169</v>
      </c>
      <c r="B33" s="400">
        <v>3</v>
      </c>
      <c r="C33" s="401">
        <v>2</v>
      </c>
      <c r="D33" s="402">
        <v>0.75</v>
      </c>
      <c r="E33" s="403">
        <v>0.5</v>
      </c>
      <c r="F33" s="404">
        <v>0.25</v>
      </c>
      <c r="G33" s="404">
        <v>-0.25</v>
      </c>
      <c r="H33" s="403">
        <v>-0.65</v>
      </c>
      <c r="I33" s="404">
        <v>-0.85</v>
      </c>
      <c r="J33" s="403">
        <v>-0.65</v>
      </c>
      <c r="K33" s="403">
        <v>0</v>
      </c>
      <c r="L33" s="403">
        <v>1</v>
      </c>
      <c r="M33" s="404">
        <v>1.5</v>
      </c>
      <c r="N33" s="404">
        <v>2.25</v>
      </c>
      <c r="O33" s="403">
        <v>3</v>
      </c>
      <c r="P33" s="404">
        <v>3.5</v>
      </c>
      <c r="Q33" s="403">
        <v>4</v>
      </c>
      <c r="R33" s="404">
        <v>4.5</v>
      </c>
      <c r="S33" s="401">
        <v>5.5</v>
      </c>
      <c r="T33" s="405">
        <v>8.1999999999999993</v>
      </c>
      <c r="U33" s="406">
        <v>29</v>
      </c>
    </row>
    <row r="34" spans="1:21" customFormat="1" x14ac:dyDescent="0.25">
      <c r="A34" s="399">
        <v>38200</v>
      </c>
      <c r="B34" s="400">
        <v>3</v>
      </c>
      <c r="C34" s="401">
        <v>2</v>
      </c>
      <c r="D34" s="402">
        <v>0.75</v>
      </c>
      <c r="E34" s="403">
        <v>0.5</v>
      </c>
      <c r="F34" s="404">
        <v>0.25</v>
      </c>
      <c r="G34" s="404">
        <v>-0.25</v>
      </c>
      <c r="H34" s="403">
        <v>-0.65</v>
      </c>
      <c r="I34" s="404">
        <v>-0.85</v>
      </c>
      <c r="J34" s="403">
        <v>-0.65</v>
      </c>
      <c r="K34" s="403">
        <v>0</v>
      </c>
      <c r="L34" s="403">
        <v>1</v>
      </c>
      <c r="M34" s="404">
        <v>1.5</v>
      </c>
      <c r="N34" s="404">
        <v>2.25</v>
      </c>
      <c r="O34" s="403">
        <v>3</v>
      </c>
      <c r="P34" s="404">
        <v>3.5</v>
      </c>
      <c r="Q34" s="403">
        <v>4</v>
      </c>
      <c r="R34" s="404">
        <v>4.5</v>
      </c>
      <c r="S34" s="401">
        <v>5.5</v>
      </c>
      <c r="T34" s="405">
        <v>8.1999999999999993</v>
      </c>
      <c r="U34" s="406">
        <v>29</v>
      </c>
    </row>
    <row r="35" spans="1:21" customFormat="1" x14ac:dyDescent="0.25">
      <c r="A35" s="399">
        <v>38231</v>
      </c>
      <c r="B35" s="400">
        <v>3</v>
      </c>
      <c r="C35" s="401">
        <v>2</v>
      </c>
      <c r="D35" s="402">
        <v>0.75</v>
      </c>
      <c r="E35" s="403">
        <v>0.5</v>
      </c>
      <c r="F35" s="404">
        <v>0.25</v>
      </c>
      <c r="G35" s="404">
        <v>-0.25</v>
      </c>
      <c r="H35" s="403">
        <v>-0.65</v>
      </c>
      <c r="I35" s="404">
        <v>-0.85</v>
      </c>
      <c r="J35" s="403">
        <v>-0.65</v>
      </c>
      <c r="K35" s="403">
        <v>0</v>
      </c>
      <c r="L35" s="403">
        <v>1</v>
      </c>
      <c r="M35" s="404">
        <v>1.5</v>
      </c>
      <c r="N35" s="404">
        <v>2.25</v>
      </c>
      <c r="O35" s="403">
        <v>3</v>
      </c>
      <c r="P35" s="404">
        <v>3.5</v>
      </c>
      <c r="Q35" s="403">
        <v>4</v>
      </c>
      <c r="R35" s="404">
        <v>4.5</v>
      </c>
      <c r="S35" s="401">
        <v>5.5</v>
      </c>
      <c r="T35" s="405">
        <v>8.1999999999999993</v>
      </c>
      <c r="U35" s="406">
        <v>29</v>
      </c>
    </row>
    <row r="36" spans="1:21" customFormat="1" x14ac:dyDescent="0.25">
      <c r="A36" s="399">
        <v>38261</v>
      </c>
      <c r="B36" s="400">
        <v>3</v>
      </c>
      <c r="C36" s="401">
        <v>2</v>
      </c>
      <c r="D36" s="402">
        <v>0.75</v>
      </c>
      <c r="E36" s="403">
        <v>0.5</v>
      </c>
      <c r="F36" s="404">
        <v>0.25</v>
      </c>
      <c r="G36" s="404">
        <v>-0.25</v>
      </c>
      <c r="H36" s="403">
        <v>-0.65</v>
      </c>
      <c r="I36" s="404">
        <v>-0.85</v>
      </c>
      <c r="J36" s="403">
        <v>-0.65</v>
      </c>
      <c r="K36" s="403">
        <v>0</v>
      </c>
      <c r="L36" s="403">
        <v>1</v>
      </c>
      <c r="M36" s="404">
        <v>1.5</v>
      </c>
      <c r="N36" s="404">
        <v>2.25</v>
      </c>
      <c r="O36" s="403">
        <v>3</v>
      </c>
      <c r="P36" s="404">
        <v>3.5</v>
      </c>
      <c r="Q36" s="403">
        <v>4</v>
      </c>
      <c r="R36" s="404">
        <v>4.5</v>
      </c>
      <c r="S36" s="401">
        <v>5.5</v>
      </c>
      <c r="T36" s="405">
        <v>8.1999999999999993</v>
      </c>
      <c r="U36" s="406">
        <v>29</v>
      </c>
    </row>
    <row r="37" spans="1:21" customFormat="1" x14ac:dyDescent="0.25">
      <c r="A37" s="399">
        <v>38292</v>
      </c>
      <c r="B37" s="400">
        <v>3</v>
      </c>
      <c r="C37" s="401">
        <v>2</v>
      </c>
      <c r="D37" s="402">
        <v>0.75</v>
      </c>
      <c r="E37" s="403">
        <v>0.5</v>
      </c>
      <c r="F37" s="404">
        <v>0.25</v>
      </c>
      <c r="G37" s="404">
        <v>-0.25</v>
      </c>
      <c r="H37" s="403">
        <v>-0.65</v>
      </c>
      <c r="I37" s="404">
        <v>-0.85</v>
      </c>
      <c r="J37" s="403">
        <v>-0.65</v>
      </c>
      <c r="K37" s="403">
        <v>0</v>
      </c>
      <c r="L37" s="403">
        <v>1</v>
      </c>
      <c r="M37" s="404">
        <v>1.5</v>
      </c>
      <c r="N37" s="404">
        <v>2.25</v>
      </c>
      <c r="O37" s="403">
        <v>3</v>
      </c>
      <c r="P37" s="404">
        <v>3.5</v>
      </c>
      <c r="Q37" s="403">
        <v>4</v>
      </c>
      <c r="R37" s="404">
        <v>4.5</v>
      </c>
      <c r="S37" s="401">
        <v>5.5</v>
      </c>
      <c r="T37" s="405">
        <v>8.1999999999999993</v>
      </c>
      <c r="U37" s="406">
        <v>29</v>
      </c>
    </row>
    <row r="38" spans="1:21" customFormat="1" x14ac:dyDescent="0.25">
      <c r="A38" s="399">
        <v>40513</v>
      </c>
      <c r="B38" s="400">
        <v>3</v>
      </c>
      <c r="C38" s="401">
        <v>2</v>
      </c>
      <c r="D38" s="402">
        <v>0.75</v>
      </c>
      <c r="E38" s="403">
        <v>0.5</v>
      </c>
      <c r="F38" s="404">
        <v>0.25</v>
      </c>
      <c r="G38" s="404">
        <v>-0.25</v>
      </c>
      <c r="H38" s="403">
        <v>-0.65</v>
      </c>
      <c r="I38" s="404">
        <v>-0.85</v>
      </c>
      <c r="J38" s="403">
        <v>-0.65</v>
      </c>
      <c r="K38" s="403">
        <v>0</v>
      </c>
      <c r="L38" s="403">
        <v>1</v>
      </c>
      <c r="M38" s="404">
        <v>1.5</v>
      </c>
      <c r="N38" s="404">
        <v>2.25</v>
      </c>
      <c r="O38" s="403">
        <v>3</v>
      </c>
      <c r="P38" s="404">
        <v>3.5</v>
      </c>
      <c r="Q38" s="403">
        <v>4</v>
      </c>
      <c r="R38" s="404">
        <v>4.5</v>
      </c>
      <c r="S38" s="401">
        <v>5.5</v>
      </c>
      <c r="T38" s="405">
        <v>8.1999999999999993</v>
      </c>
      <c r="U38" s="406">
        <v>29</v>
      </c>
    </row>
    <row r="39" spans="1:21" customFormat="1" ht="13.8" thickBot="1" x14ac:dyDescent="0.3">
      <c r="A39" s="407">
        <v>44531</v>
      </c>
      <c r="B39" s="408">
        <v>3</v>
      </c>
      <c r="C39" s="409">
        <v>2</v>
      </c>
      <c r="D39" s="410">
        <v>0.75</v>
      </c>
      <c r="E39" s="411">
        <v>0.5</v>
      </c>
      <c r="F39" s="412">
        <v>0.25</v>
      </c>
      <c r="G39" s="413">
        <v>-0.25</v>
      </c>
      <c r="H39" s="411">
        <v>-0.65</v>
      </c>
      <c r="I39" s="412">
        <v>-0.85</v>
      </c>
      <c r="J39" s="411">
        <v>-0.65</v>
      </c>
      <c r="K39" s="411">
        <v>0</v>
      </c>
      <c r="L39" s="411">
        <v>1</v>
      </c>
      <c r="M39" s="412">
        <v>1.5</v>
      </c>
      <c r="N39" s="413">
        <v>2.25</v>
      </c>
      <c r="O39" s="411">
        <v>3</v>
      </c>
      <c r="P39" s="413">
        <v>3.4</v>
      </c>
      <c r="Q39" s="411">
        <v>4</v>
      </c>
      <c r="R39" s="413">
        <v>4.5</v>
      </c>
      <c r="S39" s="409">
        <v>5.5</v>
      </c>
      <c r="T39" s="414">
        <v>8.1999999999999993</v>
      </c>
      <c r="U39" s="415">
        <v>29</v>
      </c>
    </row>
    <row r="40" spans="1:21" customFormat="1" x14ac:dyDescent="0.25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5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8" thickBot="1" x14ac:dyDescent="0.3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21" ht="13.8" thickBot="1" x14ac:dyDescent="0.3">
      <c r="A43" s="225"/>
      <c r="B43" s="226">
        <v>-5</v>
      </c>
      <c r="C43" s="227">
        <v>-4</v>
      </c>
      <c r="D43" s="228">
        <v>-3.5</v>
      </c>
      <c r="E43" s="228">
        <v>-3</v>
      </c>
      <c r="F43" s="228">
        <v>-2.5</v>
      </c>
      <c r="G43" s="228">
        <v>-2</v>
      </c>
      <c r="H43" s="228">
        <v>-1.5</v>
      </c>
      <c r="I43" s="228">
        <v>-1</v>
      </c>
      <c r="J43" s="228">
        <v>-0.5</v>
      </c>
      <c r="K43" s="228">
        <v>0</v>
      </c>
      <c r="L43" s="228">
        <v>0.5</v>
      </c>
      <c r="M43" s="228">
        <v>1</v>
      </c>
      <c r="N43" s="228">
        <v>1.5</v>
      </c>
      <c r="O43" s="228">
        <v>2</v>
      </c>
      <c r="P43" s="228">
        <v>2.5</v>
      </c>
      <c r="Q43" s="228">
        <v>3</v>
      </c>
      <c r="R43" s="228">
        <v>4</v>
      </c>
      <c r="S43" s="228">
        <v>5</v>
      </c>
      <c r="T43" s="229">
        <v>10</v>
      </c>
      <c r="U43" s="230">
        <v>40</v>
      </c>
    </row>
    <row r="44" spans="1:21" x14ac:dyDescent="0.25">
      <c r="A44" s="231">
        <v>37165</v>
      </c>
      <c r="B44" s="245">
        <v>4.75</v>
      </c>
      <c r="C44" s="246">
        <v>3.75</v>
      </c>
      <c r="D44" s="247">
        <v>2.5</v>
      </c>
      <c r="E44" s="248">
        <v>1.5</v>
      </c>
      <c r="F44" s="249">
        <v>0.5</v>
      </c>
      <c r="G44" s="249">
        <v>0</v>
      </c>
      <c r="H44" s="248">
        <v>-0.5</v>
      </c>
      <c r="I44" s="249">
        <v>-0.75</v>
      </c>
      <c r="J44" s="248">
        <v>-0.5</v>
      </c>
      <c r="K44" s="248">
        <v>0</v>
      </c>
      <c r="L44" s="248">
        <v>1</v>
      </c>
      <c r="M44" s="249">
        <v>1.75</v>
      </c>
      <c r="N44" s="249">
        <v>2.5</v>
      </c>
      <c r="O44" s="248">
        <v>3.25</v>
      </c>
      <c r="P44" s="249">
        <v>4</v>
      </c>
      <c r="Q44" s="248">
        <v>4.75</v>
      </c>
      <c r="R44" s="249">
        <v>6</v>
      </c>
      <c r="S44" s="250">
        <v>7.25</v>
      </c>
      <c r="T44" s="251">
        <v>16.260978154878529</v>
      </c>
      <c r="U44" s="246">
        <v>58.403635071802682</v>
      </c>
    </row>
    <row r="45" spans="1:21" x14ac:dyDescent="0.25">
      <c r="A45" s="232">
        <v>37196</v>
      </c>
      <c r="B45" s="252">
        <v>4.5</v>
      </c>
      <c r="C45" s="253">
        <v>3.5</v>
      </c>
      <c r="D45" s="254">
        <v>2.25</v>
      </c>
      <c r="E45" s="255">
        <v>1.25</v>
      </c>
      <c r="F45" s="256">
        <v>0.25</v>
      </c>
      <c r="G45" s="256">
        <v>-0.25</v>
      </c>
      <c r="H45" s="255">
        <v>-0.75</v>
      </c>
      <c r="I45" s="256">
        <v>-1</v>
      </c>
      <c r="J45" s="255">
        <v>-0.75</v>
      </c>
      <c r="K45" s="255">
        <v>0</v>
      </c>
      <c r="L45" s="255">
        <v>1.25</v>
      </c>
      <c r="M45" s="256">
        <v>2.5</v>
      </c>
      <c r="N45" s="256">
        <v>3</v>
      </c>
      <c r="O45" s="255">
        <v>3.75</v>
      </c>
      <c r="P45" s="256">
        <v>4.5</v>
      </c>
      <c r="Q45" s="255">
        <v>5</v>
      </c>
      <c r="R45" s="256">
        <v>6.25</v>
      </c>
      <c r="S45" s="257">
        <v>7.5</v>
      </c>
      <c r="T45" s="258">
        <v>12</v>
      </c>
      <c r="U45" s="253">
        <v>44</v>
      </c>
    </row>
    <row r="46" spans="1:21" x14ac:dyDescent="0.25">
      <c r="A46" s="232">
        <v>37226</v>
      </c>
      <c r="B46" s="252">
        <v>4.5</v>
      </c>
      <c r="C46" s="253">
        <v>3.5</v>
      </c>
      <c r="D46" s="254">
        <v>2.25</v>
      </c>
      <c r="E46" s="255">
        <v>1.25</v>
      </c>
      <c r="F46" s="256">
        <v>0.25</v>
      </c>
      <c r="G46" s="256">
        <v>-0.25</v>
      </c>
      <c r="H46" s="255">
        <v>-0.75</v>
      </c>
      <c r="I46" s="256">
        <v>-1</v>
      </c>
      <c r="J46" s="255">
        <v>-0.75</v>
      </c>
      <c r="K46" s="255">
        <v>0</v>
      </c>
      <c r="L46" s="255">
        <v>1.25</v>
      </c>
      <c r="M46" s="256">
        <v>2.5</v>
      </c>
      <c r="N46" s="256">
        <v>3</v>
      </c>
      <c r="O46" s="255">
        <v>3.75</v>
      </c>
      <c r="P46" s="256">
        <v>4.5</v>
      </c>
      <c r="Q46" s="255">
        <v>5</v>
      </c>
      <c r="R46" s="256">
        <v>6.25</v>
      </c>
      <c r="S46" s="257">
        <v>7.5</v>
      </c>
      <c r="T46" s="258">
        <v>12</v>
      </c>
      <c r="U46" s="253">
        <v>44</v>
      </c>
    </row>
    <row r="47" spans="1:21" x14ac:dyDescent="0.25">
      <c r="A47" s="232">
        <v>37257</v>
      </c>
      <c r="B47" s="252">
        <v>4.5</v>
      </c>
      <c r="C47" s="253">
        <v>3.5</v>
      </c>
      <c r="D47" s="254">
        <v>2.25</v>
      </c>
      <c r="E47" s="255">
        <v>1.25</v>
      </c>
      <c r="F47" s="256">
        <v>0.25</v>
      </c>
      <c r="G47" s="256">
        <v>-0.25</v>
      </c>
      <c r="H47" s="255">
        <v>-0.75</v>
      </c>
      <c r="I47" s="256">
        <v>-1</v>
      </c>
      <c r="J47" s="255">
        <v>-0.75</v>
      </c>
      <c r="K47" s="255">
        <v>0</v>
      </c>
      <c r="L47" s="255">
        <v>1.25</v>
      </c>
      <c r="M47" s="256">
        <v>2.5</v>
      </c>
      <c r="N47" s="256">
        <v>3</v>
      </c>
      <c r="O47" s="255">
        <v>3.75</v>
      </c>
      <c r="P47" s="256">
        <v>4.5</v>
      </c>
      <c r="Q47" s="255">
        <v>5</v>
      </c>
      <c r="R47" s="256">
        <v>6.25</v>
      </c>
      <c r="S47" s="257">
        <v>7.5</v>
      </c>
      <c r="T47" s="258">
        <v>12</v>
      </c>
      <c r="U47" s="253">
        <v>44</v>
      </c>
    </row>
    <row r="48" spans="1:21" x14ac:dyDescent="0.25">
      <c r="A48" s="232">
        <v>37288</v>
      </c>
      <c r="B48" s="252">
        <v>4.5</v>
      </c>
      <c r="C48" s="253">
        <v>3.5</v>
      </c>
      <c r="D48" s="254">
        <v>2.25</v>
      </c>
      <c r="E48" s="255">
        <v>1.25</v>
      </c>
      <c r="F48" s="256">
        <v>0.25</v>
      </c>
      <c r="G48" s="256">
        <v>-0.25</v>
      </c>
      <c r="H48" s="255">
        <v>-0.75</v>
      </c>
      <c r="I48" s="256">
        <v>-1</v>
      </c>
      <c r="J48" s="255">
        <v>-0.75</v>
      </c>
      <c r="K48" s="255">
        <v>0</v>
      </c>
      <c r="L48" s="255">
        <v>1.25</v>
      </c>
      <c r="M48" s="256">
        <v>2.5</v>
      </c>
      <c r="N48" s="256">
        <v>3</v>
      </c>
      <c r="O48" s="255">
        <v>3.75</v>
      </c>
      <c r="P48" s="256">
        <v>4.5</v>
      </c>
      <c r="Q48" s="255">
        <v>5</v>
      </c>
      <c r="R48" s="256">
        <v>6.25</v>
      </c>
      <c r="S48" s="257">
        <v>7.5</v>
      </c>
      <c r="T48" s="258">
        <v>12</v>
      </c>
      <c r="U48" s="253">
        <v>44</v>
      </c>
    </row>
    <row r="49" spans="1:21" x14ac:dyDescent="0.25">
      <c r="A49" s="232">
        <v>37316</v>
      </c>
      <c r="B49" s="252">
        <v>4.5</v>
      </c>
      <c r="C49" s="253">
        <v>3.5</v>
      </c>
      <c r="D49" s="254">
        <v>2.25</v>
      </c>
      <c r="E49" s="255">
        <v>1.25</v>
      </c>
      <c r="F49" s="256">
        <v>0.25</v>
      </c>
      <c r="G49" s="256">
        <v>-0.25</v>
      </c>
      <c r="H49" s="255">
        <v>-0.75</v>
      </c>
      <c r="I49" s="256">
        <v>-1</v>
      </c>
      <c r="J49" s="255">
        <v>-0.75</v>
      </c>
      <c r="K49" s="255">
        <v>0</v>
      </c>
      <c r="L49" s="255">
        <v>1.2</v>
      </c>
      <c r="M49" s="256">
        <v>2.4</v>
      </c>
      <c r="N49" s="256">
        <v>2.9</v>
      </c>
      <c r="O49" s="255">
        <v>3.65</v>
      </c>
      <c r="P49" s="256">
        <v>4.4000000000000004</v>
      </c>
      <c r="Q49" s="255">
        <v>4.9000000000000004</v>
      </c>
      <c r="R49" s="256">
        <v>6.1</v>
      </c>
      <c r="S49" s="257">
        <v>7.3</v>
      </c>
      <c r="T49" s="258">
        <v>12</v>
      </c>
      <c r="U49" s="253">
        <v>44</v>
      </c>
    </row>
    <row r="50" spans="1:21" x14ac:dyDescent="0.25">
      <c r="A50" s="232">
        <v>37347</v>
      </c>
      <c r="B50" s="252">
        <v>4</v>
      </c>
      <c r="C50" s="253">
        <v>3</v>
      </c>
      <c r="D50" s="254">
        <v>1.5</v>
      </c>
      <c r="E50" s="255">
        <v>0.5</v>
      </c>
      <c r="F50" s="256">
        <v>0.1</v>
      </c>
      <c r="G50" s="256">
        <v>-0.25</v>
      </c>
      <c r="H50" s="255">
        <v>-0.5</v>
      </c>
      <c r="I50" s="256">
        <v>-0.85</v>
      </c>
      <c r="J50" s="255">
        <v>-0.65</v>
      </c>
      <c r="K50" s="255">
        <v>0</v>
      </c>
      <c r="L50" s="255">
        <v>0.9</v>
      </c>
      <c r="M50" s="256">
        <v>1.5</v>
      </c>
      <c r="N50" s="256">
        <v>2.25</v>
      </c>
      <c r="O50" s="255">
        <v>2.5</v>
      </c>
      <c r="P50" s="256">
        <v>3.35</v>
      </c>
      <c r="Q50" s="255">
        <v>3.5</v>
      </c>
      <c r="R50" s="256">
        <v>4.5</v>
      </c>
      <c r="S50" s="257">
        <v>5.25</v>
      </c>
      <c r="T50" s="258">
        <v>8.1999999999999993</v>
      </c>
      <c r="U50" s="253">
        <v>29</v>
      </c>
    </row>
    <row r="51" spans="1:21" x14ac:dyDescent="0.25">
      <c r="A51" s="232">
        <v>37377</v>
      </c>
      <c r="B51" s="259">
        <v>3</v>
      </c>
      <c r="C51" s="260">
        <v>2</v>
      </c>
      <c r="D51" s="254">
        <v>1</v>
      </c>
      <c r="E51" s="255">
        <v>0.75</v>
      </c>
      <c r="F51" s="256">
        <v>0.25</v>
      </c>
      <c r="G51" s="256">
        <v>0</v>
      </c>
      <c r="H51" s="261">
        <v>-0.4</v>
      </c>
      <c r="I51" s="256">
        <v>-0.6</v>
      </c>
      <c r="J51" s="261">
        <v>-0.6</v>
      </c>
      <c r="K51" s="261">
        <v>0</v>
      </c>
      <c r="L51" s="261">
        <v>0.8</v>
      </c>
      <c r="M51" s="256">
        <v>1.25</v>
      </c>
      <c r="N51" s="256">
        <v>1.75</v>
      </c>
      <c r="O51" s="261">
        <v>2.25</v>
      </c>
      <c r="P51" s="256">
        <v>2.85</v>
      </c>
      <c r="Q51" s="261">
        <v>3.25</v>
      </c>
      <c r="R51" s="256">
        <v>4.25</v>
      </c>
      <c r="S51" s="262">
        <v>5</v>
      </c>
      <c r="T51" s="263">
        <v>8.1999999999999993</v>
      </c>
      <c r="U51" s="260">
        <v>29</v>
      </c>
    </row>
    <row r="52" spans="1:21" x14ac:dyDescent="0.25">
      <c r="A52" s="232">
        <v>37408</v>
      </c>
      <c r="B52" s="259">
        <v>3</v>
      </c>
      <c r="C52" s="260">
        <v>2</v>
      </c>
      <c r="D52" s="254">
        <v>1</v>
      </c>
      <c r="E52" s="255">
        <v>0.75</v>
      </c>
      <c r="F52" s="256">
        <v>0.25</v>
      </c>
      <c r="G52" s="256">
        <v>0</v>
      </c>
      <c r="H52" s="261">
        <v>-0.4</v>
      </c>
      <c r="I52" s="256">
        <v>-0.6</v>
      </c>
      <c r="J52" s="261">
        <v>-0.6</v>
      </c>
      <c r="K52" s="261">
        <v>0</v>
      </c>
      <c r="L52" s="261">
        <v>0.8</v>
      </c>
      <c r="M52" s="256">
        <v>1.25</v>
      </c>
      <c r="N52" s="256">
        <v>1.75</v>
      </c>
      <c r="O52" s="261">
        <v>2.25</v>
      </c>
      <c r="P52" s="256">
        <v>2.85</v>
      </c>
      <c r="Q52" s="261">
        <v>3.25</v>
      </c>
      <c r="R52" s="256">
        <v>4.25</v>
      </c>
      <c r="S52" s="262">
        <v>5</v>
      </c>
      <c r="T52" s="263">
        <v>8.1999999999999993</v>
      </c>
      <c r="U52" s="260">
        <v>29</v>
      </c>
    </row>
    <row r="53" spans="1:21" x14ac:dyDescent="0.25">
      <c r="A53" s="232">
        <v>37438</v>
      </c>
      <c r="B53" s="259">
        <v>3</v>
      </c>
      <c r="C53" s="260">
        <v>2</v>
      </c>
      <c r="D53" s="254">
        <v>1</v>
      </c>
      <c r="E53" s="255">
        <v>0.75</v>
      </c>
      <c r="F53" s="256">
        <v>0.25</v>
      </c>
      <c r="G53" s="256">
        <v>0</v>
      </c>
      <c r="H53" s="261">
        <v>-0.4</v>
      </c>
      <c r="I53" s="256">
        <v>-0.6</v>
      </c>
      <c r="J53" s="261">
        <v>-0.6</v>
      </c>
      <c r="K53" s="261">
        <v>0</v>
      </c>
      <c r="L53" s="261">
        <v>0.8</v>
      </c>
      <c r="M53" s="256">
        <v>1.25</v>
      </c>
      <c r="N53" s="256">
        <v>1.75</v>
      </c>
      <c r="O53" s="261">
        <v>2.25</v>
      </c>
      <c r="P53" s="256">
        <v>2.85</v>
      </c>
      <c r="Q53" s="261">
        <v>3.25</v>
      </c>
      <c r="R53" s="256">
        <v>4.25</v>
      </c>
      <c r="S53" s="262">
        <v>5</v>
      </c>
      <c r="T53" s="263">
        <v>8.1999999999999993</v>
      </c>
      <c r="U53" s="260">
        <v>29</v>
      </c>
    </row>
    <row r="54" spans="1:21" x14ac:dyDescent="0.25">
      <c r="A54" s="232">
        <v>37469</v>
      </c>
      <c r="B54" s="259">
        <v>3</v>
      </c>
      <c r="C54" s="260">
        <v>2</v>
      </c>
      <c r="D54" s="254">
        <v>1</v>
      </c>
      <c r="E54" s="255">
        <v>0.75</v>
      </c>
      <c r="F54" s="256">
        <v>0.25</v>
      </c>
      <c r="G54" s="256">
        <v>0</v>
      </c>
      <c r="H54" s="261">
        <v>-0.4</v>
      </c>
      <c r="I54" s="256">
        <v>-0.6</v>
      </c>
      <c r="J54" s="261">
        <v>-0.6</v>
      </c>
      <c r="K54" s="261">
        <v>0</v>
      </c>
      <c r="L54" s="261">
        <v>0.8</v>
      </c>
      <c r="M54" s="256">
        <v>1.25</v>
      </c>
      <c r="N54" s="256">
        <v>1.75</v>
      </c>
      <c r="O54" s="261">
        <v>2.25</v>
      </c>
      <c r="P54" s="256">
        <v>2.85</v>
      </c>
      <c r="Q54" s="261">
        <v>3.25</v>
      </c>
      <c r="R54" s="256">
        <v>4.25</v>
      </c>
      <c r="S54" s="262">
        <v>5</v>
      </c>
      <c r="T54" s="264">
        <v>8.1999999999999993</v>
      </c>
      <c r="U54" s="265">
        <v>29</v>
      </c>
    </row>
    <row r="55" spans="1:21" x14ac:dyDescent="0.25">
      <c r="A55" s="232">
        <v>37500</v>
      </c>
      <c r="B55" s="259">
        <v>3</v>
      </c>
      <c r="C55" s="260">
        <v>2</v>
      </c>
      <c r="D55" s="254">
        <v>1</v>
      </c>
      <c r="E55" s="255">
        <v>0.75</v>
      </c>
      <c r="F55" s="256">
        <v>0.25</v>
      </c>
      <c r="G55" s="256">
        <v>0</v>
      </c>
      <c r="H55" s="261">
        <v>-0.4</v>
      </c>
      <c r="I55" s="256">
        <v>-0.6</v>
      </c>
      <c r="J55" s="261">
        <v>-0.6</v>
      </c>
      <c r="K55" s="261">
        <v>0</v>
      </c>
      <c r="L55" s="261">
        <v>0.8</v>
      </c>
      <c r="M55" s="256">
        <v>1.25</v>
      </c>
      <c r="N55" s="256">
        <v>1.75</v>
      </c>
      <c r="O55" s="261">
        <v>2.25</v>
      </c>
      <c r="P55" s="256">
        <v>2.85</v>
      </c>
      <c r="Q55" s="261">
        <v>3.25</v>
      </c>
      <c r="R55" s="256">
        <v>4.25</v>
      </c>
      <c r="S55" s="262">
        <v>5</v>
      </c>
      <c r="T55" s="263">
        <v>8.1999999999999993</v>
      </c>
      <c r="U55" s="260">
        <v>29</v>
      </c>
    </row>
    <row r="56" spans="1:21" x14ac:dyDescent="0.25">
      <c r="A56" s="232">
        <v>37530</v>
      </c>
      <c r="B56" s="259">
        <v>3</v>
      </c>
      <c r="C56" s="260">
        <v>2</v>
      </c>
      <c r="D56" s="254">
        <v>1</v>
      </c>
      <c r="E56" s="255">
        <v>0.75</v>
      </c>
      <c r="F56" s="256">
        <v>0.25</v>
      </c>
      <c r="G56" s="256">
        <v>0</v>
      </c>
      <c r="H56" s="261">
        <v>-0.4</v>
      </c>
      <c r="I56" s="256">
        <v>-0.6</v>
      </c>
      <c r="J56" s="261">
        <v>-0.6</v>
      </c>
      <c r="K56" s="261">
        <v>0</v>
      </c>
      <c r="L56" s="261">
        <v>0.8</v>
      </c>
      <c r="M56" s="256">
        <v>1.25</v>
      </c>
      <c r="N56" s="256">
        <v>1.75</v>
      </c>
      <c r="O56" s="261">
        <v>2.25</v>
      </c>
      <c r="P56" s="256">
        <v>2.85</v>
      </c>
      <c r="Q56" s="261">
        <v>3.25</v>
      </c>
      <c r="R56" s="256">
        <v>4.25</v>
      </c>
      <c r="S56" s="262">
        <v>5</v>
      </c>
      <c r="T56" s="263">
        <v>8.1999999999999993</v>
      </c>
      <c r="U56" s="260">
        <v>29</v>
      </c>
    </row>
    <row r="57" spans="1:21" x14ac:dyDescent="0.25">
      <c r="A57" s="232">
        <v>37561</v>
      </c>
      <c r="B57" s="259">
        <v>3</v>
      </c>
      <c r="C57" s="260">
        <v>2</v>
      </c>
      <c r="D57" s="254">
        <v>1</v>
      </c>
      <c r="E57" s="255">
        <v>0.75</v>
      </c>
      <c r="F57" s="256">
        <v>0.25</v>
      </c>
      <c r="G57" s="256">
        <v>0</v>
      </c>
      <c r="H57" s="261">
        <v>-0.4</v>
      </c>
      <c r="I57" s="256">
        <v>-0.6</v>
      </c>
      <c r="J57" s="261">
        <v>-0.6</v>
      </c>
      <c r="K57" s="261">
        <v>0</v>
      </c>
      <c r="L57" s="261">
        <v>0.8</v>
      </c>
      <c r="M57" s="256">
        <v>1.25</v>
      </c>
      <c r="N57" s="256">
        <v>1.75</v>
      </c>
      <c r="O57" s="261">
        <v>2.25</v>
      </c>
      <c r="P57" s="256">
        <v>2.85</v>
      </c>
      <c r="Q57" s="261">
        <v>3.25</v>
      </c>
      <c r="R57" s="256">
        <v>4.25</v>
      </c>
      <c r="S57" s="262">
        <v>5</v>
      </c>
      <c r="T57" s="263">
        <v>8.1999999999999993</v>
      </c>
      <c r="U57" s="260">
        <v>29</v>
      </c>
    </row>
    <row r="58" spans="1:21" x14ac:dyDescent="0.25">
      <c r="A58" s="232">
        <v>37591</v>
      </c>
      <c r="B58" s="259">
        <v>3</v>
      </c>
      <c r="C58" s="260">
        <v>2</v>
      </c>
      <c r="D58" s="254">
        <v>1</v>
      </c>
      <c r="E58" s="255">
        <v>0.75</v>
      </c>
      <c r="F58" s="256">
        <v>0.25</v>
      </c>
      <c r="G58" s="256">
        <v>0</v>
      </c>
      <c r="H58" s="261">
        <v>-0.4</v>
      </c>
      <c r="I58" s="256">
        <v>-0.6</v>
      </c>
      <c r="J58" s="261">
        <v>-0.6</v>
      </c>
      <c r="K58" s="261">
        <v>0</v>
      </c>
      <c r="L58" s="261">
        <v>0.8</v>
      </c>
      <c r="M58" s="256">
        <v>1.25</v>
      </c>
      <c r="N58" s="256">
        <v>1.75</v>
      </c>
      <c r="O58" s="261">
        <v>2.25</v>
      </c>
      <c r="P58" s="256">
        <v>2.85</v>
      </c>
      <c r="Q58" s="261">
        <v>3.25</v>
      </c>
      <c r="R58" s="256">
        <v>4.25</v>
      </c>
      <c r="S58" s="262">
        <v>5</v>
      </c>
      <c r="T58" s="263">
        <v>8.1999999999999993</v>
      </c>
      <c r="U58" s="260">
        <v>29</v>
      </c>
    </row>
    <row r="59" spans="1:21" x14ac:dyDescent="0.25">
      <c r="A59" s="233">
        <v>37622</v>
      </c>
      <c r="B59" s="266">
        <v>3</v>
      </c>
      <c r="C59" s="267">
        <v>2</v>
      </c>
      <c r="D59" s="268">
        <v>1</v>
      </c>
      <c r="E59" s="269">
        <v>0.75</v>
      </c>
      <c r="F59" s="270">
        <v>0.25</v>
      </c>
      <c r="G59" s="270">
        <v>0</v>
      </c>
      <c r="H59" s="269">
        <v>-0.4</v>
      </c>
      <c r="I59" s="270">
        <v>-0.6</v>
      </c>
      <c r="J59" s="269">
        <v>-0.6</v>
      </c>
      <c r="K59" s="269">
        <v>0</v>
      </c>
      <c r="L59" s="269">
        <v>0.8</v>
      </c>
      <c r="M59" s="270">
        <v>1.25</v>
      </c>
      <c r="N59" s="270">
        <v>1.75</v>
      </c>
      <c r="O59" s="269">
        <v>2.25</v>
      </c>
      <c r="P59" s="270">
        <v>2.85</v>
      </c>
      <c r="Q59" s="269">
        <v>3.25</v>
      </c>
      <c r="R59" s="270">
        <v>4.25</v>
      </c>
      <c r="S59" s="267">
        <v>5</v>
      </c>
      <c r="T59" s="271">
        <v>8.1999999999999993</v>
      </c>
      <c r="U59" s="272">
        <v>29</v>
      </c>
    </row>
    <row r="60" spans="1:21" x14ac:dyDescent="0.25">
      <c r="A60" s="233">
        <v>37653</v>
      </c>
      <c r="B60" s="266">
        <v>3</v>
      </c>
      <c r="C60" s="267">
        <v>2</v>
      </c>
      <c r="D60" s="268">
        <v>1</v>
      </c>
      <c r="E60" s="269">
        <v>0.75</v>
      </c>
      <c r="F60" s="270">
        <v>0.25</v>
      </c>
      <c r="G60" s="270">
        <v>0</v>
      </c>
      <c r="H60" s="269">
        <v>-0.4</v>
      </c>
      <c r="I60" s="270">
        <v>-0.6</v>
      </c>
      <c r="J60" s="269">
        <v>-0.6</v>
      </c>
      <c r="K60" s="269">
        <v>0</v>
      </c>
      <c r="L60" s="269">
        <v>0.8</v>
      </c>
      <c r="M60" s="270">
        <v>1.25</v>
      </c>
      <c r="N60" s="270">
        <v>1.75</v>
      </c>
      <c r="O60" s="269">
        <v>2.25</v>
      </c>
      <c r="P60" s="270">
        <v>2.85</v>
      </c>
      <c r="Q60" s="269">
        <v>3.25</v>
      </c>
      <c r="R60" s="270">
        <v>4.25</v>
      </c>
      <c r="S60" s="267">
        <v>5</v>
      </c>
      <c r="T60" s="271">
        <v>8.1999999999999993</v>
      </c>
      <c r="U60" s="272">
        <v>29</v>
      </c>
    </row>
    <row r="61" spans="1:21" x14ac:dyDescent="0.25">
      <c r="A61" s="233">
        <v>37681</v>
      </c>
      <c r="B61" s="266">
        <v>3</v>
      </c>
      <c r="C61" s="267">
        <v>2</v>
      </c>
      <c r="D61" s="268">
        <v>1</v>
      </c>
      <c r="E61" s="269">
        <v>0.75</v>
      </c>
      <c r="F61" s="270">
        <v>0.25</v>
      </c>
      <c r="G61" s="270">
        <v>0</v>
      </c>
      <c r="H61" s="269">
        <v>-0.4</v>
      </c>
      <c r="I61" s="270">
        <v>-0.6</v>
      </c>
      <c r="J61" s="269">
        <v>-0.6</v>
      </c>
      <c r="K61" s="269">
        <v>0</v>
      </c>
      <c r="L61" s="269">
        <v>0.8</v>
      </c>
      <c r="M61" s="270">
        <v>1.25</v>
      </c>
      <c r="N61" s="270">
        <v>1.75</v>
      </c>
      <c r="O61" s="269">
        <v>2.25</v>
      </c>
      <c r="P61" s="270">
        <v>2.85</v>
      </c>
      <c r="Q61" s="269">
        <v>3.25</v>
      </c>
      <c r="R61" s="270">
        <v>4.25</v>
      </c>
      <c r="S61" s="267">
        <v>5</v>
      </c>
      <c r="T61" s="271">
        <v>8.1999999999999993</v>
      </c>
      <c r="U61" s="272">
        <v>29</v>
      </c>
    </row>
    <row r="62" spans="1:21" x14ac:dyDescent="0.25">
      <c r="A62" s="233">
        <v>37712</v>
      </c>
      <c r="B62" s="266">
        <v>3</v>
      </c>
      <c r="C62" s="267">
        <v>2</v>
      </c>
      <c r="D62" s="268">
        <v>0.75</v>
      </c>
      <c r="E62" s="269">
        <v>0.5</v>
      </c>
      <c r="F62" s="270">
        <v>0.25</v>
      </c>
      <c r="G62" s="270">
        <v>0</v>
      </c>
      <c r="H62" s="269">
        <v>-0.35</v>
      </c>
      <c r="I62" s="270">
        <v>-0.5</v>
      </c>
      <c r="J62" s="269">
        <v>-0.55000000000000004</v>
      </c>
      <c r="K62" s="269">
        <v>0</v>
      </c>
      <c r="L62" s="269">
        <v>0.8</v>
      </c>
      <c r="M62" s="270">
        <v>1.25</v>
      </c>
      <c r="N62" s="270">
        <v>1.75</v>
      </c>
      <c r="O62" s="269">
        <v>2.25</v>
      </c>
      <c r="P62" s="270">
        <v>2.85</v>
      </c>
      <c r="Q62" s="269">
        <v>3.25</v>
      </c>
      <c r="R62" s="270">
        <v>4.25</v>
      </c>
      <c r="S62" s="267">
        <v>5</v>
      </c>
      <c r="T62" s="271">
        <v>8.1999999999999993</v>
      </c>
      <c r="U62" s="272">
        <v>29</v>
      </c>
    </row>
    <row r="63" spans="1:21" x14ac:dyDescent="0.25">
      <c r="A63" s="233">
        <v>37742</v>
      </c>
      <c r="B63" s="266">
        <v>3</v>
      </c>
      <c r="C63" s="267">
        <v>2</v>
      </c>
      <c r="D63" s="268">
        <v>0.75</v>
      </c>
      <c r="E63" s="269">
        <v>0.5</v>
      </c>
      <c r="F63" s="270">
        <v>0.25</v>
      </c>
      <c r="G63" s="270">
        <v>0</v>
      </c>
      <c r="H63" s="269">
        <v>-0.35</v>
      </c>
      <c r="I63" s="270">
        <v>-0.5</v>
      </c>
      <c r="J63" s="269">
        <v>-0.55000000000000004</v>
      </c>
      <c r="K63" s="269">
        <v>0</v>
      </c>
      <c r="L63" s="269">
        <v>0.8</v>
      </c>
      <c r="M63" s="270">
        <v>1.25</v>
      </c>
      <c r="N63" s="270">
        <v>1.75</v>
      </c>
      <c r="O63" s="269">
        <v>2.25</v>
      </c>
      <c r="P63" s="270">
        <v>2.85</v>
      </c>
      <c r="Q63" s="269">
        <v>3.25</v>
      </c>
      <c r="R63" s="270">
        <v>4.25</v>
      </c>
      <c r="S63" s="267">
        <v>5</v>
      </c>
      <c r="T63" s="271">
        <v>8.1999999999999993</v>
      </c>
      <c r="U63" s="272">
        <v>29</v>
      </c>
    </row>
    <row r="64" spans="1:21" x14ac:dyDescent="0.25">
      <c r="A64" s="233">
        <v>37773</v>
      </c>
      <c r="B64" s="266">
        <v>3</v>
      </c>
      <c r="C64" s="267">
        <v>2</v>
      </c>
      <c r="D64" s="268">
        <v>0.75</v>
      </c>
      <c r="E64" s="269">
        <v>0.5</v>
      </c>
      <c r="F64" s="270">
        <v>0.25</v>
      </c>
      <c r="G64" s="270">
        <v>0</v>
      </c>
      <c r="H64" s="269">
        <v>-0.35</v>
      </c>
      <c r="I64" s="270">
        <v>-0.5</v>
      </c>
      <c r="J64" s="269">
        <v>-0.55000000000000004</v>
      </c>
      <c r="K64" s="269">
        <v>0</v>
      </c>
      <c r="L64" s="269">
        <v>0.8</v>
      </c>
      <c r="M64" s="270">
        <v>1.25</v>
      </c>
      <c r="N64" s="270">
        <v>1.75</v>
      </c>
      <c r="O64" s="269">
        <v>2.25</v>
      </c>
      <c r="P64" s="270">
        <v>2.85</v>
      </c>
      <c r="Q64" s="269">
        <v>3.25</v>
      </c>
      <c r="R64" s="270">
        <v>4.25</v>
      </c>
      <c r="S64" s="267">
        <v>5</v>
      </c>
      <c r="T64" s="271">
        <v>8.1999999999999993</v>
      </c>
      <c r="U64" s="272">
        <v>29</v>
      </c>
    </row>
    <row r="65" spans="1:21" x14ac:dyDescent="0.25">
      <c r="A65" s="233">
        <v>37803</v>
      </c>
      <c r="B65" s="266">
        <v>3</v>
      </c>
      <c r="C65" s="267">
        <v>2</v>
      </c>
      <c r="D65" s="268">
        <v>0.75</v>
      </c>
      <c r="E65" s="269">
        <v>0.5</v>
      </c>
      <c r="F65" s="270">
        <v>0.25</v>
      </c>
      <c r="G65" s="270">
        <v>0</v>
      </c>
      <c r="H65" s="269">
        <v>-0.35</v>
      </c>
      <c r="I65" s="270">
        <v>-0.5</v>
      </c>
      <c r="J65" s="269">
        <v>-0.55000000000000004</v>
      </c>
      <c r="K65" s="269">
        <v>0</v>
      </c>
      <c r="L65" s="269">
        <v>0.8</v>
      </c>
      <c r="M65" s="270">
        <v>1.25</v>
      </c>
      <c r="N65" s="270">
        <v>1.75</v>
      </c>
      <c r="O65" s="269">
        <v>2.25</v>
      </c>
      <c r="P65" s="270">
        <v>2.85</v>
      </c>
      <c r="Q65" s="269">
        <v>3.25</v>
      </c>
      <c r="R65" s="270">
        <v>4.25</v>
      </c>
      <c r="S65" s="267">
        <v>5</v>
      </c>
      <c r="T65" s="271">
        <v>8.1999999999999993</v>
      </c>
      <c r="U65" s="272">
        <v>29</v>
      </c>
    </row>
    <row r="66" spans="1:21" x14ac:dyDescent="0.25">
      <c r="A66" s="233">
        <v>37834</v>
      </c>
      <c r="B66" s="266">
        <v>3</v>
      </c>
      <c r="C66" s="267">
        <v>2</v>
      </c>
      <c r="D66" s="268">
        <v>0.75</v>
      </c>
      <c r="E66" s="269">
        <v>0.5</v>
      </c>
      <c r="F66" s="270">
        <v>0.25</v>
      </c>
      <c r="G66" s="270">
        <v>0</v>
      </c>
      <c r="H66" s="269">
        <v>-0.35</v>
      </c>
      <c r="I66" s="270">
        <v>-0.5</v>
      </c>
      <c r="J66" s="269">
        <v>-0.55000000000000004</v>
      </c>
      <c r="K66" s="269">
        <v>0</v>
      </c>
      <c r="L66" s="269">
        <v>0.8</v>
      </c>
      <c r="M66" s="270">
        <v>1.25</v>
      </c>
      <c r="N66" s="270">
        <v>1.75</v>
      </c>
      <c r="O66" s="269">
        <v>2.25</v>
      </c>
      <c r="P66" s="270">
        <v>2.85</v>
      </c>
      <c r="Q66" s="269">
        <v>3.25</v>
      </c>
      <c r="R66" s="270">
        <v>4.25</v>
      </c>
      <c r="S66" s="267">
        <v>5</v>
      </c>
      <c r="T66" s="271">
        <v>8.1999999999999993</v>
      </c>
      <c r="U66" s="272">
        <v>29</v>
      </c>
    </row>
    <row r="67" spans="1:21" x14ac:dyDescent="0.25">
      <c r="A67" s="233">
        <v>37865</v>
      </c>
      <c r="B67" s="266">
        <v>3</v>
      </c>
      <c r="C67" s="267">
        <v>2</v>
      </c>
      <c r="D67" s="268">
        <v>0.75</v>
      </c>
      <c r="E67" s="269">
        <v>0.5</v>
      </c>
      <c r="F67" s="270">
        <v>0.25</v>
      </c>
      <c r="G67" s="270">
        <v>0</v>
      </c>
      <c r="H67" s="269">
        <v>-0.35</v>
      </c>
      <c r="I67" s="270">
        <v>-0.5</v>
      </c>
      <c r="J67" s="269">
        <v>-0.55000000000000004</v>
      </c>
      <c r="K67" s="269">
        <v>0</v>
      </c>
      <c r="L67" s="269">
        <v>0.8</v>
      </c>
      <c r="M67" s="270">
        <v>1.25</v>
      </c>
      <c r="N67" s="270">
        <v>1.75</v>
      </c>
      <c r="O67" s="269">
        <v>2.25</v>
      </c>
      <c r="P67" s="270">
        <v>2.85</v>
      </c>
      <c r="Q67" s="269">
        <v>3.25</v>
      </c>
      <c r="R67" s="270">
        <v>4.25</v>
      </c>
      <c r="S67" s="267">
        <v>5</v>
      </c>
      <c r="T67" s="271">
        <v>8.1999999999999993</v>
      </c>
      <c r="U67" s="272">
        <v>29</v>
      </c>
    </row>
    <row r="68" spans="1:21" x14ac:dyDescent="0.25">
      <c r="A68" s="233">
        <v>37895</v>
      </c>
      <c r="B68" s="266">
        <v>3</v>
      </c>
      <c r="C68" s="267">
        <v>2</v>
      </c>
      <c r="D68" s="268">
        <v>0.75</v>
      </c>
      <c r="E68" s="269">
        <v>0.5</v>
      </c>
      <c r="F68" s="270">
        <v>0.25</v>
      </c>
      <c r="G68" s="270">
        <v>0</v>
      </c>
      <c r="H68" s="269">
        <v>-0.35</v>
      </c>
      <c r="I68" s="270">
        <v>-0.5</v>
      </c>
      <c r="J68" s="269">
        <v>-0.55000000000000004</v>
      </c>
      <c r="K68" s="269">
        <v>0</v>
      </c>
      <c r="L68" s="269">
        <v>0.8</v>
      </c>
      <c r="M68" s="270">
        <v>1.25</v>
      </c>
      <c r="N68" s="270">
        <v>1.75</v>
      </c>
      <c r="O68" s="269">
        <v>2.25</v>
      </c>
      <c r="P68" s="270">
        <v>2.85</v>
      </c>
      <c r="Q68" s="269">
        <v>3.25</v>
      </c>
      <c r="R68" s="270">
        <v>4.25</v>
      </c>
      <c r="S68" s="267">
        <v>5</v>
      </c>
      <c r="T68" s="271">
        <v>8.1999999999999993</v>
      </c>
      <c r="U68" s="272">
        <v>29</v>
      </c>
    </row>
    <row r="69" spans="1:21" x14ac:dyDescent="0.25">
      <c r="A69" s="233">
        <v>37926</v>
      </c>
      <c r="B69" s="266">
        <v>3</v>
      </c>
      <c r="C69" s="267">
        <v>2</v>
      </c>
      <c r="D69" s="268">
        <v>0.75</v>
      </c>
      <c r="E69" s="269">
        <v>0.5</v>
      </c>
      <c r="F69" s="270">
        <v>0.25</v>
      </c>
      <c r="G69" s="270">
        <v>0</v>
      </c>
      <c r="H69" s="269">
        <v>-0.35</v>
      </c>
      <c r="I69" s="270">
        <v>-0.5</v>
      </c>
      <c r="J69" s="269">
        <v>-0.55000000000000004</v>
      </c>
      <c r="K69" s="269">
        <v>0</v>
      </c>
      <c r="L69" s="269">
        <v>0.8</v>
      </c>
      <c r="M69" s="270">
        <v>1.25</v>
      </c>
      <c r="N69" s="270">
        <v>1.75</v>
      </c>
      <c r="O69" s="269">
        <v>2.25</v>
      </c>
      <c r="P69" s="270">
        <v>2.85</v>
      </c>
      <c r="Q69" s="269">
        <v>3.25</v>
      </c>
      <c r="R69" s="270">
        <v>4.25</v>
      </c>
      <c r="S69" s="267">
        <v>5</v>
      </c>
      <c r="T69" s="271">
        <v>8.1999999999999993</v>
      </c>
      <c r="U69" s="272">
        <v>29</v>
      </c>
    </row>
    <row r="70" spans="1:21" x14ac:dyDescent="0.25">
      <c r="A70" s="233">
        <v>37956</v>
      </c>
      <c r="B70" s="266">
        <v>3</v>
      </c>
      <c r="C70" s="267">
        <v>2</v>
      </c>
      <c r="D70" s="268">
        <v>0.75</v>
      </c>
      <c r="E70" s="269">
        <v>0.5</v>
      </c>
      <c r="F70" s="270">
        <v>0.25</v>
      </c>
      <c r="G70" s="270">
        <v>0</v>
      </c>
      <c r="H70" s="269">
        <v>-0.35</v>
      </c>
      <c r="I70" s="270">
        <v>-0.5</v>
      </c>
      <c r="J70" s="269">
        <v>-0.55000000000000004</v>
      </c>
      <c r="K70" s="269">
        <v>0</v>
      </c>
      <c r="L70" s="269">
        <v>0.8</v>
      </c>
      <c r="M70" s="270">
        <v>1.25</v>
      </c>
      <c r="N70" s="270">
        <v>1.75</v>
      </c>
      <c r="O70" s="269">
        <v>2.25</v>
      </c>
      <c r="P70" s="270">
        <v>2.85</v>
      </c>
      <c r="Q70" s="269">
        <v>3.25</v>
      </c>
      <c r="R70" s="270">
        <v>4.25</v>
      </c>
      <c r="S70" s="267">
        <v>5</v>
      </c>
      <c r="T70" s="271">
        <v>8.1999999999999993</v>
      </c>
      <c r="U70" s="272">
        <v>29</v>
      </c>
    </row>
    <row r="71" spans="1:21" x14ac:dyDescent="0.25">
      <c r="A71" s="233">
        <v>37987</v>
      </c>
      <c r="B71" s="266">
        <v>3</v>
      </c>
      <c r="C71" s="267">
        <v>2</v>
      </c>
      <c r="D71" s="268">
        <v>0.75</v>
      </c>
      <c r="E71" s="269">
        <v>0.5</v>
      </c>
      <c r="F71" s="270">
        <v>0.25</v>
      </c>
      <c r="G71" s="270">
        <v>0</v>
      </c>
      <c r="H71" s="269">
        <v>-0.35</v>
      </c>
      <c r="I71" s="270">
        <v>-0.5</v>
      </c>
      <c r="J71" s="269">
        <v>-0.55000000000000004</v>
      </c>
      <c r="K71" s="269">
        <v>0</v>
      </c>
      <c r="L71" s="269">
        <v>0.8</v>
      </c>
      <c r="M71" s="270">
        <v>1.25</v>
      </c>
      <c r="N71" s="270">
        <v>1.75</v>
      </c>
      <c r="O71" s="269">
        <v>2.25</v>
      </c>
      <c r="P71" s="270">
        <v>2.85</v>
      </c>
      <c r="Q71" s="269">
        <v>3.25</v>
      </c>
      <c r="R71" s="270">
        <v>4.25</v>
      </c>
      <c r="S71" s="267">
        <v>5</v>
      </c>
      <c r="T71" s="271">
        <v>8.1999999999999993</v>
      </c>
      <c r="U71" s="272">
        <v>29</v>
      </c>
    </row>
    <row r="72" spans="1:21" x14ac:dyDescent="0.25">
      <c r="A72" s="233">
        <v>38018</v>
      </c>
      <c r="B72" s="266">
        <v>3</v>
      </c>
      <c r="C72" s="267">
        <v>2</v>
      </c>
      <c r="D72" s="268">
        <v>0.75</v>
      </c>
      <c r="E72" s="269">
        <v>0.5</v>
      </c>
      <c r="F72" s="270">
        <v>0.25</v>
      </c>
      <c r="G72" s="270">
        <v>0</v>
      </c>
      <c r="H72" s="269">
        <v>-0.35</v>
      </c>
      <c r="I72" s="270">
        <v>-0.5</v>
      </c>
      <c r="J72" s="269">
        <v>-0.55000000000000004</v>
      </c>
      <c r="K72" s="269">
        <v>0</v>
      </c>
      <c r="L72" s="269">
        <v>0.8</v>
      </c>
      <c r="M72" s="270">
        <v>1.25</v>
      </c>
      <c r="N72" s="270">
        <v>1.75</v>
      </c>
      <c r="O72" s="269">
        <v>2.25</v>
      </c>
      <c r="P72" s="270">
        <v>2.85</v>
      </c>
      <c r="Q72" s="269">
        <v>3.25</v>
      </c>
      <c r="R72" s="270">
        <v>4.25</v>
      </c>
      <c r="S72" s="267">
        <v>5</v>
      </c>
      <c r="T72" s="271">
        <v>8.1999999999999993</v>
      </c>
      <c r="U72" s="272">
        <v>29</v>
      </c>
    </row>
    <row r="73" spans="1:21" x14ac:dyDescent="0.25">
      <c r="A73" s="233">
        <v>38047</v>
      </c>
      <c r="B73" s="266">
        <v>3</v>
      </c>
      <c r="C73" s="267">
        <v>2</v>
      </c>
      <c r="D73" s="268">
        <v>0.75</v>
      </c>
      <c r="E73" s="269">
        <v>0.5</v>
      </c>
      <c r="F73" s="270">
        <v>0.25</v>
      </c>
      <c r="G73" s="270">
        <v>0</v>
      </c>
      <c r="H73" s="269">
        <v>-0.35</v>
      </c>
      <c r="I73" s="270">
        <v>-0.5</v>
      </c>
      <c r="J73" s="269">
        <v>-0.55000000000000004</v>
      </c>
      <c r="K73" s="269">
        <v>0</v>
      </c>
      <c r="L73" s="269">
        <v>0.8</v>
      </c>
      <c r="M73" s="270">
        <v>1.25</v>
      </c>
      <c r="N73" s="270">
        <v>1.75</v>
      </c>
      <c r="O73" s="269">
        <v>2.25</v>
      </c>
      <c r="P73" s="270">
        <v>2.85</v>
      </c>
      <c r="Q73" s="269">
        <v>3.25</v>
      </c>
      <c r="R73" s="270">
        <v>4.25</v>
      </c>
      <c r="S73" s="267">
        <v>5</v>
      </c>
      <c r="T73" s="271">
        <v>8.1999999999999993</v>
      </c>
      <c r="U73" s="272">
        <v>29</v>
      </c>
    </row>
    <row r="74" spans="1:21" x14ac:dyDescent="0.25">
      <c r="A74" s="233">
        <v>38078</v>
      </c>
      <c r="B74" s="266">
        <v>3</v>
      </c>
      <c r="C74" s="267">
        <v>2</v>
      </c>
      <c r="D74" s="268">
        <v>0.75</v>
      </c>
      <c r="E74" s="269">
        <v>0.5</v>
      </c>
      <c r="F74" s="270">
        <v>0.25</v>
      </c>
      <c r="G74" s="270">
        <v>0</v>
      </c>
      <c r="H74" s="269">
        <v>-0.3</v>
      </c>
      <c r="I74" s="270">
        <v>-0.5</v>
      </c>
      <c r="J74" s="269">
        <v>-0.55000000000000004</v>
      </c>
      <c r="K74" s="269">
        <v>0</v>
      </c>
      <c r="L74" s="269">
        <v>0.8</v>
      </c>
      <c r="M74" s="270">
        <v>1.25</v>
      </c>
      <c r="N74" s="270">
        <v>1.75</v>
      </c>
      <c r="O74" s="269">
        <v>2.25</v>
      </c>
      <c r="P74" s="270">
        <v>2.85</v>
      </c>
      <c r="Q74" s="269">
        <v>3.25</v>
      </c>
      <c r="R74" s="270">
        <v>4.25</v>
      </c>
      <c r="S74" s="267">
        <v>5</v>
      </c>
      <c r="T74" s="271">
        <v>8.1999999999999993</v>
      </c>
      <c r="U74" s="272">
        <v>29</v>
      </c>
    </row>
    <row r="75" spans="1:21" x14ac:dyDescent="0.25">
      <c r="A75" s="233">
        <v>38108</v>
      </c>
      <c r="B75" s="266">
        <v>3</v>
      </c>
      <c r="C75" s="267">
        <v>2</v>
      </c>
      <c r="D75" s="268">
        <v>0.75</v>
      </c>
      <c r="E75" s="269">
        <v>0.5</v>
      </c>
      <c r="F75" s="270">
        <v>0.25</v>
      </c>
      <c r="G75" s="270">
        <v>0</v>
      </c>
      <c r="H75" s="269">
        <v>-0.3</v>
      </c>
      <c r="I75" s="270">
        <v>-0.5</v>
      </c>
      <c r="J75" s="269">
        <v>-0.55000000000000004</v>
      </c>
      <c r="K75" s="269">
        <v>0</v>
      </c>
      <c r="L75" s="269">
        <v>0.8</v>
      </c>
      <c r="M75" s="270">
        <v>1.25</v>
      </c>
      <c r="N75" s="270">
        <v>1.75</v>
      </c>
      <c r="O75" s="269">
        <v>2.25</v>
      </c>
      <c r="P75" s="270">
        <v>2.85</v>
      </c>
      <c r="Q75" s="269">
        <v>3.25</v>
      </c>
      <c r="R75" s="270">
        <v>4.25</v>
      </c>
      <c r="S75" s="267">
        <v>5</v>
      </c>
      <c r="T75" s="271">
        <v>8.1999999999999993</v>
      </c>
      <c r="U75" s="272">
        <v>29</v>
      </c>
    </row>
    <row r="76" spans="1:21" x14ac:dyDescent="0.25">
      <c r="A76" s="233">
        <v>38139</v>
      </c>
      <c r="B76" s="266">
        <v>3</v>
      </c>
      <c r="C76" s="267">
        <v>2</v>
      </c>
      <c r="D76" s="268">
        <v>0.75</v>
      </c>
      <c r="E76" s="269">
        <v>0.5</v>
      </c>
      <c r="F76" s="270">
        <v>0.25</v>
      </c>
      <c r="G76" s="270">
        <v>0</v>
      </c>
      <c r="H76" s="269">
        <v>-0.3</v>
      </c>
      <c r="I76" s="270">
        <v>-0.5</v>
      </c>
      <c r="J76" s="269">
        <v>-0.55000000000000004</v>
      </c>
      <c r="K76" s="269">
        <v>0</v>
      </c>
      <c r="L76" s="269">
        <v>0.8</v>
      </c>
      <c r="M76" s="270">
        <v>1.25</v>
      </c>
      <c r="N76" s="270">
        <v>1.75</v>
      </c>
      <c r="O76" s="269">
        <v>2.25</v>
      </c>
      <c r="P76" s="270">
        <v>2.85</v>
      </c>
      <c r="Q76" s="269">
        <v>3.25</v>
      </c>
      <c r="R76" s="270">
        <v>4.25</v>
      </c>
      <c r="S76" s="267">
        <v>5</v>
      </c>
      <c r="T76" s="271">
        <v>8.1999999999999993</v>
      </c>
      <c r="U76" s="272">
        <v>29</v>
      </c>
    </row>
    <row r="77" spans="1:21" x14ac:dyDescent="0.25">
      <c r="A77" s="233">
        <v>38169</v>
      </c>
      <c r="B77" s="266">
        <v>3</v>
      </c>
      <c r="C77" s="267">
        <v>2</v>
      </c>
      <c r="D77" s="268">
        <v>0.75</v>
      </c>
      <c r="E77" s="269">
        <v>0.5</v>
      </c>
      <c r="F77" s="270">
        <v>0.25</v>
      </c>
      <c r="G77" s="270">
        <v>0</v>
      </c>
      <c r="H77" s="269">
        <v>-0.3</v>
      </c>
      <c r="I77" s="270">
        <v>-0.5</v>
      </c>
      <c r="J77" s="269">
        <v>-0.55000000000000004</v>
      </c>
      <c r="K77" s="269">
        <v>0</v>
      </c>
      <c r="L77" s="269">
        <v>0.8</v>
      </c>
      <c r="M77" s="270">
        <v>1.25</v>
      </c>
      <c r="N77" s="270">
        <v>1.75</v>
      </c>
      <c r="O77" s="269">
        <v>2.25</v>
      </c>
      <c r="P77" s="270">
        <v>2.85</v>
      </c>
      <c r="Q77" s="269">
        <v>3.25</v>
      </c>
      <c r="R77" s="270">
        <v>4.25</v>
      </c>
      <c r="S77" s="267">
        <v>5</v>
      </c>
      <c r="T77" s="271">
        <v>8.1999999999999993</v>
      </c>
      <c r="U77" s="272">
        <v>29</v>
      </c>
    </row>
    <row r="78" spans="1:21" x14ac:dyDescent="0.25">
      <c r="A78" s="233">
        <v>38200</v>
      </c>
      <c r="B78" s="266">
        <v>3</v>
      </c>
      <c r="C78" s="267">
        <v>2</v>
      </c>
      <c r="D78" s="268">
        <v>0.75</v>
      </c>
      <c r="E78" s="269">
        <v>0.5</v>
      </c>
      <c r="F78" s="270">
        <v>0.25</v>
      </c>
      <c r="G78" s="270">
        <v>0</v>
      </c>
      <c r="H78" s="269">
        <v>-0.3</v>
      </c>
      <c r="I78" s="270">
        <v>-0.5</v>
      </c>
      <c r="J78" s="269">
        <v>-0.55000000000000004</v>
      </c>
      <c r="K78" s="269">
        <v>0</v>
      </c>
      <c r="L78" s="269">
        <v>0.8</v>
      </c>
      <c r="M78" s="270">
        <v>1.25</v>
      </c>
      <c r="N78" s="270">
        <v>1.75</v>
      </c>
      <c r="O78" s="269">
        <v>2.25</v>
      </c>
      <c r="P78" s="270">
        <v>2.85</v>
      </c>
      <c r="Q78" s="269">
        <v>3.25</v>
      </c>
      <c r="R78" s="270">
        <v>4.25</v>
      </c>
      <c r="S78" s="267">
        <v>5</v>
      </c>
      <c r="T78" s="271">
        <v>8.1999999999999993</v>
      </c>
      <c r="U78" s="272">
        <v>29</v>
      </c>
    </row>
    <row r="79" spans="1:21" x14ac:dyDescent="0.25">
      <c r="A79" s="233">
        <v>38231</v>
      </c>
      <c r="B79" s="266">
        <v>3</v>
      </c>
      <c r="C79" s="267">
        <v>2</v>
      </c>
      <c r="D79" s="268">
        <v>0.75</v>
      </c>
      <c r="E79" s="269">
        <v>0.5</v>
      </c>
      <c r="F79" s="270">
        <v>0.25</v>
      </c>
      <c r="G79" s="270">
        <v>0</v>
      </c>
      <c r="H79" s="269">
        <v>-0.3</v>
      </c>
      <c r="I79" s="270">
        <v>-0.5</v>
      </c>
      <c r="J79" s="269">
        <v>-0.55000000000000004</v>
      </c>
      <c r="K79" s="269">
        <v>0</v>
      </c>
      <c r="L79" s="269">
        <v>0.8</v>
      </c>
      <c r="M79" s="270">
        <v>1.25</v>
      </c>
      <c r="N79" s="270">
        <v>1.75</v>
      </c>
      <c r="O79" s="269">
        <v>2.25</v>
      </c>
      <c r="P79" s="270">
        <v>2.85</v>
      </c>
      <c r="Q79" s="269">
        <v>3.25</v>
      </c>
      <c r="R79" s="270">
        <v>4.25</v>
      </c>
      <c r="S79" s="267">
        <v>5</v>
      </c>
      <c r="T79" s="271">
        <v>8.1999999999999993</v>
      </c>
      <c r="U79" s="272">
        <v>29</v>
      </c>
    </row>
    <row r="80" spans="1:21" x14ac:dyDescent="0.25">
      <c r="A80" s="233">
        <v>40513</v>
      </c>
      <c r="B80" s="266">
        <v>3</v>
      </c>
      <c r="C80" s="267">
        <v>2</v>
      </c>
      <c r="D80" s="268">
        <v>0.75</v>
      </c>
      <c r="E80" s="269">
        <v>0.5</v>
      </c>
      <c r="F80" s="270">
        <v>0.25</v>
      </c>
      <c r="G80" s="270">
        <v>0</v>
      </c>
      <c r="H80" s="269">
        <v>-0.3</v>
      </c>
      <c r="I80" s="270">
        <v>-0.5</v>
      </c>
      <c r="J80" s="269">
        <v>-0.55000000000000004</v>
      </c>
      <c r="K80" s="269">
        <v>0</v>
      </c>
      <c r="L80" s="269">
        <v>0.8</v>
      </c>
      <c r="M80" s="270">
        <v>1.25</v>
      </c>
      <c r="N80" s="270">
        <v>1.75</v>
      </c>
      <c r="O80" s="269">
        <v>2.25</v>
      </c>
      <c r="P80" s="270">
        <v>2.85</v>
      </c>
      <c r="Q80" s="269">
        <v>3.25</v>
      </c>
      <c r="R80" s="270">
        <v>4.25</v>
      </c>
      <c r="S80" s="267">
        <v>5</v>
      </c>
      <c r="T80" s="271">
        <v>8.1999999999999993</v>
      </c>
      <c r="U80" s="272">
        <v>29</v>
      </c>
    </row>
    <row r="81" spans="1:21" ht="13.8" thickBot="1" x14ac:dyDescent="0.3">
      <c r="A81" s="234">
        <v>44531</v>
      </c>
      <c r="B81" s="273">
        <v>3</v>
      </c>
      <c r="C81" s="274">
        <v>2</v>
      </c>
      <c r="D81" s="275">
        <v>0.75</v>
      </c>
      <c r="E81" s="276">
        <v>0.5</v>
      </c>
      <c r="F81" s="277">
        <v>0.25</v>
      </c>
      <c r="G81" s="277">
        <v>0</v>
      </c>
      <c r="H81" s="276">
        <v>-0.3</v>
      </c>
      <c r="I81" s="277">
        <v>-0.5</v>
      </c>
      <c r="J81" s="276">
        <v>-0.55000000000000004</v>
      </c>
      <c r="K81" s="276">
        <v>0</v>
      </c>
      <c r="L81" s="276">
        <v>0.8</v>
      </c>
      <c r="M81" s="277">
        <v>1.25</v>
      </c>
      <c r="N81" s="277">
        <v>1.75</v>
      </c>
      <c r="O81" s="276">
        <v>2.25</v>
      </c>
      <c r="P81" s="277">
        <v>2.85</v>
      </c>
      <c r="Q81" s="276">
        <v>3.25</v>
      </c>
      <c r="R81" s="277">
        <v>4.25</v>
      </c>
      <c r="S81" s="274">
        <v>5</v>
      </c>
      <c r="T81" s="278">
        <v>8.1999999999999993</v>
      </c>
      <c r="U81" s="279">
        <v>29</v>
      </c>
    </row>
    <row r="82" spans="1:21" ht="13.8" thickBot="1" x14ac:dyDescent="0.3"/>
    <row r="83" spans="1:21" x14ac:dyDescent="0.25">
      <c r="A83" s="79">
        <v>1</v>
      </c>
      <c r="B83" s="79">
        <v>1</v>
      </c>
      <c r="C83" s="236" t="s">
        <v>197</v>
      </c>
      <c r="D83" s="237" t="s">
        <v>197</v>
      </c>
      <c r="E83" s="237" t="s">
        <v>197</v>
      </c>
      <c r="F83" s="237" t="s">
        <v>197</v>
      </c>
      <c r="G83" s="237" t="s">
        <v>197</v>
      </c>
      <c r="H83" s="237" t="s">
        <v>197</v>
      </c>
      <c r="I83" s="238" t="s">
        <v>197</v>
      </c>
    </row>
    <row r="84" spans="1:21" x14ac:dyDescent="0.25">
      <c r="A84" s="79" t="s">
        <v>198</v>
      </c>
      <c r="B84" s="79">
        <v>2</v>
      </c>
      <c r="C84" s="239" t="s">
        <v>197</v>
      </c>
      <c r="D84" s="103" t="s">
        <v>197</v>
      </c>
      <c r="E84" s="103" t="s">
        <v>197</v>
      </c>
      <c r="F84" s="103" t="s">
        <v>197</v>
      </c>
      <c r="G84" s="103" t="s">
        <v>197</v>
      </c>
      <c r="H84" s="103" t="s">
        <v>197</v>
      </c>
      <c r="I84" s="240" t="s">
        <v>197</v>
      </c>
    </row>
    <row r="85" spans="1:21" x14ac:dyDescent="0.25">
      <c r="A85" s="79" t="s">
        <v>199</v>
      </c>
      <c r="B85" s="79">
        <v>3</v>
      </c>
      <c r="C85" s="239" t="s">
        <v>197</v>
      </c>
      <c r="D85" s="103" t="s">
        <v>197</v>
      </c>
      <c r="E85" s="103" t="s">
        <v>197</v>
      </c>
      <c r="F85" s="103" t="s">
        <v>197</v>
      </c>
      <c r="G85" s="103" t="s">
        <v>197</v>
      </c>
      <c r="H85" s="103" t="s">
        <v>197</v>
      </c>
      <c r="I85" s="240" t="s">
        <v>197</v>
      </c>
    </row>
    <row r="86" spans="1:21" x14ac:dyDescent="0.25">
      <c r="B86" s="79">
        <v>4</v>
      </c>
      <c r="C86" s="239" t="s">
        <v>197</v>
      </c>
      <c r="D86" s="103" t="s">
        <v>197</v>
      </c>
      <c r="E86" s="103" t="s">
        <v>197</v>
      </c>
      <c r="F86" s="103" t="s">
        <v>197</v>
      </c>
      <c r="G86" s="103" t="s">
        <v>197</v>
      </c>
      <c r="H86" s="103" t="s">
        <v>197</v>
      </c>
      <c r="I86" s="240" t="s">
        <v>197</v>
      </c>
    </row>
    <row r="87" spans="1:21" x14ac:dyDescent="0.25">
      <c r="B87" s="79">
        <v>5</v>
      </c>
      <c r="C87" s="239" t="s">
        <v>197</v>
      </c>
      <c r="D87" s="103" t="s">
        <v>197</v>
      </c>
      <c r="E87" s="103" t="s">
        <v>197</v>
      </c>
      <c r="F87" s="103" t="s">
        <v>197</v>
      </c>
      <c r="G87" s="103" t="s">
        <v>197</v>
      </c>
      <c r="H87" s="103" t="s">
        <v>197</v>
      </c>
      <c r="I87" s="240" t="s">
        <v>197</v>
      </c>
    </row>
    <row r="88" spans="1:21" x14ac:dyDescent="0.25">
      <c r="B88" s="79">
        <v>6</v>
      </c>
      <c r="C88" s="239" t="s">
        <v>197</v>
      </c>
      <c r="D88" s="103" t="s">
        <v>197</v>
      </c>
      <c r="E88" s="103" t="s">
        <v>197</v>
      </c>
      <c r="F88" s="103" t="s">
        <v>197</v>
      </c>
      <c r="G88" s="103" t="s">
        <v>197</v>
      </c>
      <c r="H88" s="103" t="s">
        <v>197</v>
      </c>
      <c r="I88" s="240" t="s">
        <v>197</v>
      </c>
    </row>
    <row r="89" spans="1:21" x14ac:dyDescent="0.25">
      <c r="B89" s="79">
        <v>7</v>
      </c>
      <c r="C89" s="239" t="s">
        <v>197</v>
      </c>
      <c r="D89" s="103" t="s">
        <v>197</v>
      </c>
      <c r="E89" s="103" t="s">
        <v>197</v>
      </c>
      <c r="F89" s="103" t="s">
        <v>197</v>
      </c>
      <c r="G89" s="103" t="s">
        <v>197</v>
      </c>
      <c r="H89" s="103" t="s">
        <v>197</v>
      </c>
      <c r="I89" s="240" t="s">
        <v>197</v>
      </c>
    </row>
    <row r="90" spans="1:21" x14ac:dyDescent="0.25">
      <c r="B90" s="79">
        <v>8</v>
      </c>
      <c r="C90" s="239" t="s">
        <v>197</v>
      </c>
      <c r="D90" s="103" t="s">
        <v>197</v>
      </c>
      <c r="E90" s="103" t="s">
        <v>197</v>
      </c>
      <c r="F90" s="103" t="s">
        <v>197</v>
      </c>
      <c r="G90" s="103" t="s">
        <v>197</v>
      </c>
      <c r="H90" s="103" t="s">
        <v>197</v>
      </c>
      <c r="I90" s="240" t="s">
        <v>197</v>
      </c>
    </row>
    <row r="91" spans="1:21" x14ac:dyDescent="0.25">
      <c r="B91" s="79">
        <v>9</v>
      </c>
      <c r="C91" s="239" t="s">
        <v>197</v>
      </c>
      <c r="D91" s="103" t="s">
        <v>197</v>
      </c>
      <c r="E91" s="103" t="s">
        <v>197</v>
      </c>
      <c r="F91" s="103" t="s">
        <v>197</v>
      </c>
      <c r="G91" s="103" t="s">
        <v>197</v>
      </c>
      <c r="H91" s="103" t="s">
        <v>197</v>
      </c>
      <c r="I91" s="240" t="s">
        <v>197</v>
      </c>
    </row>
    <row r="92" spans="1:21" x14ac:dyDescent="0.25">
      <c r="B92" s="79">
        <v>10</v>
      </c>
      <c r="C92" s="239" t="s">
        <v>197</v>
      </c>
      <c r="D92" s="103" t="s">
        <v>197</v>
      </c>
      <c r="E92" s="103" t="s">
        <v>197</v>
      </c>
      <c r="F92" s="103" t="s">
        <v>197</v>
      </c>
      <c r="G92" s="103" t="s">
        <v>197</v>
      </c>
      <c r="H92" s="103" t="s">
        <v>197</v>
      </c>
      <c r="I92" s="240" t="s">
        <v>197</v>
      </c>
    </row>
    <row r="93" spans="1:21" x14ac:dyDescent="0.25">
      <c r="B93" s="79">
        <v>11</v>
      </c>
      <c r="C93" s="239" t="s">
        <v>197</v>
      </c>
      <c r="D93" s="103" t="s">
        <v>197</v>
      </c>
      <c r="E93" s="103" t="s">
        <v>197</v>
      </c>
      <c r="F93" s="103" t="s">
        <v>197</v>
      </c>
      <c r="G93" s="103" t="s">
        <v>197</v>
      </c>
      <c r="H93" s="103" t="s">
        <v>197</v>
      </c>
      <c r="I93" s="240" t="s">
        <v>197</v>
      </c>
    </row>
    <row r="94" spans="1:21" x14ac:dyDescent="0.25">
      <c r="B94" s="79">
        <v>12</v>
      </c>
      <c r="C94" s="239" t="s">
        <v>197</v>
      </c>
      <c r="D94" s="103" t="s">
        <v>197</v>
      </c>
      <c r="E94" s="103" t="s">
        <v>197</v>
      </c>
      <c r="F94" s="103" t="s">
        <v>197</v>
      </c>
      <c r="G94" s="103" t="s">
        <v>197</v>
      </c>
      <c r="H94" s="103" t="s">
        <v>197</v>
      </c>
      <c r="I94" s="240" t="s">
        <v>197</v>
      </c>
    </row>
    <row r="95" spans="1:21" x14ac:dyDescent="0.25">
      <c r="B95" s="79">
        <v>13</v>
      </c>
      <c r="C95" s="239" t="s">
        <v>197</v>
      </c>
      <c r="D95" s="103" t="s">
        <v>197</v>
      </c>
      <c r="E95" s="103" t="s">
        <v>197</v>
      </c>
      <c r="F95" s="103" t="s">
        <v>197</v>
      </c>
      <c r="G95" s="103" t="s">
        <v>197</v>
      </c>
      <c r="H95" s="103" t="s">
        <v>197</v>
      </c>
      <c r="I95" s="240" t="s">
        <v>197</v>
      </c>
    </row>
    <row r="96" spans="1:21" x14ac:dyDescent="0.25">
      <c r="B96" s="79">
        <v>14</v>
      </c>
      <c r="C96" s="239" t="s">
        <v>197</v>
      </c>
      <c r="D96" s="103" t="s">
        <v>197</v>
      </c>
      <c r="E96" s="103" t="s">
        <v>197</v>
      </c>
      <c r="F96" s="103" t="s">
        <v>197</v>
      </c>
      <c r="G96" s="103" t="s">
        <v>197</v>
      </c>
      <c r="H96" s="103" t="s">
        <v>197</v>
      </c>
      <c r="I96" s="240" t="s">
        <v>197</v>
      </c>
    </row>
    <row r="97" spans="2:9" x14ac:dyDescent="0.25">
      <c r="B97" s="79">
        <v>15</v>
      </c>
      <c r="C97" s="239" t="s">
        <v>197</v>
      </c>
      <c r="D97" s="103" t="s">
        <v>197</v>
      </c>
      <c r="E97" s="103" t="s">
        <v>197</v>
      </c>
      <c r="F97" s="103" t="s">
        <v>197</v>
      </c>
      <c r="G97" s="103" t="s">
        <v>197</v>
      </c>
      <c r="H97" s="103" t="s">
        <v>197</v>
      </c>
      <c r="I97" s="240" t="s">
        <v>197</v>
      </c>
    </row>
    <row r="98" spans="2:9" x14ac:dyDescent="0.25">
      <c r="B98" s="79">
        <v>16</v>
      </c>
      <c r="C98" s="239" t="s">
        <v>197</v>
      </c>
      <c r="D98" s="103" t="s">
        <v>197</v>
      </c>
      <c r="E98" s="103" t="s">
        <v>197</v>
      </c>
      <c r="F98" s="103" t="s">
        <v>197</v>
      </c>
      <c r="G98" s="103" t="s">
        <v>197</v>
      </c>
      <c r="H98" s="103" t="s">
        <v>197</v>
      </c>
      <c r="I98" s="240" t="s">
        <v>197</v>
      </c>
    </row>
    <row r="99" spans="2:9" x14ac:dyDescent="0.25">
      <c r="B99" s="79">
        <v>17</v>
      </c>
      <c r="C99" s="239" t="s">
        <v>197</v>
      </c>
      <c r="D99" s="103" t="s">
        <v>197</v>
      </c>
      <c r="E99" s="103" t="s">
        <v>197</v>
      </c>
      <c r="F99" s="103" t="s">
        <v>197</v>
      </c>
      <c r="G99" s="103" t="s">
        <v>197</v>
      </c>
      <c r="H99" s="103" t="s">
        <v>197</v>
      </c>
      <c r="I99" s="240" t="s">
        <v>197</v>
      </c>
    </row>
    <row r="100" spans="2:9" x14ac:dyDescent="0.25">
      <c r="B100" s="79">
        <v>18</v>
      </c>
      <c r="C100" s="239" t="s">
        <v>197</v>
      </c>
      <c r="D100" s="103" t="s">
        <v>197</v>
      </c>
      <c r="E100" s="103" t="s">
        <v>197</v>
      </c>
      <c r="F100" s="103" t="s">
        <v>197</v>
      </c>
      <c r="G100" s="103" t="s">
        <v>197</v>
      </c>
      <c r="H100" s="103" t="s">
        <v>197</v>
      </c>
      <c r="I100" s="240" t="s">
        <v>197</v>
      </c>
    </row>
    <row r="101" spans="2:9" x14ac:dyDescent="0.25">
      <c r="B101" s="79">
        <v>19</v>
      </c>
      <c r="C101" s="239" t="s">
        <v>197</v>
      </c>
      <c r="D101" s="103" t="s">
        <v>197</v>
      </c>
      <c r="E101" s="103" t="s">
        <v>197</v>
      </c>
      <c r="F101" s="103" t="s">
        <v>197</v>
      </c>
      <c r="G101" s="103" t="s">
        <v>197</v>
      </c>
      <c r="H101" s="103" t="s">
        <v>197</v>
      </c>
      <c r="I101" s="240" t="s">
        <v>197</v>
      </c>
    </row>
    <row r="102" spans="2:9" x14ac:dyDescent="0.25">
      <c r="B102" s="79">
        <v>20</v>
      </c>
      <c r="C102" s="239" t="s">
        <v>197</v>
      </c>
      <c r="D102" s="103" t="s">
        <v>197</v>
      </c>
      <c r="E102" s="103" t="s">
        <v>197</v>
      </c>
      <c r="F102" s="103" t="s">
        <v>197</v>
      </c>
      <c r="G102" s="103" t="s">
        <v>197</v>
      </c>
      <c r="H102" s="103" t="s">
        <v>197</v>
      </c>
      <c r="I102" s="240" t="s">
        <v>197</v>
      </c>
    </row>
    <row r="103" spans="2:9" x14ac:dyDescent="0.25">
      <c r="B103" s="79">
        <v>21</v>
      </c>
      <c r="C103" s="239" t="s">
        <v>197</v>
      </c>
      <c r="D103" s="103" t="s">
        <v>197</v>
      </c>
      <c r="E103" s="103" t="s">
        <v>197</v>
      </c>
      <c r="F103" s="103" t="s">
        <v>197</v>
      </c>
      <c r="G103" s="103" t="s">
        <v>197</v>
      </c>
      <c r="H103" s="103" t="s">
        <v>197</v>
      </c>
      <c r="I103" s="240" t="s">
        <v>197</v>
      </c>
    </row>
    <row r="104" spans="2:9" x14ac:dyDescent="0.25">
      <c r="B104" s="79">
        <v>22</v>
      </c>
      <c r="C104" s="239" t="s">
        <v>197</v>
      </c>
      <c r="D104" s="103" t="s">
        <v>197</v>
      </c>
      <c r="E104" s="103" t="s">
        <v>197</v>
      </c>
      <c r="F104" s="103" t="s">
        <v>197</v>
      </c>
      <c r="G104" s="103" t="s">
        <v>197</v>
      </c>
      <c r="H104" s="103" t="s">
        <v>197</v>
      </c>
      <c r="I104" s="240" t="s">
        <v>197</v>
      </c>
    </row>
    <row r="105" spans="2:9" x14ac:dyDescent="0.25">
      <c r="B105" s="79">
        <v>23</v>
      </c>
      <c r="C105" s="239" t="s">
        <v>197</v>
      </c>
      <c r="D105" s="103" t="s">
        <v>197</v>
      </c>
      <c r="E105" s="103" t="s">
        <v>197</v>
      </c>
      <c r="F105" s="103" t="s">
        <v>197</v>
      </c>
      <c r="G105" s="103" t="s">
        <v>197</v>
      </c>
      <c r="H105" s="103" t="s">
        <v>197</v>
      </c>
      <c r="I105" s="240" t="s">
        <v>197</v>
      </c>
    </row>
    <row r="106" spans="2:9" x14ac:dyDescent="0.25">
      <c r="B106" s="79">
        <v>24</v>
      </c>
      <c r="C106" s="239" t="s">
        <v>197</v>
      </c>
      <c r="D106" s="103" t="s">
        <v>197</v>
      </c>
      <c r="E106" s="103" t="s">
        <v>197</v>
      </c>
      <c r="F106" s="103" t="s">
        <v>197</v>
      </c>
      <c r="G106" s="103" t="s">
        <v>197</v>
      </c>
      <c r="H106" s="103" t="s">
        <v>197</v>
      </c>
      <c r="I106" s="240" t="s">
        <v>197</v>
      </c>
    </row>
    <row r="107" spans="2:9" x14ac:dyDescent="0.25">
      <c r="B107" s="79">
        <v>25</v>
      </c>
      <c r="C107" s="239" t="s">
        <v>197</v>
      </c>
      <c r="D107" s="103" t="s">
        <v>197</v>
      </c>
      <c r="E107" s="103" t="s">
        <v>197</v>
      </c>
      <c r="F107" s="103" t="s">
        <v>197</v>
      </c>
      <c r="G107" s="103" t="s">
        <v>197</v>
      </c>
      <c r="H107" s="103" t="s">
        <v>197</v>
      </c>
      <c r="I107" s="240" t="s">
        <v>197</v>
      </c>
    </row>
    <row r="108" spans="2:9" x14ac:dyDescent="0.25">
      <c r="B108" s="79">
        <v>26</v>
      </c>
      <c r="C108" s="239" t="s">
        <v>197</v>
      </c>
      <c r="D108" s="103" t="s">
        <v>197</v>
      </c>
      <c r="E108" s="103" t="s">
        <v>197</v>
      </c>
      <c r="F108" s="103" t="s">
        <v>197</v>
      </c>
      <c r="G108" s="103" t="s">
        <v>197</v>
      </c>
      <c r="H108" s="103" t="s">
        <v>197</v>
      </c>
      <c r="I108" s="240" t="s">
        <v>197</v>
      </c>
    </row>
    <row r="109" spans="2:9" x14ac:dyDescent="0.25">
      <c r="B109" s="79">
        <v>27</v>
      </c>
      <c r="C109" s="239" t="s">
        <v>197</v>
      </c>
      <c r="D109" s="103" t="s">
        <v>197</v>
      </c>
      <c r="E109" s="103" t="s">
        <v>197</v>
      </c>
      <c r="F109" s="103" t="s">
        <v>197</v>
      </c>
      <c r="G109" s="103" t="s">
        <v>197</v>
      </c>
      <c r="H109" s="103" t="s">
        <v>197</v>
      </c>
      <c r="I109" s="240" t="s">
        <v>197</v>
      </c>
    </row>
    <row r="110" spans="2:9" x14ac:dyDescent="0.25">
      <c r="B110" s="79">
        <v>28</v>
      </c>
      <c r="C110" s="239" t="s">
        <v>197</v>
      </c>
      <c r="D110" s="103" t="s">
        <v>197</v>
      </c>
      <c r="E110" s="103" t="s">
        <v>197</v>
      </c>
      <c r="F110" s="103" t="s">
        <v>197</v>
      </c>
      <c r="G110" s="103" t="s">
        <v>197</v>
      </c>
      <c r="H110" s="103" t="s">
        <v>197</v>
      </c>
      <c r="I110" s="240" t="s">
        <v>197</v>
      </c>
    </row>
    <row r="111" spans="2:9" x14ac:dyDescent="0.25">
      <c r="B111" s="79">
        <v>29</v>
      </c>
      <c r="C111" s="239" t="s">
        <v>197</v>
      </c>
      <c r="D111" s="103" t="s">
        <v>197</v>
      </c>
      <c r="E111" s="103" t="s">
        <v>197</v>
      </c>
      <c r="F111" s="103" t="s">
        <v>197</v>
      </c>
      <c r="G111" s="103" t="s">
        <v>197</v>
      </c>
      <c r="H111" s="103" t="s">
        <v>197</v>
      </c>
      <c r="I111" s="240" t="s">
        <v>197</v>
      </c>
    </row>
    <row r="112" spans="2:9" x14ac:dyDescent="0.25">
      <c r="B112" s="79">
        <v>30</v>
      </c>
      <c r="C112" s="239" t="s">
        <v>197</v>
      </c>
      <c r="D112" s="103" t="s">
        <v>197</v>
      </c>
      <c r="E112" s="103" t="s">
        <v>197</v>
      </c>
      <c r="F112" s="103" t="s">
        <v>197</v>
      </c>
      <c r="G112" s="103" t="s">
        <v>197</v>
      </c>
      <c r="H112" s="103" t="s">
        <v>197</v>
      </c>
      <c r="I112" s="240" t="s">
        <v>197</v>
      </c>
    </row>
    <row r="113" spans="1:9" x14ac:dyDescent="0.25">
      <c r="B113" s="79">
        <v>31</v>
      </c>
      <c r="C113" s="239" t="s">
        <v>197</v>
      </c>
      <c r="D113" s="103" t="s">
        <v>197</v>
      </c>
      <c r="E113" s="103" t="s">
        <v>197</v>
      </c>
      <c r="F113" s="103" t="s">
        <v>197</v>
      </c>
      <c r="G113" s="103" t="s">
        <v>197</v>
      </c>
      <c r="H113" s="103" t="s">
        <v>197</v>
      </c>
      <c r="I113" s="240" t="s">
        <v>197</v>
      </c>
    </row>
    <row r="114" spans="1:9" x14ac:dyDescent="0.25">
      <c r="B114" s="79">
        <v>32</v>
      </c>
      <c r="C114" s="239" t="s">
        <v>197</v>
      </c>
      <c r="D114" s="103" t="s">
        <v>197</v>
      </c>
      <c r="E114" s="103" t="s">
        <v>197</v>
      </c>
      <c r="F114" s="103" t="s">
        <v>197</v>
      </c>
      <c r="G114" s="103" t="s">
        <v>197</v>
      </c>
      <c r="H114" s="103" t="s">
        <v>197</v>
      </c>
      <c r="I114" s="240" t="s">
        <v>197</v>
      </c>
    </row>
    <row r="115" spans="1:9" x14ac:dyDescent="0.25">
      <c r="B115" s="79">
        <v>33</v>
      </c>
      <c r="C115" s="239" t="s">
        <v>197</v>
      </c>
      <c r="D115" s="103" t="s">
        <v>197</v>
      </c>
      <c r="E115" s="103" t="s">
        <v>197</v>
      </c>
      <c r="F115" s="103" t="s">
        <v>197</v>
      </c>
      <c r="G115" s="103" t="s">
        <v>197</v>
      </c>
      <c r="H115" s="103" t="s">
        <v>197</v>
      </c>
      <c r="I115" s="240" t="s">
        <v>197</v>
      </c>
    </row>
    <row r="116" spans="1:9" x14ac:dyDescent="0.25">
      <c r="B116" s="79">
        <v>34</v>
      </c>
      <c r="C116" s="239" t="s">
        <v>197</v>
      </c>
      <c r="D116" s="103" t="s">
        <v>197</v>
      </c>
      <c r="E116" s="103" t="s">
        <v>197</v>
      </c>
      <c r="F116" s="103" t="s">
        <v>197</v>
      </c>
      <c r="G116" s="103" t="s">
        <v>197</v>
      </c>
      <c r="H116" s="103" t="s">
        <v>197</v>
      </c>
      <c r="I116" s="240" t="s">
        <v>197</v>
      </c>
    </row>
    <row r="117" spans="1:9" x14ac:dyDescent="0.25">
      <c r="B117" s="79">
        <v>35</v>
      </c>
      <c r="C117" s="239" t="s">
        <v>197</v>
      </c>
      <c r="D117" s="103" t="s">
        <v>197</v>
      </c>
      <c r="E117" s="103" t="s">
        <v>197</v>
      </c>
      <c r="F117" s="103" t="s">
        <v>197</v>
      </c>
      <c r="G117" s="103" t="s">
        <v>197</v>
      </c>
      <c r="H117" s="103" t="s">
        <v>197</v>
      </c>
      <c r="I117" s="240" t="s">
        <v>197</v>
      </c>
    </row>
    <row r="118" spans="1:9" x14ac:dyDescent="0.25">
      <c r="B118" s="79">
        <v>36</v>
      </c>
      <c r="C118" s="239" t="s">
        <v>197</v>
      </c>
      <c r="D118" s="103" t="s">
        <v>197</v>
      </c>
      <c r="E118" s="103" t="s">
        <v>197</v>
      </c>
      <c r="F118" s="103" t="s">
        <v>197</v>
      </c>
      <c r="G118" s="103" t="s">
        <v>197</v>
      </c>
      <c r="H118" s="103" t="s">
        <v>197</v>
      </c>
      <c r="I118" s="240" t="s">
        <v>197</v>
      </c>
    </row>
    <row r="119" spans="1:9" x14ac:dyDescent="0.25">
      <c r="B119" s="79">
        <v>37</v>
      </c>
      <c r="C119" s="239" t="s">
        <v>197</v>
      </c>
      <c r="D119" s="103" t="s">
        <v>197</v>
      </c>
      <c r="E119" s="103" t="s">
        <v>197</v>
      </c>
      <c r="F119" s="103" t="s">
        <v>197</v>
      </c>
      <c r="G119" s="103" t="s">
        <v>197</v>
      </c>
      <c r="H119" s="103" t="s">
        <v>197</v>
      </c>
      <c r="I119" s="240" t="s">
        <v>197</v>
      </c>
    </row>
    <row r="120" spans="1:9" ht="13.8" thickBot="1" x14ac:dyDescent="0.3">
      <c r="B120" s="79">
        <v>38</v>
      </c>
      <c r="C120" s="241" t="s">
        <v>197</v>
      </c>
      <c r="D120" s="242" t="s">
        <v>197</v>
      </c>
      <c r="E120" s="242" t="s">
        <v>197</v>
      </c>
      <c r="F120" s="242" t="s">
        <v>197</v>
      </c>
      <c r="G120" s="242" t="s">
        <v>197</v>
      </c>
      <c r="H120" s="242" t="s">
        <v>197</v>
      </c>
      <c r="I120" s="243" t="s">
        <v>197</v>
      </c>
    </row>
    <row r="121" spans="1:9" x14ac:dyDescent="0.25">
      <c r="D121" s="103"/>
      <c r="E121" s="103"/>
      <c r="F121" s="103"/>
      <c r="G121" s="103"/>
      <c r="H121" s="103"/>
      <c r="I121" s="103"/>
    </row>
    <row r="122" spans="1:9" x14ac:dyDescent="0.25">
      <c r="B122" s="244"/>
      <c r="D122" s="103"/>
      <c r="E122" s="103"/>
      <c r="F122" s="103"/>
      <c r="G122" s="103"/>
      <c r="H122" s="103"/>
      <c r="I122" s="103"/>
    </row>
    <row r="123" spans="1:9" x14ac:dyDescent="0.25">
      <c r="A123" s="79">
        <v>1</v>
      </c>
    </row>
    <row r="124" spans="1:9" x14ac:dyDescent="0.25">
      <c r="D124" s="103"/>
      <c r="E124" s="103"/>
      <c r="F124" s="103"/>
      <c r="G124" s="103"/>
      <c r="H124" s="103"/>
      <c r="I124" s="103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3.2" x14ac:dyDescent="0.25"/>
  <cols>
    <col min="1" max="1" width="12.6640625" customWidth="1"/>
    <col min="2" max="2" width="9.44140625" bestFit="1" customWidth="1"/>
    <col min="10" max="10" width="11.33203125" bestFit="1" customWidth="1"/>
    <col min="11" max="11" width="9.6640625" bestFit="1" customWidth="1"/>
  </cols>
  <sheetData>
    <row r="1" spans="1:15" x14ac:dyDescent="0.25">
      <c r="A1" s="60" t="s">
        <v>168</v>
      </c>
      <c r="B1" s="146" t="s">
        <v>79</v>
      </c>
      <c r="C1" s="146" t="s">
        <v>79</v>
      </c>
      <c r="D1" s="146" t="s">
        <v>79</v>
      </c>
      <c r="E1" s="146" t="s">
        <v>79</v>
      </c>
    </row>
    <row r="4" spans="1:15" x14ac:dyDescent="0.25">
      <c r="G4" t="s">
        <v>194</v>
      </c>
      <c r="I4">
        <v>24</v>
      </c>
      <c r="J4">
        <v>5.86</v>
      </c>
      <c r="K4">
        <f>I4/J4</f>
        <v>4.0955631399317403</v>
      </c>
    </row>
    <row r="5" spans="1:15" x14ac:dyDescent="0.25">
      <c r="G5" t="s">
        <v>195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5">
      <c r="G6" t="s">
        <v>196</v>
      </c>
      <c r="I6">
        <v>19</v>
      </c>
      <c r="J6">
        <v>6.29</v>
      </c>
      <c r="K6">
        <f>I6/J6</f>
        <v>3.0206677265500796</v>
      </c>
    </row>
    <row r="7" spans="1:15" x14ac:dyDescent="0.25">
      <c r="A7" t="s">
        <v>201</v>
      </c>
      <c r="B7">
        <v>2</v>
      </c>
    </row>
    <row r="8" spans="1:15" x14ac:dyDescent="0.25">
      <c r="A8" t="s">
        <v>202</v>
      </c>
      <c r="B8">
        <v>4.13</v>
      </c>
      <c r="C8">
        <v>4.26</v>
      </c>
      <c r="D8">
        <v>-0.38500000000000001</v>
      </c>
    </row>
    <row r="9" spans="1:15" x14ac:dyDescent="0.25">
      <c r="A9" t="s">
        <v>108</v>
      </c>
      <c r="B9">
        <v>4.13</v>
      </c>
      <c r="J9" s="220">
        <f>0.11*0.3*365*10000</f>
        <v>120450</v>
      </c>
    </row>
    <row r="10" spans="1:15" x14ac:dyDescent="0.25">
      <c r="A10" t="s">
        <v>173</v>
      </c>
      <c r="B10" s="284">
        <v>37708</v>
      </c>
    </row>
    <row r="11" spans="1:15" x14ac:dyDescent="0.25">
      <c r="A11" t="s">
        <v>22</v>
      </c>
      <c r="B11" s="283">
        <f>C11*D11</f>
        <v>0.22749999999999998</v>
      </c>
      <c r="C11">
        <v>0.32500000000000001</v>
      </c>
      <c r="D11">
        <v>0.7</v>
      </c>
      <c r="J11" s="220">
        <f>3.82*0.1*92*10000</f>
        <v>351440</v>
      </c>
    </row>
    <row r="12" spans="1:15" x14ac:dyDescent="0.25">
      <c r="A12" t="s">
        <v>21</v>
      </c>
      <c r="B12" s="283">
        <v>0</v>
      </c>
    </row>
    <row r="13" spans="1:15" x14ac:dyDescent="0.25">
      <c r="M13">
        <v>0.17412233105470579</v>
      </c>
      <c r="N13">
        <v>5.651010800653445E-2</v>
      </c>
      <c r="O13">
        <v>3.520565078665653E-2</v>
      </c>
    </row>
    <row r="14" spans="1:15" x14ac:dyDescent="0.25">
      <c r="A14" s="55">
        <v>0.91</v>
      </c>
      <c r="B14" s="142">
        <f ca="1">bsd(1,B7,B8,B9,B10-TODAY(),B11,B12,0.1)</f>
        <v>0.42101656381503516</v>
      </c>
      <c r="C14" s="208">
        <f ca="1">B14*A14</f>
        <v>0.38312507307168203</v>
      </c>
      <c r="D14" s="142"/>
      <c r="E14" s="135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5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5">
      <c r="I16">
        <v>124</v>
      </c>
      <c r="J16">
        <v>1</v>
      </c>
      <c r="K16">
        <f>J16*I16</f>
        <v>124</v>
      </c>
    </row>
    <row r="18" spans="3:15" x14ac:dyDescent="0.25">
      <c r="C18">
        <f>AVERAGE(C20:C24)</f>
        <v>7.7999999999999989</v>
      </c>
      <c r="D18">
        <f>AVERAGE(C21:C23)</f>
        <v>8.1666666666666661</v>
      </c>
    </row>
    <row r="20" spans="3:15" x14ac:dyDescent="0.25">
      <c r="C20">
        <v>8.4499999999999993</v>
      </c>
    </row>
    <row r="21" spans="3:15" x14ac:dyDescent="0.25">
      <c r="C21">
        <v>8.6</v>
      </c>
      <c r="D21">
        <v>-0.64</v>
      </c>
    </row>
    <row r="22" spans="3:15" x14ac:dyDescent="0.25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5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5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5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5">
      <c r="H27">
        <v>-800</v>
      </c>
      <c r="I27">
        <v>-700</v>
      </c>
      <c r="J27">
        <v>1100</v>
      </c>
      <c r="K27">
        <v>350</v>
      </c>
    </row>
    <row r="29" spans="3:15" x14ac:dyDescent="0.25">
      <c r="H29" s="219">
        <f>H27*H25*10000</f>
        <v>1107.6083688055169</v>
      </c>
      <c r="I29" s="219">
        <f>I27*I25*10000</f>
        <v>5921.0499850049655</v>
      </c>
      <c r="J29" s="219">
        <f>J27*J25*10000</f>
        <v>-24218.552988933385</v>
      </c>
      <c r="K29" s="219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3.2" x14ac:dyDescent="0.25"/>
  <cols>
    <col min="1" max="1" width="18.6640625" style="146" bestFit="1" customWidth="1"/>
  </cols>
  <sheetData>
    <row r="4" spans="1:11" x14ac:dyDescent="0.25">
      <c r="A4" s="146" t="s">
        <v>96</v>
      </c>
      <c r="K4" s="146" t="s">
        <v>77</v>
      </c>
    </row>
    <row r="5" spans="1:11" x14ac:dyDescent="0.25">
      <c r="A5" s="146" t="s">
        <v>99</v>
      </c>
      <c r="K5" s="146" t="s">
        <v>88</v>
      </c>
    </row>
    <row r="6" spans="1:11" x14ac:dyDescent="0.25">
      <c r="A6" s="146" t="s">
        <v>55</v>
      </c>
      <c r="K6" s="146" t="s">
        <v>71</v>
      </c>
    </row>
    <row r="7" spans="1:11" x14ac:dyDescent="0.25">
      <c r="A7" s="146" t="s">
        <v>71</v>
      </c>
      <c r="K7" s="146" t="s">
        <v>63</v>
      </c>
    </row>
    <row r="8" spans="1:11" x14ac:dyDescent="0.25">
      <c r="A8" s="146" t="s">
        <v>89</v>
      </c>
      <c r="G8" s="146" t="s">
        <v>78</v>
      </c>
      <c r="K8" s="146" t="s">
        <v>93</v>
      </c>
    </row>
    <row r="9" spans="1:11" x14ac:dyDescent="0.25">
      <c r="A9" s="146" t="s">
        <v>72</v>
      </c>
      <c r="G9" s="146" t="s">
        <v>80</v>
      </c>
      <c r="K9" s="146" t="s">
        <v>90</v>
      </c>
    </row>
    <row r="10" spans="1:11" x14ac:dyDescent="0.25">
      <c r="A10" s="146" t="s">
        <v>73</v>
      </c>
      <c r="G10" s="146" t="s">
        <v>66</v>
      </c>
      <c r="K10" s="146" t="s">
        <v>91</v>
      </c>
    </row>
    <row r="11" spans="1:11" x14ac:dyDescent="0.25">
      <c r="A11" s="146" t="s">
        <v>90</v>
      </c>
      <c r="K11" s="146" t="s">
        <v>87</v>
      </c>
    </row>
    <row r="12" spans="1:11" x14ac:dyDescent="0.25">
      <c r="A12" s="146" t="s">
        <v>91</v>
      </c>
      <c r="K12" s="146" t="s">
        <v>69</v>
      </c>
    </row>
    <row r="13" spans="1:11" x14ac:dyDescent="0.25">
      <c r="A13" s="146" t="s">
        <v>74</v>
      </c>
      <c r="K13" s="146" t="s">
        <v>70</v>
      </c>
    </row>
    <row r="14" spans="1:11" x14ac:dyDescent="0.25">
      <c r="A14" s="146" t="s">
        <v>75</v>
      </c>
      <c r="K14" s="146" t="s">
        <v>95</v>
      </c>
    </row>
    <row r="15" spans="1:11" x14ac:dyDescent="0.25">
      <c r="A15" s="146" t="s">
        <v>76</v>
      </c>
      <c r="K15" s="146" t="s">
        <v>154</v>
      </c>
    </row>
    <row r="16" spans="1:11" x14ac:dyDescent="0.25">
      <c r="A16" s="146" t="s">
        <v>77</v>
      </c>
    </row>
    <row r="17" spans="1:8" x14ac:dyDescent="0.25">
      <c r="A17" s="146" t="s">
        <v>88</v>
      </c>
    </row>
    <row r="18" spans="1:8" x14ac:dyDescent="0.25">
      <c r="A18" s="146" t="s">
        <v>103</v>
      </c>
    </row>
    <row r="19" spans="1:8" x14ac:dyDescent="0.25">
      <c r="A19" s="146" t="s">
        <v>60</v>
      </c>
      <c r="F19" s="146" t="s">
        <v>82</v>
      </c>
    </row>
    <row r="20" spans="1:8" x14ac:dyDescent="0.25">
      <c r="A20" s="146" t="s">
        <v>56</v>
      </c>
      <c r="F20" s="146" t="s">
        <v>61</v>
      </c>
      <c r="H20" s="146" t="s">
        <v>80</v>
      </c>
    </row>
    <row r="21" spans="1:8" x14ac:dyDescent="0.25">
      <c r="A21" s="146" t="s">
        <v>102</v>
      </c>
      <c r="H21" s="146" t="s">
        <v>79</v>
      </c>
    </row>
    <row r="22" spans="1:8" x14ac:dyDescent="0.25">
      <c r="A22" s="146" t="s">
        <v>57</v>
      </c>
    </row>
    <row r="23" spans="1:8" x14ac:dyDescent="0.25">
      <c r="A23" s="146" t="s">
        <v>58</v>
      </c>
    </row>
    <row r="24" spans="1:8" x14ac:dyDescent="0.25">
      <c r="A24" s="146" t="s">
        <v>59</v>
      </c>
    </row>
    <row r="25" spans="1:8" x14ac:dyDescent="0.25">
      <c r="A25" s="146" t="s">
        <v>61</v>
      </c>
    </row>
    <row r="26" spans="1:8" x14ac:dyDescent="0.25">
      <c r="A26" s="146" t="s">
        <v>92</v>
      </c>
    </row>
    <row r="27" spans="1:8" x14ac:dyDescent="0.25">
      <c r="A27" s="146" t="s">
        <v>93</v>
      </c>
    </row>
    <row r="28" spans="1:8" x14ac:dyDescent="0.25">
      <c r="A28" s="146" t="s">
        <v>62</v>
      </c>
    </row>
    <row r="29" spans="1:8" x14ac:dyDescent="0.25">
      <c r="A29" s="146" t="s">
        <v>63</v>
      </c>
      <c r="F29" s="146" t="s">
        <v>88</v>
      </c>
    </row>
    <row r="30" spans="1:8" x14ac:dyDescent="0.25">
      <c r="A30" s="146" t="s">
        <v>94</v>
      </c>
      <c r="F30" s="146" t="s">
        <v>71</v>
      </c>
    </row>
    <row r="31" spans="1:8" x14ac:dyDescent="0.25">
      <c r="A31" s="146" t="s">
        <v>78</v>
      </c>
      <c r="F31" s="146" t="s">
        <v>91</v>
      </c>
    </row>
    <row r="32" spans="1:8" x14ac:dyDescent="0.25">
      <c r="A32" s="146" t="s">
        <v>79</v>
      </c>
      <c r="F32" s="146" t="s">
        <v>63</v>
      </c>
    </row>
    <row r="33" spans="1:6" x14ac:dyDescent="0.25">
      <c r="A33" s="146" t="s">
        <v>104</v>
      </c>
      <c r="F33" s="146" t="s">
        <v>69</v>
      </c>
    </row>
    <row r="34" spans="1:6" x14ac:dyDescent="0.25">
      <c r="A34" s="146" t="s">
        <v>100</v>
      </c>
      <c r="F34" s="146" t="s">
        <v>67</v>
      </c>
    </row>
    <row r="35" spans="1:6" x14ac:dyDescent="0.25">
      <c r="A35" s="146" t="s">
        <v>80</v>
      </c>
      <c r="F35" s="146" t="s">
        <v>87</v>
      </c>
    </row>
    <row r="36" spans="1:6" x14ac:dyDescent="0.25">
      <c r="A36" s="146" t="s">
        <v>98</v>
      </c>
    </row>
    <row r="37" spans="1:6" x14ac:dyDescent="0.25">
      <c r="A37" s="146" t="s">
        <v>81</v>
      </c>
    </row>
    <row r="38" spans="1:6" x14ac:dyDescent="0.25">
      <c r="A38" s="146" t="s">
        <v>82</v>
      </c>
    </row>
    <row r="39" spans="1:6" x14ac:dyDescent="0.25">
      <c r="A39" s="146" t="s">
        <v>101</v>
      </c>
    </row>
    <row r="40" spans="1:6" x14ac:dyDescent="0.25">
      <c r="A40" s="146" t="s">
        <v>83</v>
      </c>
    </row>
    <row r="41" spans="1:6" x14ac:dyDescent="0.25">
      <c r="A41" s="146" t="s">
        <v>85</v>
      </c>
    </row>
    <row r="42" spans="1:6" x14ac:dyDescent="0.25">
      <c r="A42" s="146" t="s">
        <v>86</v>
      </c>
    </row>
    <row r="43" spans="1:6" x14ac:dyDescent="0.25">
      <c r="A43" s="146" t="s">
        <v>87</v>
      </c>
      <c r="F43" s="146" t="s">
        <v>61</v>
      </c>
    </row>
    <row r="44" spans="1:6" x14ac:dyDescent="0.25">
      <c r="A44" s="146" t="s">
        <v>65</v>
      </c>
      <c r="F44" s="146" t="s">
        <v>82</v>
      </c>
    </row>
    <row r="45" spans="1:6" x14ac:dyDescent="0.25">
      <c r="A45" s="146" t="s">
        <v>66</v>
      </c>
    </row>
    <row r="46" spans="1:6" x14ac:dyDescent="0.25">
      <c r="A46" s="146" t="s">
        <v>84</v>
      </c>
    </row>
    <row r="47" spans="1:6" x14ac:dyDescent="0.25">
      <c r="A47" s="146" t="s">
        <v>97</v>
      </c>
    </row>
    <row r="48" spans="1:6" x14ac:dyDescent="0.25">
      <c r="A48" s="146" t="s">
        <v>165</v>
      </c>
    </row>
    <row r="49" spans="1:1" x14ac:dyDescent="0.25">
      <c r="A49" s="146" t="s">
        <v>64</v>
      </c>
    </row>
    <row r="50" spans="1:1" x14ac:dyDescent="0.25">
      <c r="A50" s="146" t="s">
        <v>67</v>
      </c>
    </row>
    <row r="51" spans="1:1" x14ac:dyDescent="0.25">
      <c r="A51" s="146" t="s">
        <v>68</v>
      </c>
    </row>
    <row r="52" spans="1:1" x14ac:dyDescent="0.25">
      <c r="A52" s="146" t="s">
        <v>69</v>
      </c>
    </row>
    <row r="53" spans="1:1" x14ac:dyDescent="0.25">
      <c r="A53" s="146" t="s">
        <v>70</v>
      </c>
    </row>
    <row r="54" spans="1:1" x14ac:dyDescent="0.25">
      <c r="A54" s="146" t="s">
        <v>95</v>
      </c>
    </row>
    <row r="55" spans="1:1" x14ac:dyDescent="0.25">
      <c r="A55" s="146" t="s">
        <v>154</v>
      </c>
    </row>
    <row r="56" spans="1:1" x14ac:dyDescent="0.25">
      <c r="A56" s="146" t="s">
        <v>148</v>
      </c>
    </row>
    <row r="57" spans="1:1" x14ac:dyDescent="0.25">
      <c r="A57" s="146" t="s">
        <v>92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I17" sqref="I17"/>
    </sheetView>
  </sheetViews>
  <sheetFormatPr defaultRowHeight="13.2" x14ac:dyDescent="0.25"/>
  <sheetData>
    <row r="1" spans="1:9" x14ac:dyDescent="0.25">
      <c r="A1" s="146" t="s">
        <v>168</v>
      </c>
      <c r="B1" s="146" t="s">
        <v>77</v>
      </c>
      <c r="C1" s="146" t="s">
        <v>77</v>
      </c>
      <c r="D1" s="146" t="s">
        <v>86</v>
      </c>
      <c r="E1" s="146" t="s">
        <v>86</v>
      </c>
      <c r="G1" s="60"/>
      <c r="H1" s="146"/>
      <c r="I1" s="146"/>
    </row>
    <row r="2" spans="1:9" x14ac:dyDescent="0.25">
      <c r="A2" s="190" t="s">
        <v>169</v>
      </c>
      <c r="B2" s="190">
        <v>36982</v>
      </c>
      <c r="C2" s="190">
        <v>36982</v>
      </c>
      <c r="D2" s="190">
        <v>36982</v>
      </c>
      <c r="E2" s="190">
        <v>36982</v>
      </c>
      <c r="G2" s="69"/>
      <c r="H2" s="190"/>
      <c r="I2" s="190"/>
    </row>
    <row r="3" spans="1:9" ht="13.8" thickBot="1" x14ac:dyDescent="0.3">
      <c r="A3" s="190" t="s">
        <v>170</v>
      </c>
      <c r="B3" s="190">
        <v>37165</v>
      </c>
      <c r="C3" s="190">
        <v>37165</v>
      </c>
      <c r="D3" s="190">
        <v>37165</v>
      </c>
      <c r="E3" s="190">
        <v>37165</v>
      </c>
      <c r="G3" s="69"/>
      <c r="H3" s="190"/>
      <c r="I3" s="190"/>
    </row>
    <row r="4" spans="1:9" ht="13.8" thickTop="1" x14ac:dyDescent="0.25">
      <c r="A4" s="197" t="s">
        <v>54</v>
      </c>
      <c r="B4" s="197">
        <v>5.8189345794392535</v>
      </c>
      <c r="C4" s="197">
        <v>5.8189345794392535</v>
      </c>
      <c r="D4" s="197">
        <v>5.8189345794392535</v>
      </c>
      <c r="E4" s="197">
        <v>5.8189345794392535</v>
      </c>
      <c r="G4" s="69"/>
      <c r="H4" s="197"/>
      <c r="I4" s="197"/>
    </row>
    <row r="5" spans="1:9" ht="13.8" thickBot="1" x14ac:dyDescent="0.3">
      <c r="A5" s="194" t="s">
        <v>35</v>
      </c>
      <c r="B5" s="194">
        <v>2.5000000000003908E-3</v>
      </c>
      <c r="C5" s="194">
        <v>2.5000000000003908E-3</v>
      </c>
      <c r="D5" s="194">
        <v>2.4999999999999467E-2</v>
      </c>
      <c r="E5" s="194">
        <v>2.4999999999999467E-2</v>
      </c>
      <c r="G5" s="60"/>
      <c r="H5" s="194"/>
      <c r="I5" s="194"/>
    </row>
    <row r="6" spans="1:9" ht="13.8" thickTop="1" x14ac:dyDescent="0.25">
      <c r="A6" s="196" t="s">
        <v>52</v>
      </c>
      <c r="B6" s="196">
        <v>0</v>
      </c>
      <c r="C6" s="196">
        <v>0</v>
      </c>
      <c r="D6" s="196">
        <v>0</v>
      </c>
      <c r="E6" s="196">
        <v>0</v>
      </c>
      <c r="G6" s="142"/>
      <c r="H6" s="196"/>
      <c r="I6" s="196"/>
    </row>
    <row r="7" spans="1:9" x14ac:dyDescent="0.25">
      <c r="A7" s="193" t="s">
        <v>53</v>
      </c>
      <c r="B7" s="193">
        <v>0</v>
      </c>
      <c r="C7" s="193">
        <v>-0.02</v>
      </c>
      <c r="D7" s="193">
        <v>0</v>
      </c>
      <c r="E7" s="193">
        <v>-0.02</v>
      </c>
      <c r="G7" s="55"/>
      <c r="H7" s="193"/>
      <c r="I7" s="193"/>
    </row>
    <row r="8" spans="1:9" x14ac:dyDescent="0.25">
      <c r="A8" s="185" t="s">
        <v>114</v>
      </c>
      <c r="B8" s="185">
        <v>1</v>
      </c>
      <c r="C8" s="185">
        <v>1</v>
      </c>
      <c r="D8" s="185">
        <v>1</v>
      </c>
      <c r="E8" s="185">
        <v>1</v>
      </c>
      <c r="G8" s="55"/>
      <c r="H8" s="185"/>
      <c r="I8" s="185"/>
    </row>
    <row r="9" spans="1:9" x14ac:dyDescent="0.25">
      <c r="A9" s="185" t="s">
        <v>113</v>
      </c>
      <c r="B9" s="185">
        <v>1</v>
      </c>
      <c r="C9" s="185">
        <v>2</v>
      </c>
      <c r="D9" s="185">
        <v>1</v>
      </c>
      <c r="E9" s="185">
        <v>2</v>
      </c>
      <c r="G9" s="55"/>
      <c r="H9" s="185"/>
      <c r="I9" s="185"/>
    </row>
    <row r="10" spans="1:9" ht="13.8" thickBot="1" x14ac:dyDescent="0.3">
      <c r="A10" s="198" t="s">
        <v>108</v>
      </c>
      <c r="B10" s="198">
        <v>7.35</v>
      </c>
      <c r="C10" s="198">
        <v>5</v>
      </c>
      <c r="D10" s="213">
        <v>8.68</v>
      </c>
      <c r="E10" s="198">
        <v>4.5</v>
      </c>
      <c r="G10" s="55"/>
      <c r="H10" s="198"/>
      <c r="I10" s="213"/>
    </row>
    <row r="11" spans="1:9" ht="13.8" thickTop="1" x14ac:dyDescent="0.25">
      <c r="A11" s="142" t="s">
        <v>37</v>
      </c>
      <c r="B11" s="142">
        <v>0.32195555795698355</v>
      </c>
      <c r="C11" s="142">
        <v>0.29703397327092407</v>
      </c>
      <c r="D11" s="142">
        <v>0.17716975873472696</v>
      </c>
      <c r="E11" s="142">
        <v>0.15207370023918335</v>
      </c>
      <c r="G11" s="55"/>
      <c r="H11" s="142"/>
      <c r="I11" s="142"/>
    </row>
    <row r="12" spans="1:9" x14ac:dyDescent="0.25">
      <c r="A12" s="195" t="s">
        <v>28</v>
      </c>
      <c r="B12" s="195">
        <v>0.29457688682791422</v>
      </c>
      <c r="C12" s="195">
        <v>-0.24154766116336776</v>
      </c>
      <c r="D12" s="195">
        <v>0.17374200403926715</v>
      </c>
      <c r="E12" s="195">
        <v>-0.14131337932167415</v>
      </c>
      <c r="G12" s="55"/>
      <c r="H12" s="195"/>
      <c r="I12" s="195"/>
    </row>
    <row r="13" spans="1:9" x14ac:dyDescent="0.25">
      <c r="A13" s="142" t="s">
        <v>33</v>
      </c>
      <c r="B13" s="142">
        <v>1.2901795411106797E-2</v>
      </c>
      <c r="C13" s="142">
        <v>1.176563465136389E-2</v>
      </c>
      <c r="D13" s="142">
        <v>9.8204585780155822E-3</v>
      </c>
      <c r="E13" s="142">
        <v>8.6578926716887709E-3</v>
      </c>
      <c r="G13" s="55"/>
      <c r="H13" s="142"/>
      <c r="I13" s="142"/>
    </row>
    <row r="14" spans="1:9" x14ac:dyDescent="0.25">
      <c r="A14" s="55"/>
      <c r="B14" s="142">
        <v>2.4921584686059484E-2</v>
      </c>
      <c r="C14" s="208">
        <v>-0.11986421453619711</v>
      </c>
      <c r="D14" s="142">
        <v>2.5096058495543611E-2</v>
      </c>
      <c r="E14" s="135"/>
      <c r="G14" s="55"/>
      <c r="H14" s="142"/>
      <c r="I14" s="208"/>
    </row>
    <row r="21" spans="1:4" x14ac:dyDescent="0.25">
      <c r="A21" s="146"/>
      <c r="B21" s="146"/>
      <c r="C21" s="146"/>
      <c r="D21" s="146"/>
    </row>
    <row r="22" spans="1:4" x14ac:dyDescent="0.25">
      <c r="A22" s="190"/>
      <c r="B22" s="190"/>
      <c r="C22" s="190"/>
      <c r="D22" s="190"/>
    </row>
    <row r="23" spans="1:4" ht="13.8" thickBot="1" x14ac:dyDescent="0.3">
      <c r="A23" s="190"/>
      <c r="B23" s="190"/>
      <c r="C23" s="190"/>
      <c r="D23" s="190"/>
    </row>
    <row r="24" spans="1:4" ht="13.8" thickTop="1" x14ac:dyDescent="0.25">
      <c r="A24" s="197"/>
      <c r="B24" s="197"/>
      <c r="C24" s="197"/>
      <c r="D24" s="197"/>
    </row>
    <row r="25" spans="1:4" ht="13.8" thickBot="1" x14ac:dyDescent="0.3">
      <c r="A25" s="194"/>
      <c r="B25" s="194"/>
      <c r="C25" s="194"/>
      <c r="D25" s="194"/>
    </row>
    <row r="26" spans="1:4" ht="13.8" thickTop="1" x14ac:dyDescent="0.25">
      <c r="A26" s="196"/>
      <c r="B26" s="196"/>
      <c r="C26" s="196"/>
      <c r="D26" s="196"/>
    </row>
    <row r="27" spans="1:4" x14ac:dyDescent="0.25">
      <c r="A27" s="193"/>
      <c r="B27" s="193"/>
      <c r="C27" s="193"/>
      <c r="D27" s="193"/>
    </row>
    <row r="28" spans="1:4" x14ac:dyDescent="0.25">
      <c r="A28" s="185"/>
      <c r="B28" s="185"/>
      <c r="C28" s="185"/>
      <c r="D28" s="185"/>
    </row>
    <row r="29" spans="1:4" x14ac:dyDescent="0.25">
      <c r="A29" s="185"/>
      <c r="B29" s="185"/>
      <c r="C29" s="185"/>
      <c r="D29" s="185"/>
    </row>
    <row r="30" spans="1:4" ht="13.8" thickBot="1" x14ac:dyDescent="0.3">
      <c r="A30" s="213"/>
      <c r="B30" s="198"/>
      <c r="C30" s="213"/>
      <c r="D30" s="198"/>
    </row>
    <row r="31" spans="1:4" ht="13.8" thickTop="1" x14ac:dyDescent="0.25">
      <c r="A31" s="142"/>
      <c r="B31" s="142"/>
      <c r="C31" s="142"/>
      <c r="D31" s="142"/>
    </row>
    <row r="32" spans="1:4" x14ac:dyDescent="0.25">
      <c r="A32" s="195"/>
      <c r="B32" s="195"/>
      <c r="C32" s="195"/>
      <c r="D32" s="195"/>
    </row>
    <row r="33" spans="1:4" x14ac:dyDescent="0.25">
      <c r="A33" s="142"/>
      <c r="B33" s="142"/>
      <c r="C33" s="142"/>
      <c r="D33" s="142"/>
    </row>
    <row r="34" spans="1:4" x14ac:dyDescent="0.25">
      <c r="A34" s="142"/>
      <c r="B34" s="135"/>
      <c r="C34" s="142"/>
      <c r="D34" s="135"/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AD6" activePane="bottomRight" state="frozen"/>
      <selection pane="topRight" activeCell="C1" sqref="C1"/>
      <selection pane="bottomLeft" activeCell="A6" sqref="A6"/>
      <selection pane="bottomRight" activeCell="AN6" sqref="AN6:AN29"/>
    </sheetView>
  </sheetViews>
  <sheetFormatPr defaultRowHeight="13.2" x14ac:dyDescent="0.25"/>
  <cols>
    <col min="1" max="2" width="9.109375" style="23" customWidth="1"/>
    <col min="3" max="3" width="11.5546875" style="25" customWidth="1"/>
    <col min="4" max="5" width="9.109375" style="24" customWidth="1"/>
    <col min="6" max="6" width="11.44140625" style="24" customWidth="1"/>
    <col min="7" max="7" width="10.5546875" style="24" customWidth="1"/>
    <col min="8" max="9" width="9.109375" style="24" customWidth="1"/>
    <col min="10" max="10" width="13.109375" style="24" customWidth="1"/>
    <col min="11" max="11" width="13" style="24" customWidth="1"/>
    <col min="12" max="12" width="10.33203125" style="24" customWidth="1"/>
    <col min="13" max="13" width="9.6640625" style="24" customWidth="1"/>
    <col min="14" max="14" width="11.88671875" style="24" customWidth="1"/>
    <col min="15" max="15" width="10.109375" style="24" customWidth="1"/>
    <col min="16" max="16" width="11.33203125" style="23" customWidth="1"/>
    <col min="17" max="17" width="11.109375" style="23" customWidth="1"/>
    <col min="18" max="18" width="9" style="23" customWidth="1"/>
    <col min="19" max="19" width="11.33203125" style="23" customWidth="1"/>
    <col min="20" max="20" width="9.44140625" style="23" customWidth="1"/>
    <col min="21" max="21" width="14.33203125" style="23" customWidth="1"/>
    <col min="22" max="22" width="10.88671875" style="23" customWidth="1"/>
    <col min="23" max="23" width="9.109375" style="23" customWidth="1"/>
    <col min="24" max="24" width="13.109375" style="23" customWidth="1"/>
    <col min="25" max="101" width="9.109375" style="23" customWidth="1"/>
  </cols>
  <sheetData>
    <row r="1" spans="1:74" x14ac:dyDescent="0.25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5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5">
      <c r="C3" s="26" t="s">
        <v>8</v>
      </c>
      <c r="D3" s="24" t="s">
        <v>9</v>
      </c>
      <c r="E3" s="310" t="s">
        <v>9</v>
      </c>
      <c r="F3" s="310" t="s">
        <v>106</v>
      </c>
      <c r="G3" s="310" t="s">
        <v>55</v>
      </c>
      <c r="H3" s="310" t="s">
        <v>56</v>
      </c>
      <c r="I3" s="310" t="s">
        <v>57</v>
      </c>
      <c r="J3" s="310" t="s">
        <v>58</v>
      </c>
      <c r="K3" s="310" t="s">
        <v>59</v>
      </c>
      <c r="L3" s="310" t="s">
        <v>60</v>
      </c>
      <c r="M3" s="310" t="s">
        <v>61</v>
      </c>
      <c r="N3" s="311" t="s">
        <v>62</v>
      </c>
      <c r="O3" s="310" t="s">
        <v>63</v>
      </c>
      <c r="P3" s="310" t="s">
        <v>64</v>
      </c>
      <c r="Q3" s="310" t="s">
        <v>65</v>
      </c>
      <c r="R3" s="310" t="s">
        <v>66</v>
      </c>
      <c r="S3" s="310" t="s">
        <v>67</v>
      </c>
      <c r="T3" s="310" t="s">
        <v>68</v>
      </c>
      <c r="U3" s="310" t="s">
        <v>69</v>
      </c>
      <c r="V3" s="310" t="s">
        <v>70</v>
      </c>
      <c r="W3" s="310" t="s">
        <v>71</v>
      </c>
      <c r="X3" s="310" t="s">
        <v>72</v>
      </c>
      <c r="Y3" s="312" t="s">
        <v>73</v>
      </c>
      <c r="Z3" s="313" t="s">
        <v>74</v>
      </c>
      <c r="AA3" s="23" t="s">
        <v>75</v>
      </c>
      <c r="AB3" s="23" t="s">
        <v>76</v>
      </c>
      <c r="AC3" s="23" t="s">
        <v>77</v>
      </c>
      <c r="AD3" s="23" t="s">
        <v>78</v>
      </c>
      <c r="AE3" s="23" t="s">
        <v>79</v>
      </c>
      <c r="AF3" s="23" t="s">
        <v>80</v>
      </c>
      <c r="AG3" s="23" t="s">
        <v>81</v>
      </c>
      <c r="AH3" s="23" t="s">
        <v>82</v>
      </c>
      <c r="AI3" s="23" t="s">
        <v>83</v>
      </c>
      <c r="AJ3" s="23" t="s">
        <v>84</v>
      </c>
      <c r="AK3" s="23" t="s">
        <v>85</v>
      </c>
      <c r="AL3" s="23" t="s">
        <v>86</v>
      </c>
      <c r="AM3" s="23" t="s">
        <v>87</v>
      </c>
      <c r="AN3" s="23" t="s">
        <v>88</v>
      </c>
      <c r="AO3" s="23" t="s">
        <v>89</v>
      </c>
      <c r="AP3" s="23" t="s">
        <v>90</v>
      </c>
      <c r="AQ3" s="23" t="s">
        <v>91</v>
      </c>
      <c r="AR3" s="23" t="s">
        <v>92</v>
      </c>
      <c r="AS3" s="23" t="s">
        <v>93</v>
      </c>
      <c r="AT3" s="23" t="s">
        <v>94</v>
      </c>
      <c r="AU3" s="23" t="s">
        <v>95</v>
      </c>
      <c r="AV3" s="23" t="s">
        <v>96</v>
      </c>
      <c r="AW3" s="23" t="s">
        <v>97</v>
      </c>
      <c r="AX3" s="23" t="s">
        <v>165</v>
      </c>
      <c r="AY3" s="200" t="s">
        <v>98</v>
      </c>
      <c r="AZ3" s="200" t="s">
        <v>99</v>
      </c>
      <c r="BA3" s="200" t="s">
        <v>100</v>
      </c>
      <c r="BB3" s="200" t="s">
        <v>101</v>
      </c>
      <c r="BC3" s="200" t="s">
        <v>102</v>
      </c>
      <c r="BD3" s="200" t="s">
        <v>103</v>
      </c>
      <c r="BE3" s="200" t="s">
        <v>104</v>
      </c>
      <c r="BF3" s="200" t="s">
        <v>154</v>
      </c>
      <c r="BG3" s="23" t="s">
        <v>166</v>
      </c>
      <c r="BH3" s="23" t="s">
        <v>172</v>
      </c>
      <c r="BI3" s="23" t="s">
        <v>167</v>
      </c>
      <c r="BJ3" s="23" t="s">
        <v>148</v>
      </c>
      <c r="BK3" s="23" t="s">
        <v>77</v>
      </c>
      <c r="BL3" s="23" t="s">
        <v>88</v>
      </c>
      <c r="BM3" s="23" t="s">
        <v>71</v>
      </c>
      <c r="BN3" s="23" t="s">
        <v>63</v>
      </c>
      <c r="BO3" s="23" t="s">
        <v>93</v>
      </c>
      <c r="BP3" s="23" t="s">
        <v>90</v>
      </c>
      <c r="BQ3" s="23" t="s">
        <v>91</v>
      </c>
      <c r="BR3" s="23" t="s">
        <v>87</v>
      </c>
      <c r="BS3" t="s">
        <v>69</v>
      </c>
      <c r="BT3" t="s">
        <v>70</v>
      </c>
      <c r="BU3" t="s">
        <v>95</v>
      </c>
      <c r="BV3" t="s">
        <v>154</v>
      </c>
    </row>
    <row r="4" spans="1:74" x14ac:dyDescent="0.25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5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105</v>
      </c>
      <c r="H5" s="24" t="s">
        <v>105</v>
      </c>
      <c r="I5" s="24" t="s">
        <v>105</v>
      </c>
      <c r="J5" s="24" t="s">
        <v>105</v>
      </c>
      <c r="K5" s="24" t="s">
        <v>105</v>
      </c>
      <c r="L5" s="24" t="s">
        <v>105</v>
      </c>
      <c r="M5" s="24" t="s">
        <v>105</v>
      </c>
      <c r="N5" s="24" t="s">
        <v>105</v>
      </c>
      <c r="O5" s="24" t="s">
        <v>105</v>
      </c>
      <c r="P5" s="24" t="s">
        <v>105</v>
      </c>
      <c r="Q5" s="24" t="s">
        <v>105</v>
      </c>
      <c r="R5" s="24" t="s">
        <v>105</v>
      </c>
      <c r="S5" s="24" t="s">
        <v>105</v>
      </c>
      <c r="T5" s="24" t="s">
        <v>105</v>
      </c>
      <c r="U5" s="24" t="s">
        <v>105</v>
      </c>
      <c r="V5" s="24" t="s">
        <v>105</v>
      </c>
      <c r="W5" s="24" t="s">
        <v>105</v>
      </c>
      <c r="X5" s="24" t="s">
        <v>105</v>
      </c>
      <c r="Y5" s="24" t="s">
        <v>105</v>
      </c>
      <c r="Z5" s="24" t="s">
        <v>105</v>
      </c>
      <c r="AA5" s="24" t="s">
        <v>105</v>
      </c>
      <c r="AB5" s="24" t="s">
        <v>105</v>
      </c>
      <c r="AC5" s="24" t="s">
        <v>105</v>
      </c>
      <c r="AD5" s="24" t="s">
        <v>105</v>
      </c>
      <c r="AE5" s="24" t="s">
        <v>105</v>
      </c>
      <c r="AF5" s="24" t="s">
        <v>105</v>
      </c>
      <c r="AG5" s="24" t="s">
        <v>105</v>
      </c>
      <c r="AH5" s="24" t="s">
        <v>105</v>
      </c>
      <c r="AI5" s="24" t="s">
        <v>105</v>
      </c>
      <c r="AJ5" s="24" t="s">
        <v>105</v>
      </c>
      <c r="AK5" s="24" t="s">
        <v>105</v>
      </c>
      <c r="AL5" s="24" t="s">
        <v>105</v>
      </c>
      <c r="AM5" s="24" t="s">
        <v>105</v>
      </c>
      <c r="AN5" s="24" t="s">
        <v>105</v>
      </c>
      <c r="AO5" s="24" t="s">
        <v>105</v>
      </c>
      <c r="AP5" s="24" t="s">
        <v>105</v>
      </c>
      <c r="AQ5" s="24" t="s">
        <v>105</v>
      </c>
      <c r="AR5" s="24" t="s">
        <v>105</v>
      </c>
      <c r="AS5" s="24" t="s">
        <v>105</v>
      </c>
      <c r="AT5" s="24" t="s">
        <v>105</v>
      </c>
      <c r="AU5" s="24" t="s">
        <v>105</v>
      </c>
      <c r="AV5" s="24" t="s">
        <v>105</v>
      </c>
      <c r="AW5" s="24" t="s">
        <v>105</v>
      </c>
      <c r="AX5" s="24" t="s">
        <v>105</v>
      </c>
      <c r="AY5" s="24" t="s">
        <v>105</v>
      </c>
      <c r="AZ5" s="24" t="s">
        <v>105</v>
      </c>
      <c r="BA5" s="24" t="s">
        <v>105</v>
      </c>
      <c r="BB5" s="24" t="s">
        <v>105</v>
      </c>
      <c r="BC5" s="24" t="s">
        <v>105</v>
      </c>
      <c r="BD5" s="24" t="s">
        <v>105</v>
      </c>
      <c r="BE5" s="24" t="s">
        <v>105</v>
      </c>
      <c r="BF5" s="24" t="s">
        <v>105</v>
      </c>
      <c r="BG5" s="23" t="s">
        <v>105</v>
      </c>
      <c r="BH5" s="23" t="s">
        <v>105</v>
      </c>
      <c r="BI5" s="23" t="s">
        <v>105</v>
      </c>
      <c r="BJ5" s="23" t="s">
        <v>105</v>
      </c>
      <c r="BK5" s="23" t="s">
        <v>203</v>
      </c>
      <c r="BL5" s="23" t="s">
        <v>203</v>
      </c>
      <c r="BM5" s="23" t="s">
        <v>203</v>
      </c>
      <c r="BN5" s="23" t="s">
        <v>203</v>
      </c>
      <c r="BO5" s="23" t="s">
        <v>203</v>
      </c>
      <c r="BP5" s="23" t="s">
        <v>203</v>
      </c>
      <c r="BQ5" s="23" t="s">
        <v>203</v>
      </c>
      <c r="BR5" s="23" t="s">
        <v>203</v>
      </c>
      <c r="BS5" t="s">
        <v>203</v>
      </c>
      <c r="BT5" t="s">
        <v>203</v>
      </c>
      <c r="BU5" t="s">
        <v>203</v>
      </c>
      <c r="BV5" t="s">
        <v>203</v>
      </c>
    </row>
    <row r="6" spans="1:74" x14ac:dyDescent="0.25">
      <c r="A6" s="24" t="e">
        <f>#REF!-B6</f>
        <v>#REF!</v>
      </c>
      <c r="B6" s="24">
        <v>4.3540000000000001</v>
      </c>
      <c r="C6" s="138">
        <v>37257</v>
      </c>
      <c r="D6" s="199">
        <v>2.7010000000000001</v>
      </c>
      <c r="E6" s="314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5">
      <c r="A7" s="24" t="e">
        <f>#REF!-B7</f>
        <v>#REF!</v>
      </c>
      <c r="B7" s="24">
        <v>4.34</v>
      </c>
      <c r="C7" s="138">
        <f t="shared" ref="C7:C70" si="3">EOMONTH(C6,0)+1</f>
        <v>37288</v>
      </c>
      <c r="D7" s="199">
        <v>2.786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5">
      <c r="A8" s="24" t="e">
        <f>#REF!-B8</f>
        <v>#REF!</v>
      </c>
      <c r="B8" s="24">
        <v>4.32</v>
      </c>
      <c r="C8" s="138">
        <f t="shared" si="3"/>
        <v>37316</v>
      </c>
      <c r="D8" s="199">
        <v>2.7989999999999999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5">
      <c r="A9" s="24" t="e">
        <f>#REF!-B9</f>
        <v>#REF!</v>
      </c>
      <c r="B9" s="24">
        <v>4.335</v>
      </c>
      <c r="C9" s="138">
        <f t="shared" si="3"/>
        <v>37347</v>
      </c>
      <c r="D9">
        <v>2.7589999999999999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5">
      <c r="A10" s="24" t="e">
        <f>#REF!-B10</f>
        <v>#REF!</v>
      </c>
      <c r="B10" s="24">
        <v>4.4340000000000002</v>
      </c>
      <c r="C10" s="138">
        <f t="shared" si="3"/>
        <v>37377</v>
      </c>
      <c r="D10">
        <v>2.7989999999999999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5">
      <c r="A11" s="24" t="e">
        <f>#REF!-B11</f>
        <v>#REF!</v>
      </c>
      <c r="B11" s="24">
        <v>4.5330000000000004</v>
      </c>
      <c r="C11" s="138">
        <f t="shared" si="3"/>
        <v>37408</v>
      </c>
      <c r="D11">
        <v>2.8490000000000002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5">
      <c r="A12" s="24" t="e">
        <f>#REF!-B12</f>
        <v>#REF!</v>
      </c>
      <c r="B12" s="24">
        <v>4.5410000000000004</v>
      </c>
      <c r="C12" s="138">
        <f t="shared" si="3"/>
        <v>37438</v>
      </c>
      <c r="D12">
        <v>2.8839999999999999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5">
      <c r="A13" s="24" t="e">
        <f>#REF!-B13</f>
        <v>#REF!</v>
      </c>
      <c r="B13" s="24">
        <v>4.3210000000000006</v>
      </c>
      <c r="C13" s="138">
        <f t="shared" si="3"/>
        <v>37469</v>
      </c>
      <c r="D13" s="199">
        <v>2.9209999999999998</v>
      </c>
      <c r="E13" s="315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5">
      <c r="A14" s="24" t="e">
        <f>#REF!-B14</f>
        <v>#REF!</v>
      </c>
      <c r="B14" s="24">
        <v>4.101</v>
      </c>
      <c r="C14" s="138">
        <f t="shared" si="3"/>
        <v>37500</v>
      </c>
      <c r="D14">
        <v>2.9209999999999998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5">
      <c r="A15" s="24" t="e">
        <f>#REF!-B15</f>
        <v>#REF!</v>
      </c>
      <c r="B15" s="24">
        <v>3.8610000000000002</v>
      </c>
      <c r="C15" s="138">
        <f t="shared" si="3"/>
        <v>37530</v>
      </c>
      <c r="D15">
        <v>2.9460000000000002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5">
      <c r="A16" s="24" t="e">
        <f>#REF!-B16</f>
        <v>#REF!</v>
      </c>
      <c r="B16" s="24">
        <v>3.7349999999999999</v>
      </c>
      <c r="C16" s="138">
        <f t="shared" si="3"/>
        <v>37561</v>
      </c>
      <c r="D16">
        <v>3.141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5">
      <c r="A17" s="24" t="e">
        <f>#REF!-B17</f>
        <v>#REF!</v>
      </c>
      <c r="B17" s="24">
        <v>3.71</v>
      </c>
      <c r="C17" s="138">
        <f t="shared" si="3"/>
        <v>37591</v>
      </c>
      <c r="D17">
        <v>3.331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5">
      <c r="A18" s="24" t="e">
        <f>#REF!-B18</f>
        <v>#REF!</v>
      </c>
      <c r="B18" s="24">
        <v>3.71</v>
      </c>
      <c r="C18" s="138">
        <f t="shared" si="3"/>
        <v>37622</v>
      </c>
      <c r="D18">
        <v>3.4359999999999999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5">
      <c r="A19" s="24" t="e">
        <f>#REF!-B19</f>
        <v>#REF!</v>
      </c>
      <c r="B19" s="24">
        <v>3.72</v>
      </c>
      <c r="C19" s="138">
        <f t="shared" si="3"/>
        <v>37653</v>
      </c>
      <c r="D19">
        <v>3.3660000000000001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5">
      <c r="A20" s="24" t="e">
        <f>#REF!-B20</f>
        <v>#REF!</v>
      </c>
      <c r="B20" s="24">
        <v>3.7149999999999999</v>
      </c>
      <c r="C20" s="138">
        <f t="shared" si="3"/>
        <v>37681</v>
      </c>
      <c r="D20">
        <v>3.2610000000000001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5">
      <c r="A21" s="24" t="e">
        <f>#REF!-B21</f>
        <v>#REF!</v>
      </c>
      <c r="B21" s="24">
        <v>3.7349999999999999</v>
      </c>
      <c r="C21" s="138">
        <f t="shared" si="3"/>
        <v>37712</v>
      </c>
      <c r="D21">
        <v>3.1160000000000001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5">
      <c r="A22" s="24" t="e">
        <f>#REF!-B22</f>
        <v>#REF!</v>
      </c>
      <c r="B22" s="24">
        <v>3.835</v>
      </c>
      <c r="C22" s="138">
        <f t="shared" si="3"/>
        <v>37742</v>
      </c>
      <c r="D22">
        <v>3.121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5">
      <c r="A23" s="24" t="e">
        <f>#REF!-B23</f>
        <v>#REF!</v>
      </c>
      <c r="B23" s="24">
        <v>3.93</v>
      </c>
      <c r="C23" s="138">
        <f t="shared" si="3"/>
        <v>37773</v>
      </c>
      <c r="D23">
        <v>3.1509999999999998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5">
      <c r="A24" s="24" t="e">
        <f>#REF!-B24</f>
        <v>#REF!</v>
      </c>
      <c r="B24" s="24">
        <v>3.9430000000000001</v>
      </c>
      <c r="C24" s="138">
        <f t="shared" si="3"/>
        <v>37803</v>
      </c>
      <c r="D24">
        <v>3.1909999999999998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5">
      <c r="A25" s="24" t="e">
        <f>#REF!-B25</f>
        <v>#REF!</v>
      </c>
      <c r="B25" s="24">
        <v>3.8060000000000005</v>
      </c>
      <c r="C25" s="138">
        <f t="shared" si="3"/>
        <v>37834</v>
      </c>
      <c r="D25">
        <v>3.226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5">
      <c r="A26" s="24" t="e">
        <f>#REF!-B26</f>
        <v>#REF!</v>
      </c>
      <c r="B26" s="24">
        <v>3.6360000000000001</v>
      </c>
      <c r="C26" s="138">
        <f t="shared" si="3"/>
        <v>37865</v>
      </c>
      <c r="D26">
        <v>3.2290000000000001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5">
      <c r="A27" s="24" t="e">
        <f>#REF!-B27</f>
        <v>#REF!</v>
      </c>
      <c r="B27" s="24">
        <v>3.48</v>
      </c>
      <c r="C27" s="138">
        <f t="shared" si="3"/>
        <v>37895</v>
      </c>
      <c r="D27">
        <v>3.2669999999999999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5">
      <c r="A28" s="24" t="e">
        <f>#REF!-B28</f>
        <v>#REF!</v>
      </c>
      <c r="B28" s="24">
        <v>3.41</v>
      </c>
      <c r="C28" s="138">
        <f t="shared" si="3"/>
        <v>37926</v>
      </c>
      <c r="D28">
        <v>3.4119999999999999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5">
      <c r="A29" s="24" t="e">
        <f>#REF!-B29</f>
        <v>#REF!</v>
      </c>
      <c r="B29" s="24">
        <v>3.375</v>
      </c>
      <c r="C29" s="138">
        <f t="shared" si="3"/>
        <v>37956</v>
      </c>
      <c r="D29">
        <v>3.5510000000000002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5">
      <c r="A30" s="24" t="e">
        <f>#REF!-B30</f>
        <v>#REF!</v>
      </c>
      <c r="B30" s="24">
        <v>3.3650000000000002</v>
      </c>
      <c r="C30" s="138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5">
      <c r="A31" s="24" t="e">
        <f>#REF!-B31</f>
        <v>#REF!</v>
      </c>
      <c r="B31" s="24">
        <v>3.36</v>
      </c>
      <c r="C31" s="138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5">
      <c r="A32" s="24" t="e">
        <f>#REF!-B32</f>
        <v>#REF!</v>
      </c>
      <c r="B32" s="24">
        <v>3.35</v>
      </c>
      <c r="C32" s="138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5">
      <c r="A33" s="24" t="e">
        <f>#REF!-B33</f>
        <v>#REF!</v>
      </c>
      <c r="B33" s="24">
        <v>3.3680000000000003</v>
      </c>
      <c r="C33" s="138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5">
      <c r="A34" s="24" t="e">
        <f>#REF!-B34</f>
        <v>#REF!</v>
      </c>
      <c r="B34" s="24">
        <v>3.48</v>
      </c>
      <c r="C34" s="138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5">
      <c r="A35" s="24" t="e">
        <f>#REF!-B35</f>
        <v>#REF!</v>
      </c>
      <c r="B35" s="24">
        <v>3.5890000000000004</v>
      </c>
      <c r="C35" s="138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5">
      <c r="A36" s="24" t="e">
        <f>#REF!-B36</f>
        <v>#REF!</v>
      </c>
      <c r="B36" s="24">
        <v>3.6080000000000001</v>
      </c>
      <c r="C36" s="138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5">
      <c r="A37" s="24" t="e">
        <f>#REF!-B37</f>
        <v>#REF!</v>
      </c>
      <c r="B37" s="24">
        <v>3.4780000000000002</v>
      </c>
      <c r="C37" s="138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5">
      <c r="A38" s="24" t="e">
        <f>#REF!-B38</f>
        <v>#REF!</v>
      </c>
      <c r="B38" s="24">
        <v>3.3230000000000004</v>
      </c>
      <c r="C38" s="138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5">
      <c r="A39" s="24" t="e">
        <f>#REF!-B39</f>
        <v>#REF!</v>
      </c>
      <c r="B39" s="24">
        <v>3.1680000000000001</v>
      </c>
      <c r="C39" s="138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5">
      <c r="A40" s="24" t="e">
        <f>#REF!-B40</f>
        <v>#REF!</v>
      </c>
      <c r="B40" s="24">
        <v>3.14</v>
      </c>
      <c r="C40" s="138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5">
      <c r="A41" s="24" t="e">
        <f>#REF!-B41</f>
        <v>#REF!</v>
      </c>
      <c r="B41" s="24">
        <v>3.12</v>
      </c>
      <c r="C41" s="138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5">
      <c r="A42" s="24" t="e">
        <f>#REF!-B42</f>
        <v>#REF!</v>
      </c>
      <c r="B42" s="24">
        <v>3.1850000000000001</v>
      </c>
      <c r="C42" s="138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5">
      <c r="A43" s="24" t="e">
        <f>#REF!-B43</f>
        <v>#REF!</v>
      </c>
      <c r="B43" s="24">
        <v>3.18</v>
      </c>
      <c r="C43" s="138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5">
      <c r="A44" s="24" t="e">
        <f>#REF!-B44</f>
        <v>#REF!</v>
      </c>
      <c r="B44" s="24">
        <v>3.17</v>
      </c>
      <c r="C44" s="138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5">
      <c r="A45" s="24" t="e">
        <f>#REF!-B45</f>
        <v>#REF!</v>
      </c>
      <c r="B45" s="24">
        <v>3.1880000000000002</v>
      </c>
      <c r="C45" s="138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5">
      <c r="A46" s="24" t="e">
        <f>#REF!-B46</f>
        <v>#REF!</v>
      </c>
      <c r="B46" s="24">
        <v>3.3</v>
      </c>
      <c r="C46" s="138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5">
      <c r="A47" s="24" t="e">
        <f>#REF!-B47</f>
        <v>#REF!</v>
      </c>
      <c r="B47" s="24">
        <v>3.4090000000000003</v>
      </c>
      <c r="C47" s="138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5">
      <c r="A48" s="24" t="e">
        <f>#REF!-B48</f>
        <v>#REF!</v>
      </c>
      <c r="B48" s="24">
        <v>3.5449999999999999</v>
      </c>
      <c r="C48" s="138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5">
      <c r="A49" s="24" t="e">
        <f>#REF!-B49</f>
        <v>#REF!</v>
      </c>
      <c r="B49" s="24">
        <v>3.4220000000000002</v>
      </c>
      <c r="C49" s="138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5">
      <c r="A50" s="24" t="e">
        <f>#REF!-B50</f>
        <v>#REF!</v>
      </c>
      <c r="B50" s="24">
        <v>3.2669999999999999</v>
      </c>
      <c r="C50" s="138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5">
      <c r="A51" s="24" t="e">
        <f>#REF!-B51</f>
        <v>#REF!</v>
      </c>
      <c r="B51" s="24">
        <v>3.1150000000000002</v>
      </c>
      <c r="C51" s="138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5">
      <c r="A52" s="24" t="e">
        <f>#REF!-B52</f>
        <v>#REF!</v>
      </c>
      <c r="B52" s="24">
        <v>3.0880000000000001</v>
      </c>
      <c r="C52" s="138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5">
      <c r="A53" s="24" t="e">
        <f>#REF!-B53</f>
        <v>#REF!</v>
      </c>
      <c r="B53" s="24">
        <v>3.0690000000000004</v>
      </c>
      <c r="C53" s="138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5">
      <c r="A54" s="24" t="e">
        <f>#REF!-B54</f>
        <v>#REF!</v>
      </c>
      <c r="B54" s="24">
        <v>3.1340000000000003</v>
      </c>
      <c r="C54" s="138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5">
      <c r="A55" s="24" t="e">
        <f>#REF!-B55</f>
        <v>#REF!</v>
      </c>
      <c r="B55" s="24">
        <v>3.1290000000000004</v>
      </c>
      <c r="C55" s="138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5">
      <c r="A56" s="24" t="e">
        <f>#REF!-B56</f>
        <v>#REF!</v>
      </c>
      <c r="B56" s="24">
        <v>3.1180000000000003</v>
      </c>
      <c r="C56" s="138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5">
      <c r="A57" s="24" t="e">
        <f>#REF!-B57</f>
        <v>#REF!</v>
      </c>
      <c r="B57" s="24">
        <v>3.1349999999999998</v>
      </c>
      <c r="C57" s="138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5">
      <c r="A58" s="24" t="e">
        <f>#REF!-B58</f>
        <v>#REF!</v>
      </c>
      <c r="B58" s="24">
        <v>3.242</v>
      </c>
      <c r="C58" s="138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5">
      <c r="A59" s="24" t="e">
        <f>#REF!-B59</f>
        <v>#REF!</v>
      </c>
      <c r="B59" s="24">
        <v>3.3480000000000003</v>
      </c>
      <c r="C59" s="138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5">
      <c r="A60" s="24" t="e">
        <f>#REF!-B60</f>
        <v>#REF!</v>
      </c>
      <c r="B60" s="24">
        <v>3.5369999999999999</v>
      </c>
      <c r="C60" s="138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5">
      <c r="A61" s="24" t="e">
        <f>#REF!-B61</f>
        <v>#REF!</v>
      </c>
      <c r="B61" s="24">
        <v>3.4180000000000001</v>
      </c>
      <c r="C61" s="138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5">
      <c r="A62" s="24" t="e">
        <f>#REF!-B62</f>
        <v>#REF!</v>
      </c>
      <c r="B62" s="24">
        <v>3.2660000000000005</v>
      </c>
      <c r="C62" s="138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5">
      <c r="A63" s="24" t="e">
        <f>#REF!-B63</f>
        <v>#REF!</v>
      </c>
      <c r="B63" s="24">
        <v>3.117</v>
      </c>
      <c r="C63" s="138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5">
      <c r="A64" s="24" t="e">
        <f>#REF!-B64</f>
        <v>#REF!</v>
      </c>
      <c r="B64" s="24">
        <v>3.0910000000000002</v>
      </c>
      <c r="C64" s="138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5">
      <c r="A65" s="24" t="e">
        <f>#REF!-B65</f>
        <v>#REF!</v>
      </c>
      <c r="B65" s="24">
        <v>3.0730000000000004</v>
      </c>
      <c r="C65" s="138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5">
      <c r="A66" s="24" t="e">
        <f>#REF!-B66</f>
        <v>#REF!</v>
      </c>
      <c r="B66" s="24">
        <v>3.1380000000000003</v>
      </c>
      <c r="C66" s="138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5">
      <c r="A67" s="24" t="e">
        <f>#REF!-B67</f>
        <v>#REF!</v>
      </c>
      <c r="B67" s="24">
        <v>3.133</v>
      </c>
      <c r="C67" s="138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5">
      <c r="A68" s="24" t="e">
        <f>#REF!-B68</f>
        <v>#REF!</v>
      </c>
      <c r="B68" s="24">
        <v>3.1210000000000004</v>
      </c>
      <c r="C68" s="138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5">
      <c r="A69" s="24" t="e">
        <f>#REF!-B69</f>
        <v>#REF!</v>
      </c>
      <c r="B69" s="24">
        <v>3.137</v>
      </c>
      <c r="C69" s="138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5">
      <c r="A70" s="24" t="e">
        <f>#REF!-B70</f>
        <v>#REF!</v>
      </c>
      <c r="B70" s="24">
        <v>3.2390000000000003</v>
      </c>
      <c r="C70" s="138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5">
      <c r="A71" s="24" t="e">
        <f>#REF!-B71</f>
        <v>#REF!</v>
      </c>
      <c r="B71" s="24">
        <v>3.3420000000000001</v>
      </c>
      <c r="C71" s="138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5">
      <c r="A72" s="24" t="e">
        <f>#REF!-B72</f>
        <v>#REF!</v>
      </c>
      <c r="B72" s="24">
        <v>3.5440000000000005</v>
      </c>
      <c r="C72" s="138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5">
      <c r="A73" s="24" t="e">
        <f>#REF!-B73</f>
        <v>#REF!</v>
      </c>
      <c r="B73" s="24">
        <v>3.4290000000000003</v>
      </c>
      <c r="C73" s="138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5">
      <c r="A74" s="24" t="e">
        <f>#REF!-B74</f>
        <v>#REF!</v>
      </c>
      <c r="B74" s="24">
        <v>3.28</v>
      </c>
      <c r="C74" s="138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5">
      <c r="A75" s="24" t="e">
        <f>#REF!-B75</f>
        <v>#REF!</v>
      </c>
      <c r="B75" s="24">
        <v>3.1340000000000003</v>
      </c>
      <c r="C75" s="138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5">
      <c r="A76" s="24" t="e">
        <f>#REF!-B76</f>
        <v>#REF!</v>
      </c>
      <c r="B76" s="24">
        <v>3.1090000000000004</v>
      </c>
      <c r="C76" s="138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5">
      <c r="A77" s="24" t="e">
        <f>#REF!-B77</f>
        <v>#REF!</v>
      </c>
      <c r="B77" s="24">
        <v>3.0920000000000001</v>
      </c>
      <c r="C77" s="138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5">
      <c r="A78" s="24" t="e">
        <f>#REF!-B78</f>
        <v>#REF!</v>
      </c>
      <c r="B78" s="24">
        <v>3.157</v>
      </c>
      <c r="C78" s="138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5">
      <c r="A79" s="24" t="e">
        <f>#REF!-B79</f>
        <v>#REF!</v>
      </c>
      <c r="B79" s="24">
        <v>3.1520000000000001</v>
      </c>
      <c r="C79" s="138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5">
      <c r="A80" s="24" t="e">
        <f>#REF!-B80</f>
        <v>#REF!</v>
      </c>
      <c r="B80" s="24">
        <v>3.1390000000000002</v>
      </c>
      <c r="C80" s="138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5">
      <c r="A81" s="24" t="e">
        <f>#REF!-B81</f>
        <v>#REF!</v>
      </c>
      <c r="B81" s="24">
        <v>3.1540000000000004</v>
      </c>
      <c r="C81" s="138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5">
      <c r="A82" s="24" t="e">
        <f>#REF!-B82</f>
        <v>#REF!</v>
      </c>
      <c r="B82" s="24">
        <v>3.2510000000000003</v>
      </c>
      <c r="C82" s="138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5">
      <c r="A83" s="24" t="e">
        <f>#REF!-B83</f>
        <v>#REF!</v>
      </c>
      <c r="B83" s="24">
        <v>3.3510000000000004</v>
      </c>
      <c r="C83" s="138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5">
      <c r="A84" s="24" t="e">
        <f>#REF!-B84</f>
        <v>#REF!</v>
      </c>
      <c r="B84" s="24">
        <v>3.5660000000000003</v>
      </c>
      <c r="C84" s="138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5">
      <c r="A85" s="24" t="e">
        <f>#REF!-B85</f>
        <v>#REF!</v>
      </c>
      <c r="B85" s="24">
        <v>3.4550000000000001</v>
      </c>
      <c r="C85" s="138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5">
      <c r="A86" s="24" t="e">
        <f>#REF!-B86</f>
        <v>#REF!</v>
      </c>
      <c r="B86" s="24">
        <v>3.3090000000000006</v>
      </c>
      <c r="C86" s="138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5">
      <c r="A87" s="24" t="e">
        <f>#REF!-B87</f>
        <v>#REF!</v>
      </c>
      <c r="B87" s="24">
        <v>3.1660000000000004</v>
      </c>
      <c r="C87" s="138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5">
      <c r="A88" s="24" t="e">
        <f>#REF!-B88</f>
        <v>#REF!</v>
      </c>
      <c r="B88" s="24">
        <v>3.1419999999999999</v>
      </c>
      <c r="C88" s="138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5">
      <c r="A89" s="24" t="e">
        <f>#REF!-B89</f>
        <v>#REF!</v>
      </c>
      <c r="B89" s="24">
        <v>3.1260000000000003</v>
      </c>
      <c r="C89" s="138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5">
      <c r="A90" s="24" t="e">
        <f>#REF!-B90</f>
        <v>#REF!</v>
      </c>
      <c r="B90" s="24">
        <v>3.1910000000000003</v>
      </c>
      <c r="C90" s="138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5">
      <c r="A91" s="24" t="e">
        <f>#REF!-B91</f>
        <v>#REF!</v>
      </c>
      <c r="B91" s="24">
        <v>3.1860000000000004</v>
      </c>
      <c r="C91" s="138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5">
      <c r="A92" s="24" t="e">
        <f>#REF!-B92</f>
        <v>#REF!</v>
      </c>
      <c r="B92" s="24">
        <v>3.1720000000000002</v>
      </c>
      <c r="C92" s="138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5">
      <c r="A93" s="24" t="e">
        <f>#REF!-B93</f>
        <v>#REF!</v>
      </c>
      <c r="B93" s="24">
        <v>3.1860000000000004</v>
      </c>
      <c r="C93" s="138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5">
      <c r="A94" s="24" t="e">
        <f>#REF!-B94</f>
        <v>#REF!</v>
      </c>
      <c r="B94" s="24">
        <v>3.278</v>
      </c>
      <c r="C94" s="138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5">
      <c r="A95" s="24" t="e">
        <f>#REF!-B95</f>
        <v>#REF!</v>
      </c>
      <c r="B95" s="24">
        <v>3.375</v>
      </c>
      <c r="C95" s="138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5">
      <c r="A96" s="24" t="e">
        <f>#REF!-B96</f>
        <v>#REF!</v>
      </c>
      <c r="B96" s="24">
        <v>3.6030000000000002</v>
      </c>
      <c r="C96" s="138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5">
      <c r="A97" s="24" t="e">
        <f>#REF!-B97</f>
        <v>#REF!</v>
      </c>
      <c r="B97" s="24">
        <v>3.4960000000000004</v>
      </c>
      <c r="C97" s="138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5">
      <c r="A98" s="24" t="e">
        <f>#REF!-B98</f>
        <v>#REF!</v>
      </c>
      <c r="B98" s="24">
        <v>3.3530000000000002</v>
      </c>
      <c r="C98" s="138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5">
      <c r="A99" s="24" t="e">
        <f>#REF!-B99</f>
        <v>#REF!</v>
      </c>
      <c r="B99" s="24">
        <v>3.2130000000000001</v>
      </c>
      <c r="C99" s="138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5">
      <c r="A100" s="24" t="e">
        <f>#REF!-B100</f>
        <v>#REF!</v>
      </c>
      <c r="B100" s="24">
        <v>3.19</v>
      </c>
      <c r="C100" s="138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5">
      <c r="A101" s="24" t="e">
        <f>#REF!-B101</f>
        <v>#REF!</v>
      </c>
      <c r="B101" s="24">
        <v>3.1749999999999998</v>
      </c>
      <c r="C101" s="138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5">
      <c r="A102" s="24" t="e">
        <f>#REF!-B102</f>
        <v>#REF!</v>
      </c>
      <c r="B102" s="24">
        <v>3.24</v>
      </c>
      <c r="C102" s="138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5">
      <c r="A103" s="24" t="e">
        <f>#REF!-B103</f>
        <v>#REF!</v>
      </c>
      <c r="B103" s="24">
        <v>3.2349999999999999</v>
      </c>
      <c r="C103" s="138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5">
      <c r="A104" s="24" t="e">
        <f>#REF!-B104</f>
        <v>#REF!</v>
      </c>
      <c r="B104" s="24">
        <v>3.22</v>
      </c>
      <c r="C104" s="138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5">
      <c r="A105" s="24" t="e">
        <f>#REF!-B105</f>
        <v>#REF!</v>
      </c>
      <c r="B105" s="24">
        <v>3.2330000000000001</v>
      </c>
      <c r="C105" s="138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5">
      <c r="A106" s="24" t="e">
        <f>#REF!-B106</f>
        <v>#REF!</v>
      </c>
      <c r="B106" s="24">
        <v>3.32</v>
      </c>
      <c r="C106" s="138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5">
      <c r="A107" s="24" t="e">
        <f>#REF!-B107</f>
        <v>#REF!</v>
      </c>
      <c r="B107" s="24">
        <v>3.4140000000000006</v>
      </c>
      <c r="C107" s="138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5">
      <c r="A108" s="24" t="e">
        <f>#REF!-B108</f>
        <v>#REF!</v>
      </c>
      <c r="B108" s="24">
        <v>3.6549999999999998</v>
      </c>
      <c r="C108" s="138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5">
      <c r="A109" s="24" t="e">
        <f>#REF!-B109</f>
        <v>#REF!</v>
      </c>
      <c r="B109" s="24">
        <v>3.552</v>
      </c>
      <c r="C109" s="138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5">
      <c r="A110" s="24" t="e">
        <f>#REF!-B110</f>
        <v>#REF!</v>
      </c>
      <c r="B110" s="24">
        <v>3.4119999999999999</v>
      </c>
      <c r="C110" s="138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5">
      <c r="A111" s="24" t="e">
        <f>#REF!-B111</f>
        <v>#REF!</v>
      </c>
      <c r="B111" s="24">
        <v>3.2749999999999999</v>
      </c>
      <c r="C111" s="138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5">
      <c r="A112" s="24" t="e">
        <f>#REF!-B112</f>
        <v>#REF!</v>
      </c>
      <c r="B112" s="24">
        <v>3.2530000000000001</v>
      </c>
      <c r="C112" s="138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5">
      <c r="A113" s="24" t="e">
        <f>#REF!-B113</f>
        <v>#REF!</v>
      </c>
      <c r="B113" s="24">
        <v>3.2390000000000003</v>
      </c>
      <c r="C113" s="138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5">
      <c r="A114" s="24" t="e">
        <f>#REF!-B114</f>
        <v>#REF!</v>
      </c>
      <c r="B114" s="24">
        <v>3.3040000000000003</v>
      </c>
      <c r="C114" s="138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5">
      <c r="A115" s="24" t="e">
        <f>#REF!-B115</f>
        <v>#REF!</v>
      </c>
      <c r="B115" s="24">
        <v>3.2990000000000004</v>
      </c>
      <c r="C115" s="138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5">
      <c r="A116" s="24" t="e">
        <f>#REF!-B116</f>
        <v>#REF!</v>
      </c>
      <c r="B116" s="24">
        <v>3.2830000000000004</v>
      </c>
      <c r="C116" s="138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5">
      <c r="A117" s="24" t="e">
        <f>#REF!-B117</f>
        <v>#REF!</v>
      </c>
      <c r="B117" s="24">
        <v>3.2949999999999999</v>
      </c>
      <c r="C117" s="138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5">
      <c r="A118" s="24" t="e">
        <f>#REF!-B118</f>
        <v>#REF!</v>
      </c>
      <c r="B118" s="24">
        <v>3.3769999999999998</v>
      </c>
      <c r="C118" s="138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5">
      <c r="A119" s="24" t="e">
        <f>#REF!-B119</f>
        <v>#REF!</v>
      </c>
      <c r="B119" s="24">
        <v>3.468</v>
      </c>
      <c r="C119" s="138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5">
      <c r="A120" s="24" t="e">
        <f>#REF!-B120</f>
        <v>#REF!</v>
      </c>
      <c r="B120" s="24">
        <v>3.722</v>
      </c>
      <c r="C120" s="138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5">
      <c r="A121" s="24" t="e">
        <f>#REF!-B121</f>
        <v>#REF!</v>
      </c>
      <c r="B121" s="24">
        <v>3.6230000000000002</v>
      </c>
      <c r="C121" s="138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5">
      <c r="A122" s="24" t="e">
        <f>#REF!-B122</f>
        <v>#REF!</v>
      </c>
      <c r="B122" s="24">
        <v>3.4860000000000002</v>
      </c>
      <c r="C122" s="138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5">
      <c r="A123" s="24" t="e">
        <f>#REF!-B123</f>
        <v>#REF!</v>
      </c>
      <c r="B123" s="24">
        <v>3.3519999999999999</v>
      </c>
      <c r="C123" s="138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5">
      <c r="A124" s="24" t="e">
        <f>#REF!-B124</f>
        <v>#REF!</v>
      </c>
      <c r="B124" s="24">
        <v>3.3310000000000004</v>
      </c>
      <c r="C124" s="138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5">
      <c r="A125" s="24" t="e">
        <f>#REF!-B125</f>
        <v>#REF!</v>
      </c>
      <c r="B125" s="24">
        <v>3.3180000000000001</v>
      </c>
      <c r="C125" s="138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5">
      <c r="A126" s="24" t="e">
        <f>#REF!-B126</f>
        <v>#REF!</v>
      </c>
      <c r="B126" s="24">
        <v>3.383</v>
      </c>
      <c r="C126" s="138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5">
      <c r="A127" s="24" t="e">
        <f>#REF!-B127</f>
        <v>#REF!</v>
      </c>
      <c r="B127" s="24">
        <v>3.3780000000000001</v>
      </c>
      <c r="C127" s="138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5">
      <c r="A128" s="24" t="e">
        <f>#REF!-B128</f>
        <v>#REF!</v>
      </c>
      <c r="B128" s="24">
        <v>3.3610000000000002</v>
      </c>
      <c r="C128" s="138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5">
      <c r="A129" s="24" t="e">
        <f>#REF!-B129</f>
        <v>#REF!</v>
      </c>
      <c r="B129" s="24">
        <v>3.3719999999999999</v>
      </c>
      <c r="C129" s="138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5">
      <c r="A130" s="24" t="e">
        <f>#REF!-B130</f>
        <v>#REF!</v>
      </c>
      <c r="B130" s="24">
        <v>3.4490000000000003</v>
      </c>
      <c r="C130" s="138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5">
      <c r="A131" s="24" t="e">
        <f>#REF!-B131</f>
        <v>#REF!</v>
      </c>
      <c r="B131" s="24">
        <v>3.5369999999999999</v>
      </c>
      <c r="C131" s="138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5">
      <c r="A132" s="24" t="e">
        <f>#REF!-B132</f>
        <v>#REF!</v>
      </c>
      <c r="B132" s="24">
        <v>3.7990000000000004</v>
      </c>
      <c r="C132" s="138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5">
      <c r="A133" s="24" t="e">
        <f>#REF!-B133</f>
        <v>#REF!</v>
      </c>
      <c r="B133" s="24">
        <v>3.7040000000000006</v>
      </c>
      <c r="C133" s="138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5">
      <c r="A134" s="24" t="e">
        <f>#REF!-B134</f>
        <v>#REF!</v>
      </c>
      <c r="B134" s="24">
        <v>3.57</v>
      </c>
      <c r="C134" s="138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5">
      <c r="A135" s="24" t="e">
        <f>#REF!-B135</f>
        <v>#REF!</v>
      </c>
      <c r="B135" s="24">
        <v>3.4390000000000005</v>
      </c>
      <c r="C135" s="138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5">
      <c r="A136" s="24" t="e">
        <f>#REF!-B136</f>
        <v>#REF!</v>
      </c>
      <c r="B136" s="24">
        <v>3.4190000000000005</v>
      </c>
      <c r="C136" s="138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5">
      <c r="A137" s="24" t="e">
        <f>#REF!-B137</f>
        <v>#REF!</v>
      </c>
      <c r="B137" s="24">
        <v>3.407</v>
      </c>
      <c r="C137" s="138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5">
      <c r="A138" s="24" t="e">
        <f>#REF!-B138</f>
        <v>#REF!</v>
      </c>
      <c r="B138" s="24">
        <v>3.472</v>
      </c>
      <c r="C138" s="138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5">
      <c r="A139" s="24" t="e">
        <f>#REF!-B139</f>
        <v>#REF!</v>
      </c>
      <c r="B139" s="24">
        <v>3.4670000000000001</v>
      </c>
      <c r="C139" s="138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5">
      <c r="A140" s="24" t="e">
        <f>#REF!-B140</f>
        <v>#REF!</v>
      </c>
      <c r="B140" s="24">
        <v>3.4490000000000003</v>
      </c>
      <c r="C140" s="138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5">
      <c r="A141" s="24" t="e">
        <f>#REF!-B141</f>
        <v>#REF!</v>
      </c>
      <c r="B141" s="24">
        <v>3.4590000000000005</v>
      </c>
      <c r="C141" s="138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5">
      <c r="A142" s="24" t="e">
        <f>#REF!-B142</f>
        <v>#REF!</v>
      </c>
      <c r="B142" s="24">
        <v>3.5310000000000001</v>
      </c>
      <c r="C142" s="138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5">
      <c r="A143" s="24" t="e">
        <f>#REF!-B143</f>
        <v>#REF!</v>
      </c>
      <c r="B143" s="24">
        <v>3.6160000000000001</v>
      </c>
      <c r="C143" s="138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5">
      <c r="A144" s="24" t="e">
        <f>#REF!-B144</f>
        <v>#REF!</v>
      </c>
      <c r="B144" s="24">
        <v>3.8860000000000001</v>
      </c>
      <c r="C144" s="138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5">
      <c r="A145" s="24" t="e">
        <f>#REF!-B145</f>
        <v>#REF!</v>
      </c>
      <c r="B145" s="24">
        <v>3.7949999999999999</v>
      </c>
      <c r="C145" s="138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5">
      <c r="A146" s="24" t="e">
        <f>#REF!-B146</f>
        <v>#REF!</v>
      </c>
      <c r="B146" s="24">
        <v>3.6640000000000006</v>
      </c>
      <c r="C146" s="138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5">
      <c r="A147" s="24" t="e">
        <f>#REF!-B147</f>
        <v>#REF!</v>
      </c>
      <c r="B147" s="24">
        <v>3.5360000000000005</v>
      </c>
      <c r="C147" s="138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5">
      <c r="A148" s="24" t="e">
        <f>#REF!-B148</f>
        <v>#REF!</v>
      </c>
      <c r="B148" s="24">
        <v>3.5169999999999999</v>
      </c>
      <c r="C148" s="138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5">
      <c r="A149" s="24" t="e">
        <f>#REF!-B149</f>
        <v>#REF!</v>
      </c>
      <c r="B149" s="24">
        <v>3.5060000000000002</v>
      </c>
      <c r="C149" s="138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5">
      <c r="A150" s="24" t="e">
        <f>#REF!-B150</f>
        <v>#REF!</v>
      </c>
      <c r="B150" s="24">
        <v>3.5710000000000002</v>
      </c>
      <c r="C150" s="138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5">
      <c r="A151" s="24" t="e">
        <f>#REF!-B151</f>
        <v>#REF!</v>
      </c>
      <c r="B151" s="24">
        <v>3.5660000000000003</v>
      </c>
      <c r="C151" s="138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5">
      <c r="A152" s="24" t="e">
        <f>#REF!-B152</f>
        <v>#REF!</v>
      </c>
      <c r="B152" s="24">
        <v>3.5470000000000002</v>
      </c>
      <c r="C152" s="138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5">
      <c r="A153" s="24" t="e">
        <f>#REF!-B153</f>
        <v>#REF!</v>
      </c>
      <c r="B153" s="24">
        <v>3.5560000000000005</v>
      </c>
      <c r="C153" s="138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5">
      <c r="A154" s="24" t="e">
        <f>#REF!-B154</f>
        <v>#REF!</v>
      </c>
      <c r="B154" s="24">
        <v>3.6230000000000002</v>
      </c>
      <c r="C154" s="138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5">
      <c r="A155" s="24" t="e">
        <f>#REF!-B155</f>
        <v>#REF!</v>
      </c>
      <c r="B155" s="24">
        <v>3.7050000000000001</v>
      </c>
      <c r="C155" s="138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5">
      <c r="A156" s="24" t="e">
        <f>#REF!-B156</f>
        <v>#REF!</v>
      </c>
      <c r="B156" s="24">
        <v>3.9780000000000002</v>
      </c>
      <c r="C156" s="138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5">
      <c r="A157" s="24" t="e">
        <f>#REF!-B157</f>
        <v>#REF!</v>
      </c>
      <c r="B157" s="24">
        <v>3.8910000000000005</v>
      </c>
      <c r="C157" s="138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5">
      <c r="A158" s="24" t="e">
        <f>#REF!-B158</f>
        <v>#REF!</v>
      </c>
      <c r="B158" s="24">
        <v>3.7630000000000003</v>
      </c>
      <c r="C158" s="138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5">
      <c r="A159" s="24" t="e">
        <f>#REF!-B159</f>
        <v>#REF!</v>
      </c>
      <c r="B159" s="24">
        <v>3.6380000000000003</v>
      </c>
      <c r="C159" s="138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5">
      <c r="A160" s="24" t="e">
        <f>#REF!-B160</f>
        <v>#REF!</v>
      </c>
      <c r="B160" s="24">
        <v>3.62</v>
      </c>
      <c r="C160" s="138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5">
      <c r="A161" s="24" t="e">
        <f>#REF!-B161</f>
        <v>#REF!</v>
      </c>
      <c r="B161" s="24">
        <v>3.61</v>
      </c>
      <c r="C161" s="138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5">
      <c r="A162" s="24" t="e">
        <f>#REF!-B162</f>
        <v>#REF!</v>
      </c>
      <c r="B162" s="24">
        <v>3.6749999999999998</v>
      </c>
      <c r="C162" s="138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5">
      <c r="A163" s="24" t="e">
        <f>#REF!-B163</f>
        <v>#REF!</v>
      </c>
      <c r="B163" s="24">
        <v>3.67</v>
      </c>
      <c r="C163" s="138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5">
      <c r="A164" s="24" t="e">
        <f>#REF!-B164</f>
        <v>#REF!</v>
      </c>
      <c r="B164" s="24">
        <v>3.65</v>
      </c>
      <c r="C164" s="138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5">
      <c r="A165" s="24" t="e">
        <f>#REF!-B165</f>
        <v>#REF!</v>
      </c>
      <c r="B165" s="24">
        <v>3.6580000000000004</v>
      </c>
      <c r="C165" s="138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5">
      <c r="A166" s="24" t="e">
        <f>#REF!-B166</f>
        <v>#REF!</v>
      </c>
      <c r="B166" s="24">
        <v>3.72</v>
      </c>
      <c r="C166" s="138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5">
      <c r="A167" s="24" t="e">
        <f>#REF!-B167</f>
        <v>#REF!</v>
      </c>
      <c r="B167" s="24">
        <v>3.7990000000000004</v>
      </c>
      <c r="C167" s="138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5">
      <c r="A168" s="24" t="e">
        <f>#REF!-B168</f>
        <v>#REF!</v>
      </c>
      <c r="B168" s="24">
        <v>4.0750000000000002</v>
      </c>
      <c r="C168" s="138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5">
      <c r="A169" s="24" t="e">
        <f>#REF!-B169</f>
        <v>#REF!</v>
      </c>
      <c r="B169" s="24">
        <v>3.992</v>
      </c>
      <c r="C169" s="138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5">
      <c r="A170" s="24" t="e">
        <f>#REF!-B170</f>
        <v>#REF!</v>
      </c>
      <c r="B170" s="24">
        <v>3.867</v>
      </c>
      <c r="C170" s="138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5">
      <c r="A171" s="24" t="e">
        <f>#REF!-B171</f>
        <v>#REF!</v>
      </c>
      <c r="B171" s="24">
        <v>3.7450000000000001</v>
      </c>
      <c r="C171" s="138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5">
      <c r="A172" s="24" t="e">
        <f>#REF!-B172</f>
        <v>#REF!</v>
      </c>
      <c r="B172" s="24">
        <v>3.7280000000000002</v>
      </c>
      <c r="C172" s="138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5">
      <c r="A173" s="24" t="e">
        <f>#REF!-B173</f>
        <v>#REF!</v>
      </c>
      <c r="B173" s="24">
        <v>3.7190000000000003</v>
      </c>
      <c r="C173" s="138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5">
      <c r="A174" s="24" t="e">
        <f>#REF!-B174</f>
        <v>#REF!</v>
      </c>
      <c r="B174" s="24">
        <v>3.7840000000000003</v>
      </c>
      <c r="C174" s="138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5">
      <c r="A175" s="24" t="e">
        <f>#REF!-B175</f>
        <v>#REF!</v>
      </c>
      <c r="B175" s="24">
        <v>3.7790000000000004</v>
      </c>
      <c r="C175" s="138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5">
      <c r="A176" s="24"/>
      <c r="B176" s="24">
        <v>3.758</v>
      </c>
      <c r="C176" s="138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5">
      <c r="A177" s="24"/>
      <c r="B177" s="24">
        <v>3.7650000000000001</v>
      </c>
      <c r="C177" s="138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5">
      <c r="A178" s="24"/>
      <c r="B178" s="24">
        <v>3.8220000000000001</v>
      </c>
      <c r="C178" s="138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5">
      <c r="A179" s="24"/>
      <c r="B179" s="24">
        <v>3.8980000000000001</v>
      </c>
      <c r="C179" s="138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5">
      <c r="A180" s="24"/>
      <c r="B180" s="24">
        <v>4.1719999999999997</v>
      </c>
      <c r="C180" s="138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5">
      <c r="A181" s="24"/>
      <c r="B181" s="24">
        <v>4.093</v>
      </c>
      <c r="C181" s="138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5">
      <c r="A182" s="24"/>
      <c r="B182" s="24">
        <v>3.9710000000000005</v>
      </c>
      <c r="C182" s="138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5">
      <c r="A183" s="24"/>
      <c r="B183" s="24">
        <v>3.8519999999999999</v>
      </c>
      <c r="C183" s="138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5">
      <c r="A184" s="24"/>
      <c r="B184" s="24">
        <v>3.8360000000000003</v>
      </c>
      <c r="C184" s="138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5">
      <c r="A185" s="24"/>
      <c r="B185" s="24">
        <v>3.8280000000000003</v>
      </c>
      <c r="C185" s="138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5">
      <c r="A186" s="24"/>
      <c r="B186" s="24">
        <v>3.8930000000000002</v>
      </c>
      <c r="C186" s="138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5">
      <c r="A187" s="24"/>
      <c r="B187" s="24">
        <v>3.8880000000000003</v>
      </c>
      <c r="C187" s="138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5">
      <c r="A188" s="24"/>
      <c r="B188" s="24">
        <v>3.8660000000000001</v>
      </c>
      <c r="C188" s="138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5">
      <c r="A189" s="24"/>
      <c r="B189" s="24">
        <v>3.8719999999999999</v>
      </c>
      <c r="C189" s="138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5">
      <c r="A190" s="24"/>
      <c r="B190" s="24">
        <v>3.9240000000000004</v>
      </c>
      <c r="C190" s="138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5">
      <c r="A191" s="24"/>
      <c r="B191" s="24">
        <v>3.9969999999999999</v>
      </c>
      <c r="C191" s="138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16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16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5">
      <c r="A192" s="24"/>
      <c r="B192" s="24">
        <v>4.2690000000000001</v>
      </c>
      <c r="C192" s="138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5">
      <c r="A193" s="24"/>
      <c r="B193" s="24">
        <v>4.1940000000000008</v>
      </c>
      <c r="C193" s="138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5">
      <c r="A194" s="24"/>
      <c r="B194" s="24">
        <v>4.0750000000000002</v>
      </c>
      <c r="C194" s="138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5">
      <c r="A195" s="24"/>
      <c r="B195" s="24">
        <v>3.9590000000000005</v>
      </c>
      <c r="C195" s="138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5">
      <c r="A196" s="24"/>
      <c r="B196" s="24">
        <v>3.9440000000000004</v>
      </c>
      <c r="C196" s="138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5">
      <c r="A197" s="24"/>
      <c r="B197" s="24">
        <v>3.9369999999999998</v>
      </c>
      <c r="C197" s="138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5">
      <c r="A198" s="24"/>
      <c r="B198" s="24">
        <v>4.0019999999999998</v>
      </c>
      <c r="C198" s="138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5">
      <c r="A199" s="24"/>
      <c r="B199" s="24">
        <v>3.9969999999999999</v>
      </c>
      <c r="C199" s="138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5">
      <c r="A200" s="24"/>
      <c r="B200" s="24">
        <v>3.9740000000000006</v>
      </c>
      <c r="C200" s="138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5">
      <c r="A201" s="24"/>
      <c r="B201" s="24">
        <v>3.9790000000000005</v>
      </c>
      <c r="C201" s="138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5">
      <c r="A202" s="24"/>
      <c r="B202" s="24">
        <v>4.0260000000000007</v>
      </c>
      <c r="C202" s="138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5">
      <c r="A203" s="24"/>
      <c r="B203" s="24">
        <v>4.0960000000000001</v>
      </c>
      <c r="C203" s="138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5">
      <c r="A204" s="24"/>
      <c r="B204" s="24">
        <v>4.3660000000000005</v>
      </c>
      <c r="C204" s="138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5">
      <c r="A205" s="24"/>
      <c r="B205" s="24">
        <v>4.2949999999999999</v>
      </c>
      <c r="C205" s="138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5">
      <c r="A206" s="24"/>
      <c r="B206" s="24">
        <v>4.1790000000000003</v>
      </c>
      <c r="C206" s="138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5">
      <c r="A207" s="24"/>
      <c r="B207" s="24">
        <v>4.0660000000000007</v>
      </c>
      <c r="C207" s="138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5">
      <c r="A208" s="24"/>
      <c r="B208" s="24">
        <v>4.0519999999999996</v>
      </c>
      <c r="C208" s="138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5">
      <c r="A209" s="24"/>
      <c r="B209" s="24">
        <v>4.0460000000000003</v>
      </c>
      <c r="C209" s="138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5">
      <c r="A210" s="24"/>
      <c r="B210" s="24">
        <v>4.1110000000000007</v>
      </c>
      <c r="C210" s="138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5">
      <c r="A211" s="24"/>
      <c r="B211" s="24">
        <v>4.1059999999999999</v>
      </c>
      <c r="C211" s="138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5">
      <c r="A212" s="24"/>
      <c r="B212" s="24">
        <v>4.0819999999999999</v>
      </c>
      <c r="C212" s="138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5">
      <c r="A213" s="24"/>
      <c r="B213" s="24">
        <v>4.0860000000000003</v>
      </c>
      <c r="C213" s="138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5">
      <c r="A214" s="24"/>
      <c r="B214" s="24">
        <v>4.1280000000000001</v>
      </c>
      <c r="C214" s="138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5">
      <c r="A215" s="24"/>
      <c r="B215" s="24">
        <v>4.1950000000000003</v>
      </c>
      <c r="C215" s="138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5">
      <c r="A216" s="24"/>
      <c r="B216" s="24">
        <v>4.4630000000000001</v>
      </c>
      <c r="C216" s="138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5">
      <c r="A217" s="24"/>
      <c r="B217" s="24">
        <v>4.3959999999999999</v>
      </c>
      <c r="C217" s="138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5">
      <c r="A218" s="24"/>
      <c r="B218" s="24">
        <v>4.2830000000000004</v>
      </c>
      <c r="C218" s="138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5">
      <c r="A219" s="24"/>
      <c r="B219" s="24">
        <v>4.173</v>
      </c>
      <c r="C219" s="138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5">
      <c r="A220" s="24"/>
      <c r="B220" s="24">
        <v>4.16</v>
      </c>
      <c r="C220" s="138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5">
      <c r="A221" s="24"/>
      <c r="B221" s="24">
        <v>4.1550000000000002</v>
      </c>
      <c r="C221" s="138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5">
      <c r="A222" s="24"/>
      <c r="B222" s="24">
        <v>4.22</v>
      </c>
      <c r="C222" s="138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5">
      <c r="A223" s="24"/>
      <c r="B223" s="24">
        <v>4.2149999999999999</v>
      </c>
      <c r="C223" s="138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5">
      <c r="A224" s="24"/>
      <c r="B224" s="24">
        <v>4.1900000000000004</v>
      </c>
      <c r="C224" s="138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5">
      <c r="A225" s="24"/>
      <c r="B225" s="24">
        <v>4.1930000000000005</v>
      </c>
      <c r="C225" s="138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5">
      <c r="A226" s="24"/>
      <c r="B226" s="24">
        <v>4.2300000000000004</v>
      </c>
      <c r="C226" s="138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5">
      <c r="A227" s="24"/>
      <c r="B227" s="24">
        <v>4.2940000000000005</v>
      </c>
      <c r="C227" s="138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5">
      <c r="A228" s="24"/>
      <c r="B228" s="24">
        <v>4.5599999999999996</v>
      </c>
      <c r="C228" s="138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5">
      <c r="A229" s="24"/>
      <c r="B229" s="24">
        <v>4.4969999999999999</v>
      </c>
      <c r="C229" s="138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5">
      <c r="A230" s="24"/>
      <c r="B230" s="24">
        <v>4.3869999999999996</v>
      </c>
      <c r="C230" s="138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5">
      <c r="A231" s="24"/>
      <c r="B231" s="24">
        <v>4.28</v>
      </c>
      <c r="C231" s="138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5">
      <c r="A232" s="24"/>
      <c r="B232" s="24">
        <v>4.2679999999999998</v>
      </c>
      <c r="C232" s="138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5">
      <c r="A233" s="24"/>
      <c r="B233" s="24">
        <v>4.2640000000000002</v>
      </c>
      <c r="C233" s="138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5">
      <c r="A234" s="24"/>
      <c r="B234" s="24">
        <v>4.3290000000000006</v>
      </c>
      <c r="C234" s="138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5">
      <c r="A235" s="24"/>
      <c r="B235" s="24">
        <v>4.3240000000000007</v>
      </c>
      <c r="C235" s="138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5">
      <c r="A236" s="24"/>
      <c r="B236" s="24">
        <v>4.298</v>
      </c>
      <c r="C236" s="138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5">
      <c r="A237" s="24"/>
      <c r="B237" s="24">
        <v>4.3</v>
      </c>
      <c r="C237" s="138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5">
      <c r="A238" s="24"/>
      <c r="B238" s="24">
        <v>4.3319999999999999</v>
      </c>
      <c r="C238" s="138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5">
      <c r="A239" s="24"/>
      <c r="B239" s="24">
        <v>4.3929999999999998</v>
      </c>
      <c r="C239" s="138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5">
      <c r="A240" s="24"/>
      <c r="B240" s="24">
        <v>4.657</v>
      </c>
      <c r="C240" s="138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5">
      <c r="A241" s="24"/>
      <c r="B241" s="24">
        <v>4.5979999999999999</v>
      </c>
      <c r="C241" s="138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5">
      <c r="A242" s="24"/>
      <c r="B242" s="24">
        <v>4.4910000000000005</v>
      </c>
      <c r="C242" s="138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5">
      <c r="A243" s="24"/>
      <c r="B243" s="24">
        <v>4.3869999999999996</v>
      </c>
      <c r="C243" s="138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5">
      <c r="A244" s="24"/>
      <c r="B244" s="24">
        <v>4.3760000000000003</v>
      </c>
      <c r="C244" s="138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5">
      <c r="A245" s="24"/>
      <c r="B245" s="24">
        <v>4.3730000000000002</v>
      </c>
      <c r="C245" s="138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5">
      <c r="A246" s="24"/>
      <c r="B246" s="24">
        <v>4.4380000000000006</v>
      </c>
      <c r="C246" s="138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5">
      <c r="A247" s="24"/>
      <c r="B247" s="24">
        <v>4.4329999999999998</v>
      </c>
      <c r="C247" s="138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5">
      <c r="A248" s="24"/>
      <c r="B248" s="24">
        <v>4.4060000000000006</v>
      </c>
      <c r="C248" s="138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5">
      <c r="A249" s="24"/>
      <c r="B249" s="24">
        <v>4.407</v>
      </c>
      <c r="C249" s="138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5">
      <c r="A250" s="24"/>
      <c r="B250" s="24">
        <v>4.4340000000000002</v>
      </c>
      <c r="C250" s="138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5">
      <c r="A251" s="24"/>
      <c r="B251" s="24">
        <v>4.492</v>
      </c>
      <c r="C251" s="138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5">
      <c r="A252" s="24"/>
      <c r="B252" s="24">
        <v>4.7540000000000004</v>
      </c>
      <c r="C252" s="138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5">
      <c r="A253" s="24"/>
      <c r="B253" s="24">
        <v>4.6990000000000007</v>
      </c>
      <c r="C253" s="138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5">
      <c r="A254" s="24"/>
      <c r="B254" s="24">
        <v>4.5949999999999998</v>
      </c>
      <c r="C254" s="138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5">
      <c r="A255" s="24"/>
      <c r="B255" s="24">
        <v>4.4940000000000007</v>
      </c>
      <c r="C255" s="138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5">
      <c r="A256" s="24"/>
      <c r="B256" s="24">
        <v>4.4840000000000009</v>
      </c>
      <c r="C256" s="138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5">
      <c r="A257" s="24"/>
      <c r="B257" s="24">
        <v>4.4820000000000002</v>
      </c>
      <c r="C257" s="138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5">
      <c r="A258" s="24"/>
      <c r="B258" s="24">
        <v>4.5469999999999997</v>
      </c>
      <c r="C258" s="138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5">
      <c r="A259" s="24"/>
      <c r="B259" s="24">
        <v>4.5419999999999998</v>
      </c>
      <c r="C259" s="138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5">
      <c r="A260" s="24"/>
      <c r="B260" s="24">
        <v>4.5140000000000002</v>
      </c>
      <c r="C260" s="138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5">
      <c r="A261" s="24"/>
      <c r="B261" s="24">
        <v>4.5140000000000002</v>
      </c>
      <c r="C261" s="138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5">
      <c r="A262" s="24"/>
      <c r="B262" s="24">
        <v>4.5360000000000005</v>
      </c>
      <c r="C262" s="138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5">
      <c r="A263" s="24"/>
      <c r="B263" s="24">
        <v>4.5910000000000002</v>
      </c>
      <c r="C263" s="138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16">
        <v>0.16500000000000001</v>
      </c>
      <c r="Z263" s="316"/>
      <c r="AM263" s="316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5">
      <c r="A264" s="24"/>
      <c r="B264" s="24">
        <v>4.851</v>
      </c>
      <c r="C264" s="138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16">
        <v>0.20499999999999999</v>
      </c>
      <c r="Z264" s="316"/>
      <c r="AM264" s="316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5">
      <c r="A265" s="24"/>
      <c r="B265" s="24">
        <v>4.8</v>
      </c>
      <c r="C265" s="138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5">
      <c r="A266" s="24"/>
      <c r="B266" s="24">
        <v>4.6990000000000007</v>
      </c>
      <c r="C266" s="138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5">
      <c r="A267" s="24"/>
      <c r="B267" s="24">
        <v>4.601</v>
      </c>
      <c r="C267" s="138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5">
      <c r="A268" s="24"/>
      <c r="B268" s="24">
        <v>4.5919999999999996</v>
      </c>
      <c r="C268" s="138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5">
      <c r="A269" s="24"/>
      <c r="B269" s="24">
        <v>4.5910000000000002</v>
      </c>
      <c r="C269" s="138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5">
      <c r="A270" s="24"/>
      <c r="B270" s="24">
        <v>4.6560000000000006</v>
      </c>
      <c r="C270" s="138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5">
      <c r="A271" s="24"/>
      <c r="B271" s="24">
        <v>4.6510000000000007</v>
      </c>
      <c r="C271" s="138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5">
      <c r="A272" s="24"/>
      <c r="B272" s="24">
        <v>4.6219999999999999</v>
      </c>
      <c r="C272" s="138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5">
      <c r="A273" s="24"/>
      <c r="B273" s="24">
        <v>4.6210000000000004</v>
      </c>
      <c r="C273" s="138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5">
      <c r="A274" s="24"/>
      <c r="B274" s="24">
        <v>4.6379999999999999</v>
      </c>
      <c r="C274" s="138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5">
      <c r="A275" s="24"/>
      <c r="B275" s="24">
        <v>4.6900000000000004</v>
      </c>
      <c r="C275" s="138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5">
      <c r="A276" s="24"/>
      <c r="B276" s="24">
        <v>4.9480000000000004</v>
      </c>
      <c r="C276" s="138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5">
      <c r="A277" s="24"/>
      <c r="B277" s="24">
        <v>4.9010000000000007</v>
      </c>
      <c r="C277" s="138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5">
      <c r="A278" s="24"/>
      <c r="B278" s="24">
        <v>4.8029999999999999</v>
      </c>
      <c r="C278" s="138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5">
      <c r="A279" s="24"/>
      <c r="B279" s="24">
        <v>4.7080000000000002</v>
      </c>
      <c r="C279" s="138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5">
      <c r="A280" s="24"/>
      <c r="B280" s="24">
        <v>4.7</v>
      </c>
      <c r="C280" s="138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5">
      <c r="A281" s="24"/>
      <c r="B281" s="24">
        <v>4.7</v>
      </c>
      <c r="C281" s="138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5">
      <c r="A282" s="24"/>
      <c r="B282" s="24">
        <v>4.7649999999999997</v>
      </c>
      <c r="C282" s="138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5">
      <c r="A283" s="24"/>
      <c r="B283" s="24">
        <v>4.76</v>
      </c>
      <c r="C283" s="138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5">
      <c r="A284" s="24"/>
      <c r="B284" s="24">
        <v>4.7300000000000004</v>
      </c>
      <c r="C284" s="138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5">
      <c r="A285" s="24"/>
      <c r="B285" s="24">
        <v>4.7280000000000006</v>
      </c>
      <c r="C285" s="138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5">
      <c r="A286" s="24"/>
      <c r="B286" s="24">
        <v>4.74</v>
      </c>
      <c r="C286" s="138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5">
      <c r="A287" s="24"/>
      <c r="B287" s="24">
        <v>4.7890000000000006</v>
      </c>
      <c r="C287" s="138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5">
      <c r="A288" s="24"/>
      <c r="B288" s="24">
        <v>5.0449999999999999</v>
      </c>
      <c r="C288" s="138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5">
      <c r="A289" s="24"/>
      <c r="B289" s="24">
        <v>5.0019999999999998</v>
      </c>
      <c r="C289" s="138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5">
      <c r="A290" s="24"/>
      <c r="B290" s="24">
        <v>4.907</v>
      </c>
      <c r="C290" s="138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5">
      <c r="A291" s="24"/>
      <c r="B291" s="24">
        <v>4.8150000000000004</v>
      </c>
      <c r="C291" s="138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5">
      <c r="A292" s="24"/>
      <c r="B292" s="24">
        <v>4.8079999999999998</v>
      </c>
      <c r="C292" s="138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5">
      <c r="A293" s="24"/>
      <c r="B293" s="24"/>
      <c r="C293" s="138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5">
      <c r="A294" s="24"/>
      <c r="B294" s="24"/>
      <c r="C294" s="138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5">
      <c r="A295" s="24"/>
      <c r="B295" s="24"/>
      <c r="C295" s="138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5">
      <c r="A296" s="24"/>
      <c r="B296" s="24"/>
      <c r="C296" s="138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5">
      <c r="A297" s="24"/>
      <c r="B297" s="24"/>
      <c r="C297" s="138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5">
      <c r="A298" s="24"/>
      <c r="B298" s="24"/>
      <c r="C298" s="138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5">
      <c r="A299" s="24"/>
      <c r="B299" s="24"/>
      <c r="C299" s="138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5">
      <c r="A300" s="24"/>
      <c r="B300" s="24"/>
      <c r="C300" s="138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5">
      <c r="A301" s="24"/>
      <c r="B301" s="24"/>
      <c r="C301" s="138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5">
      <c r="A302" s="24"/>
      <c r="B302" s="24"/>
      <c r="C302" s="138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5">
      <c r="A303" s="24"/>
      <c r="B303" s="24"/>
      <c r="C303" s="138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5">
      <c r="A304" s="24"/>
      <c r="B304" s="24"/>
      <c r="C304" s="138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5">
      <c r="A305" s="24"/>
      <c r="B305" s="24"/>
      <c r="C305" s="138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5">
      <c r="A306" s="24"/>
      <c r="B306" s="24"/>
      <c r="C306" s="138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5">
      <c r="C307" s="138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5">
      <c r="C308" s="138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5">
      <c r="C309" s="138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5">
      <c r="C310" s="138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5">
      <c r="C311" s="138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5">
      <c r="C312" s="138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5">
      <c r="C313" s="138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5">
      <c r="C314" s="138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5">
      <c r="C315" s="138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5">
      <c r="C316" s="138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5">
      <c r="C317" s="138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5">
      <c r="C318" s="138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5">
      <c r="C319" s="138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5">
      <c r="C320" s="138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5">
      <c r="C321" s="138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5">
      <c r="C322" s="138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5">
      <c r="C323" s="138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5">
      <c r="C324" s="138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5">
      <c r="C325" s="138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5">
      <c r="C326" s="138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5">
      <c r="C327" s="138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5">
      <c r="C328" s="138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5">
      <c r="C329" s="138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5">
      <c r="C330" s="138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5">
      <c r="C331" s="138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5">
      <c r="C332" s="138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5">
      <c r="C333" s="138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5">
      <c r="C334" s="138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5">
      <c r="C335" s="138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5">
      <c r="C336" s="138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5">
      <c r="C337" s="138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5">
      <c r="C338" s="138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5">
      <c r="C339" s="138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5">
      <c r="C340" s="138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5">
      <c r="C341" s="138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5">
      <c r="C342" s="138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5">
      <c r="C343" s="138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5">
      <c r="C344" s="138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5">
      <c r="C345" s="138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5">
      <c r="C346" s="138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5">
      <c r="C347" s="138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5">
      <c r="C348" s="138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5">
      <c r="C349" s="138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5">
      <c r="C350" s="138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5">
      <c r="C351" s="138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5">
      <c r="C352" s="138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5">
      <c r="C353" s="138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5">
      <c r="C354" s="138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5">
      <c r="C355" s="138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5">
      <c r="C356" s="138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5">
      <c r="C357" s="138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5">
      <c r="C358" s="138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5">
      <c r="C359" s="138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5">
      <c r="C360" s="138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5">
      <c r="C361" s="138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5">
      <c r="C362" s="138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5">
      <c r="C363" s="138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5">
      <c r="C364" s="138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5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3.2" x14ac:dyDescent="0.25"/>
  <cols>
    <col min="2" max="2" width="10.33203125" bestFit="1" customWidth="1"/>
    <col min="3" max="3" width="11" bestFit="1" customWidth="1"/>
    <col min="4" max="4" width="16" bestFit="1" customWidth="1"/>
    <col min="5" max="5" width="17.6640625" bestFit="1" customWidth="1"/>
    <col min="6" max="6" width="11.44140625" bestFit="1" customWidth="1"/>
    <col min="7" max="7" width="12.33203125" bestFit="1" customWidth="1"/>
    <col min="8" max="8" width="15.109375" bestFit="1" customWidth="1"/>
    <col min="9" max="9" width="18.44140625" bestFit="1" customWidth="1"/>
    <col min="10" max="10" width="13.109375" bestFit="1" customWidth="1"/>
    <col min="11" max="11" width="16.88671875" bestFit="1" customWidth="1"/>
    <col min="12" max="12" width="13.44140625" bestFit="1" customWidth="1"/>
    <col min="13" max="13" width="12" bestFit="1" customWidth="1"/>
    <col min="14" max="14" width="13" bestFit="1" customWidth="1"/>
    <col min="15" max="15" width="12.33203125" bestFit="1" customWidth="1"/>
    <col min="16" max="16" width="12.44140625" bestFit="1" customWidth="1"/>
    <col min="17" max="17" width="9.6640625" bestFit="1" customWidth="1"/>
    <col min="18" max="18" width="14.5546875" bestFit="1" customWidth="1"/>
    <col min="19" max="21" width="9.33203125" bestFit="1" customWidth="1"/>
    <col min="23" max="23" width="10.88671875" bestFit="1" customWidth="1"/>
    <col min="24" max="24" width="13.109375" bestFit="1" customWidth="1"/>
    <col min="25" max="25" width="14" bestFit="1" customWidth="1"/>
    <col min="26" max="26" width="14.6640625" bestFit="1" customWidth="1"/>
    <col min="27" max="27" width="12.44140625" bestFit="1" customWidth="1"/>
    <col min="28" max="28" width="13.109375" bestFit="1" customWidth="1"/>
    <col min="29" max="29" width="11" bestFit="1" customWidth="1"/>
    <col min="30" max="30" width="16" bestFit="1" customWidth="1"/>
    <col min="31" max="31" width="17.44140625" bestFit="1" customWidth="1"/>
    <col min="32" max="32" width="12.33203125" bestFit="1" customWidth="1"/>
    <col min="33" max="33" width="14.6640625" bestFit="1" customWidth="1"/>
    <col min="34" max="34" width="15.109375" bestFit="1" customWidth="1"/>
    <col min="35" max="35" width="14.5546875" bestFit="1" customWidth="1"/>
    <col min="36" max="36" width="18.5546875" bestFit="1" customWidth="1"/>
    <col min="37" max="37" width="18" bestFit="1" customWidth="1"/>
    <col min="38" max="38" width="17.109375" bestFit="1" customWidth="1"/>
    <col min="39" max="39" width="10.88671875" bestFit="1" customWidth="1"/>
    <col min="40" max="40" width="11" bestFit="1" customWidth="1"/>
    <col min="41" max="41" width="5.88671875" bestFit="1" customWidth="1"/>
  </cols>
  <sheetData>
    <row r="1" spans="1:41" x14ac:dyDescent="0.25">
      <c r="A1" s="153" t="s">
        <v>123</v>
      </c>
      <c r="B1" s="160" t="s">
        <v>55</v>
      </c>
      <c r="C1" s="160" t="s">
        <v>60</v>
      </c>
      <c r="D1" s="160" t="s">
        <v>56</v>
      </c>
      <c r="E1" s="160" t="s">
        <v>57</v>
      </c>
      <c r="F1" s="160" t="s">
        <v>58</v>
      </c>
      <c r="G1" s="160" t="s">
        <v>59</v>
      </c>
      <c r="H1" s="160" t="s">
        <v>61</v>
      </c>
      <c r="I1" s="160" t="s">
        <v>62</v>
      </c>
      <c r="J1" s="160" t="s">
        <v>63</v>
      </c>
      <c r="K1" s="160" t="s">
        <v>65</v>
      </c>
      <c r="L1" s="160" t="s">
        <v>66</v>
      </c>
      <c r="M1" s="160" t="s">
        <v>64</v>
      </c>
      <c r="N1" s="160" t="s">
        <v>124</v>
      </c>
      <c r="O1" s="160" t="s">
        <v>141</v>
      </c>
      <c r="P1" s="160" t="s">
        <v>67</v>
      </c>
      <c r="Q1" s="160" t="s">
        <v>167</v>
      </c>
      <c r="R1" s="160" t="s">
        <v>157</v>
      </c>
      <c r="S1" s="160" t="s">
        <v>73</v>
      </c>
      <c r="T1" s="160" t="s">
        <v>74</v>
      </c>
      <c r="U1" s="160" t="s">
        <v>75</v>
      </c>
      <c r="V1" s="160" t="s">
        <v>76</v>
      </c>
      <c r="W1" s="160" t="s">
        <v>77</v>
      </c>
      <c r="X1" s="160" t="s">
        <v>79</v>
      </c>
      <c r="Y1" s="160" t="s">
        <v>80</v>
      </c>
      <c r="Z1" s="160" t="s">
        <v>81</v>
      </c>
      <c r="AA1" s="160" t="s">
        <v>86</v>
      </c>
      <c r="AB1" s="160" t="s">
        <v>78</v>
      </c>
      <c r="AC1" s="160" t="s">
        <v>158</v>
      </c>
      <c r="AD1" s="160" t="s">
        <v>125</v>
      </c>
      <c r="AE1" s="160" t="s">
        <v>71</v>
      </c>
      <c r="AF1" s="160" t="s">
        <v>72</v>
      </c>
      <c r="AG1" s="160" t="s">
        <v>148</v>
      </c>
      <c r="AH1" s="160" t="s">
        <v>87</v>
      </c>
      <c r="AI1" s="160" t="s">
        <v>126</v>
      </c>
      <c r="AJ1" s="160" t="s">
        <v>89</v>
      </c>
      <c r="AK1" s="160" t="s">
        <v>93</v>
      </c>
      <c r="AL1" s="160" t="s">
        <v>92</v>
      </c>
      <c r="AM1" s="160" t="s">
        <v>90</v>
      </c>
      <c r="AN1" s="160" t="s">
        <v>91</v>
      </c>
      <c r="AO1" s="160" t="s">
        <v>95</v>
      </c>
    </row>
    <row r="2" spans="1:41" x14ac:dyDescent="0.25">
      <c r="A2" s="156"/>
      <c r="B2" s="157">
        <v>2</v>
      </c>
      <c r="C2" s="157">
        <f>B2+1</f>
        <v>3</v>
      </c>
      <c r="D2" s="157">
        <f t="shared" ref="D2:AO2" si="0">C2+1</f>
        <v>4</v>
      </c>
      <c r="E2" s="157">
        <f t="shared" si="0"/>
        <v>5</v>
      </c>
      <c r="F2" s="157">
        <f t="shared" si="0"/>
        <v>6</v>
      </c>
      <c r="G2" s="157">
        <f t="shared" si="0"/>
        <v>7</v>
      </c>
      <c r="H2" s="157">
        <f t="shared" si="0"/>
        <v>8</v>
      </c>
      <c r="I2" s="157">
        <f t="shared" si="0"/>
        <v>9</v>
      </c>
      <c r="J2" s="157">
        <f t="shared" si="0"/>
        <v>10</v>
      </c>
      <c r="K2" s="157">
        <f t="shared" si="0"/>
        <v>11</v>
      </c>
      <c r="L2" s="157">
        <f t="shared" si="0"/>
        <v>12</v>
      </c>
      <c r="M2" s="157">
        <f t="shared" si="0"/>
        <v>13</v>
      </c>
      <c r="N2" s="157">
        <f t="shared" si="0"/>
        <v>14</v>
      </c>
      <c r="O2" s="157">
        <f t="shared" si="0"/>
        <v>15</v>
      </c>
      <c r="P2" s="157">
        <f t="shared" si="0"/>
        <v>16</v>
      </c>
      <c r="Q2" s="157">
        <f t="shared" si="0"/>
        <v>17</v>
      </c>
      <c r="R2" s="157">
        <f t="shared" si="0"/>
        <v>18</v>
      </c>
      <c r="S2" s="157">
        <f t="shared" si="0"/>
        <v>19</v>
      </c>
      <c r="T2" s="157">
        <f t="shared" si="0"/>
        <v>20</v>
      </c>
      <c r="U2" s="157">
        <f t="shared" si="0"/>
        <v>21</v>
      </c>
      <c r="V2" s="157">
        <f t="shared" si="0"/>
        <v>22</v>
      </c>
      <c r="W2" s="157">
        <f t="shared" si="0"/>
        <v>23</v>
      </c>
      <c r="X2" s="157">
        <f t="shared" si="0"/>
        <v>24</v>
      </c>
      <c r="Y2" s="157">
        <f t="shared" si="0"/>
        <v>25</v>
      </c>
      <c r="Z2" s="157">
        <f t="shared" si="0"/>
        <v>26</v>
      </c>
      <c r="AA2" s="157">
        <f t="shared" si="0"/>
        <v>27</v>
      </c>
      <c r="AB2" s="157">
        <f t="shared" si="0"/>
        <v>28</v>
      </c>
      <c r="AC2" s="157">
        <f t="shared" si="0"/>
        <v>29</v>
      </c>
      <c r="AD2" s="157">
        <f t="shared" si="0"/>
        <v>30</v>
      </c>
      <c r="AE2" s="157">
        <f t="shared" si="0"/>
        <v>31</v>
      </c>
      <c r="AF2" s="157">
        <f t="shared" si="0"/>
        <v>32</v>
      </c>
      <c r="AG2" s="157">
        <f t="shared" si="0"/>
        <v>33</v>
      </c>
      <c r="AH2" s="157">
        <f t="shared" si="0"/>
        <v>34</v>
      </c>
      <c r="AI2" s="157">
        <f t="shared" si="0"/>
        <v>35</v>
      </c>
      <c r="AJ2" s="157">
        <f t="shared" si="0"/>
        <v>36</v>
      </c>
      <c r="AK2" s="157">
        <f t="shared" si="0"/>
        <v>37</v>
      </c>
      <c r="AL2" s="157">
        <f t="shared" si="0"/>
        <v>38</v>
      </c>
      <c r="AM2" s="157">
        <f t="shared" si="0"/>
        <v>39</v>
      </c>
      <c r="AN2" s="157">
        <f t="shared" si="0"/>
        <v>40</v>
      </c>
      <c r="AO2" s="157">
        <f t="shared" si="0"/>
        <v>41</v>
      </c>
    </row>
    <row r="3" spans="1:41" x14ac:dyDescent="0.25">
      <c r="A3" s="154"/>
      <c r="B3" s="155" t="s">
        <v>55</v>
      </c>
      <c r="C3" s="155" t="s">
        <v>60</v>
      </c>
      <c r="D3" s="155" t="s">
        <v>56</v>
      </c>
      <c r="E3" s="155" t="s">
        <v>57</v>
      </c>
      <c r="F3" s="155" t="s">
        <v>58</v>
      </c>
      <c r="G3" s="155" t="s">
        <v>59</v>
      </c>
      <c r="H3" s="155" t="s">
        <v>61</v>
      </c>
      <c r="I3" s="155" t="s">
        <v>62</v>
      </c>
      <c r="J3" s="155" t="s">
        <v>63</v>
      </c>
      <c r="K3" s="155" t="s">
        <v>65</v>
      </c>
      <c r="L3" s="155" t="s">
        <v>66</v>
      </c>
      <c r="M3" s="155" t="s">
        <v>64</v>
      </c>
      <c r="N3" s="155" t="s">
        <v>124</v>
      </c>
      <c r="O3" s="155" t="s">
        <v>141</v>
      </c>
      <c r="P3" s="155" t="s">
        <v>67</v>
      </c>
      <c r="Q3" s="155" t="s">
        <v>167</v>
      </c>
      <c r="R3" s="155" t="s">
        <v>157</v>
      </c>
      <c r="S3" s="155" t="s">
        <v>73</v>
      </c>
      <c r="T3" s="155" t="s">
        <v>74</v>
      </c>
      <c r="U3" s="155" t="s">
        <v>75</v>
      </c>
      <c r="V3" s="155" t="s">
        <v>76</v>
      </c>
      <c r="W3" s="155" t="s">
        <v>77</v>
      </c>
      <c r="X3" s="155" t="s">
        <v>79</v>
      </c>
      <c r="Y3" s="155" t="s">
        <v>80</v>
      </c>
      <c r="Z3" s="155" t="s">
        <v>81</v>
      </c>
      <c r="AA3" s="155" t="s">
        <v>86</v>
      </c>
      <c r="AB3" s="155" t="s">
        <v>78</v>
      </c>
      <c r="AC3" s="155" t="s">
        <v>158</v>
      </c>
      <c r="AD3" s="155" t="s">
        <v>125</v>
      </c>
      <c r="AE3" s="155" t="s">
        <v>71</v>
      </c>
      <c r="AF3" s="155" t="s">
        <v>72</v>
      </c>
      <c r="AG3" s="155" t="s">
        <v>148</v>
      </c>
      <c r="AH3" s="155" t="s">
        <v>87</v>
      </c>
      <c r="AI3" s="155" t="s">
        <v>126</v>
      </c>
      <c r="AJ3" s="155" t="s">
        <v>89</v>
      </c>
      <c r="AK3" t="s">
        <v>93</v>
      </c>
      <c r="AL3" t="s">
        <v>92</v>
      </c>
      <c r="AM3" t="s">
        <v>90</v>
      </c>
      <c r="AN3" t="s">
        <v>91</v>
      </c>
      <c r="AO3" t="s">
        <v>95</v>
      </c>
    </row>
    <row r="4" spans="1:41" x14ac:dyDescent="0.25">
      <c r="A4" s="154">
        <v>36800</v>
      </c>
      <c r="B4" s="155" t="e">
        <f ca="1">#REF!+#REF!</f>
        <v>#REF!</v>
      </c>
      <c r="C4" s="155" t="e">
        <f ca="1">#REF!+#REF!</f>
        <v>#REF!</v>
      </c>
      <c r="D4" s="155" t="e">
        <f ca="1">#REF!+#REF!</f>
        <v>#REF!</v>
      </c>
      <c r="E4" s="155" t="e">
        <f ca="1">#REF!+#REF!</f>
        <v>#REF!</v>
      </c>
      <c r="F4" s="155" t="e">
        <f ca="1">#REF!+#REF!</f>
        <v>#REF!</v>
      </c>
      <c r="G4" s="155" t="e">
        <f ca="1">#REF!+#REF!</f>
        <v>#REF!</v>
      </c>
      <c r="H4" s="155" t="e">
        <f ca="1">#REF!+#REF!</f>
        <v>#REF!</v>
      </c>
      <c r="I4" s="155" t="e">
        <f ca="1">#REF!+#REF!</f>
        <v>#REF!</v>
      </c>
      <c r="J4" s="155" t="e">
        <f ca="1">#REF!+#REF!</f>
        <v>#REF!</v>
      </c>
      <c r="K4" s="155" t="e">
        <f ca="1">#REF!+#REF!</f>
        <v>#REF!</v>
      </c>
      <c r="L4" s="155" t="e">
        <f ca="1">#REF!+#REF!</f>
        <v>#REF!</v>
      </c>
      <c r="M4" s="155" t="e">
        <f ca="1">#REF!+#REF!</f>
        <v>#REF!</v>
      </c>
      <c r="N4" s="155" t="e">
        <f ca="1">#REF!+#REF!</f>
        <v>#REF!</v>
      </c>
      <c r="O4" s="155" t="e">
        <f ca="1">#REF!+#REF!</f>
        <v>#REF!</v>
      </c>
      <c r="P4" s="155" t="e">
        <f ca="1">#REF!+#REF!</f>
        <v>#REF!</v>
      </c>
      <c r="Q4" s="155" t="e">
        <f ca="1">#REF!+#REF!</f>
        <v>#REF!</v>
      </c>
      <c r="R4" s="155" t="e">
        <f ca="1">#REF!+#REF!</f>
        <v>#REF!</v>
      </c>
      <c r="S4" s="155" t="e">
        <f ca="1">#REF!+#REF!</f>
        <v>#REF!</v>
      </c>
      <c r="T4" s="155" t="e">
        <f ca="1">#REF!+#REF!</f>
        <v>#REF!</v>
      </c>
      <c r="U4" s="155" t="e">
        <f ca="1">#REF!+#REF!</f>
        <v>#REF!</v>
      </c>
      <c r="V4" s="155" t="e">
        <f ca="1">#REF!+#REF!</f>
        <v>#REF!</v>
      </c>
      <c r="W4" s="155" t="e">
        <f ca="1">#REF!+#REF!</f>
        <v>#REF!</v>
      </c>
      <c r="X4" s="155" t="e">
        <f ca="1">#REF!+#REF!</f>
        <v>#REF!</v>
      </c>
      <c r="Y4" s="155" t="e">
        <f ca="1">#REF!+#REF!</f>
        <v>#REF!</v>
      </c>
      <c r="Z4" s="155" t="e">
        <f ca="1">#REF!+#REF!</f>
        <v>#REF!</v>
      </c>
      <c r="AA4" s="155" t="e">
        <f ca="1">#REF!+#REF!</f>
        <v>#REF!</v>
      </c>
      <c r="AB4" s="155" t="e">
        <f ca="1">#REF!+#REF!</f>
        <v>#REF!</v>
      </c>
      <c r="AC4" s="155" t="e">
        <f ca="1">#REF!+#REF!</f>
        <v>#REF!</v>
      </c>
      <c r="AD4" s="155" t="e">
        <f ca="1">#REF!+#REF!</f>
        <v>#REF!</v>
      </c>
      <c r="AE4" s="155" t="e">
        <f ca="1">#REF!+#REF!</f>
        <v>#REF!</v>
      </c>
      <c r="AF4" s="155" t="e">
        <f ca="1">#REF!+#REF!</f>
        <v>#REF!</v>
      </c>
      <c r="AG4" s="155" t="e">
        <f ca="1">#REF!+#REF!</f>
        <v>#REF!</v>
      </c>
      <c r="AH4" s="155" t="e">
        <f ca="1">#REF!+#REF!</f>
        <v>#REF!</v>
      </c>
      <c r="AI4" s="155" t="e">
        <f ca="1">#REF!+#REF!</f>
        <v>#REF!</v>
      </c>
      <c r="AJ4" s="155" t="e">
        <f ca="1">#REF!+#REF!</f>
        <v>#REF!</v>
      </c>
      <c r="AK4" s="155" t="e">
        <f ca="1">#REF!+#REF!</f>
        <v>#REF!</v>
      </c>
      <c r="AL4" s="155" t="e">
        <f ca="1">#REF!+#REF!</f>
        <v>#REF!</v>
      </c>
      <c r="AM4" s="155" t="e">
        <f ca="1">#REF!+#REF!</f>
        <v>#REF!</v>
      </c>
      <c r="AN4" s="155" t="e">
        <f ca="1">#REF!+#REF!</f>
        <v>#REF!</v>
      </c>
      <c r="AO4" s="155" t="e">
        <f ca="1">#REF!+#REF!</f>
        <v>#REF!</v>
      </c>
    </row>
    <row r="5" spans="1:41" x14ac:dyDescent="0.25">
      <c r="A5" s="154">
        <v>36831</v>
      </c>
      <c r="B5" s="155" t="e">
        <f ca="1">#REF!+#REF!</f>
        <v>#REF!</v>
      </c>
      <c r="C5" s="155" t="e">
        <f ca="1">#REF!+#REF!</f>
        <v>#REF!</v>
      </c>
      <c r="D5" s="155" t="e">
        <f ca="1">#REF!+#REF!</f>
        <v>#REF!</v>
      </c>
      <c r="E5" s="155" t="e">
        <f ca="1">#REF!+#REF!</f>
        <v>#REF!</v>
      </c>
      <c r="F5" s="155" t="e">
        <f ca="1">#REF!+#REF!</f>
        <v>#REF!</v>
      </c>
      <c r="G5" s="155" t="e">
        <f ca="1">#REF!+#REF!</f>
        <v>#REF!</v>
      </c>
      <c r="H5" s="155" t="e">
        <f ca="1">#REF!+#REF!</f>
        <v>#REF!</v>
      </c>
      <c r="I5" s="155" t="e">
        <f ca="1">#REF!+#REF!</f>
        <v>#REF!</v>
      </c>
      <c r="J5" s="155" t="e">
        <f ca="1">#REF!+#REF!</f>
        <v>#REF!</v>
      </c>
      <c r="K5" s="155" t="e">
        <f ca="1">#REF!+#REF!</f>
        <v>#REF!</v>
      </c>
      <c r="L5" s="155" t="e">
        <f ca="1">#REF!+#REF!</f>
        <v>#REF!</v>
      </c>
      <c r="M5" s="155" t="e">
        <f ca="1">#REF!+#REF!</f>
        <v>#REF!</v>
      </c>
      <c r="N5" s="155" t="e">
        <f ca="1">#REF!+#REF!</f>
        <v>#REF!</v>
      </c>
      <c r="O5" s="155" t="e">
        <f ca="1">#REF!+#REF!</f>
        <v>#REF!</v>
      </c>
      <c r="P5" s="155" t="e">
        <f ca="1">#REF!+#REF!</f>
        <v>#REF!</v>
      </c>
      <c r="Q5" s="155" t="e">
        <f ca="1">#REF!+#REF!</f>
        <v>#REF!</v>
      </c>
      <c r="R5" s="155" t="e">
        <f ca="1">#REF!+#REF!</f>
        <v>#REF!</v>
      </c>
      <c r="S5" s="155" t="e">
        <f ca="1">#REF!+#REF!</f>
        <v>#REF!</v>
      </c>
      <c r="T5" s="155" t="e">
        <f ca="1">#REF!+#REF!</f>
        <v>#REF!</v>
      </c>
      <c r="U5" s="155" t="e">
        <f ca="1">#REF!+#REF!</f>
        <v>#REF!</v>
      </c>
      <c r="V5" s="155" t="e">
        <f ca="1">#REF!+#REF!</f>
        <v>#REF!</v>
      </c>
      <c r="W5" s="155" t="e">
        <f ca="1">#REF!+#REF!</f>
        <v>#REF!</v>
      </c>
      <c r="X5" s="155" t="e">
        <f ca="1">#REF!+#REF!</f>
        <v>#REF!</v>
      </c>
      <c r="Y5" s="155" t="e">
        <f ca="1">#REF!+#REF!</f>
        <v>#REF!</v>
      </c>
      <c r="Z5" s="155" t="e">
        <f ca="1">#REF!+#REF!</f>
        <v>#REF!</v>
      </c>
      <c r="AA5" s="155" t="e">
        <f ca="1">#REF!+#REF!</f>
        <v>#REF!</v>
      </c>
      <c r="AB5" s="155" t="e">
        <f ca="1">#REF!+#REF!</f>
        <v>#REF!</v>
      </c>
      <c r="AC5" s="155" t="e">
        <f ca="1">#REF!+#REF!</f>
        <v>#REF!</v>
      </c>
      <c r="AD5" s="155" t="e">
        <f ca="1">#REF!+#REF!</f>
        <v>#REF!</v>
      </c>
      <c r="AE5" s="155" t="e">
        <f ca="1">#REF!+#REF!</f>
        <v>#REF!</v>
      </c>
      <c r="AF5" s="155" t="e">
        <f ca="1">#REF!+#REF!</f>
        <v>#REF!</v>
      </c>
      <c r="AG5" s="155" t="e">
        <f ca="1">#REF!+#REF!</f>
        <v>#REF!</v>
      </c>
      <c r="AH5" s="155" t="e">
        <f ca="1">#REF!+#REF!</f>
        <v>#REF!</v>
      </c>
      <c r="AI5" s="155" t="e">
        <f ca="1">#REF!+#REF!</f>
        <v>#REF!</v>
      </c>
      <c r="AJ5" s="155" t="e">
        <f ca="1">#REF!+#REF!</f>
        <v>#REF!</v>
      </c>
      <c r="AK5" s="155" t="e">
        <f ca="1">#REF!+#REF!</f>
        <v>#REF!</v>
      </c>
      <c r="AL5" s="155" t="e">
        <f ca="1">#REF!+#REF!</f>
        <v>#REF!</v>
      </c>
      <c r="AM5" s="155" t="e">
        <f ca="1">#REF!+#REF!</f>
        <v>#REF!</v>
      </c>
      <c r="AN5" s="155" t="e">
        <f ca="1">#REF!+#REF!</f>
        <v>#REF!</v>
      </c>
      <c r="AO5" s="155" t="e">
        <f ca="1">#REF!+#REF!</f>
        <v>#REF!</v>
      </c>
    </row>
    <row r="6" spans="1:41" x14ac:dyDescent="0.25">
      <c r="A6" s="154">
        <v>36861</v>
      </c>
      <c r="B6" s="155">
        <v>1</v>
      </c>
      <c r="C6" s="155">
        <v>1</v>
      </c>
      <c r="D6" s="155">
        <v>1</v>
      </c>
      <c r="E6" s="155">
        <v>1</v>
      </c>
      <c r="F6" s="155">
        <v>1</v>
      </c>
      <c r="G6" s="155">
        <v>1.05</v>
      </c>
      <c r="H6" s="155">
        <v>1</v>
      </c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155">
        <v>1</v>
      </c>
      <c r="P6" s="155">
        <v>1</v>
      </c>
      <c r="Q6" s="155">
        <v>1</v>
      </c>
      <c r="R6" s="155">
        <v>1</v>
      </c>
      <c r="S6" s="155">
        <v>1.02</v>
      </c>
      <c r="T6" s="155">
        <v>1</v>
      </c>
      <c r="U6" s="155">
        <v>1</v>
      </c>
      <c r="V6" s="155">
        <v>1</v>
      </c>
      <c r="W6" s="155">
        <v>1</v>
      </c>
      <c r="X6" s="155">
        <v>1</v>
      </c>
      <c r="Y6" s="155">
        <v>1</v>
      </c>
      <c r="Z6" s="155">
        <v>1</v>
      </c>
      <c r="AA6" s="155">
        <v>1</v>
      </c>
      <c r="AB6" s="155">
        <v>1</v>
      </c>
      <c r="AC6" s="155">
        <v>1</v>
      </c>
      <c r="AD6" s="155">
        <v>1</v>
      </c>
      <c r="AE6" s="155">
        <v>1.05</v>
      </c>
      <c r="AF6" s="155">
        <v>1.1000000000000001</v>
      </c>
      <c r="AG6" s="155">
        <v>1.18</v>
      </c>
      <c r="AH6" s="155">
        <v>1.05</v>
      </c>
      <c r="AI6" s="155">
        <v>1</v>
      </c>
      <c r="AJ6" s="155">
        <v>1</v>
      </c>
      <c r="AK6" s="155">
        <v>1.05</v>
      </c>
      <c r="AL6" s="155">
        <v>1</v>
      </c>
      <c r="AM6" s="155">
        <v>1</v>
      </c>
      <c r="AN6" s="155">
        <v>1</v>
      </c>
      <c r="AO6" s="155" t="e">
        <f ca="1">#REF!+#REF!</f>
        <v>#REF!</v>
      </c>
    </row>
    <row r="7" spans="1:41" x14ac:dyDescent="0.25">
      <c r="A7" s="154">
        <v>36892</v>
      </c>
      <c r="B7" s="155">
        <v>1</v>
      </c>
      <c r="C7" s="155">
        <v>1</v>
      </c>
      <c r="D7" s="155">
        <v>1</v>
      </c>
      <c r="E7" s="155">
        <v>1</v>
      </c>
      <c r="F7" s="155">
        <v>1</v>
      </c>
      <c r="G7" s="155">
        <v>1.05</v>
      </c>
      <c r="H7" s="155">
        <v>1</v>
      </c>
      <c r="I7" s="155">
        <v>1</v>
      </c>
      <c r="J7" s="155">
        <v>1</v>
      </c>
      <c r="K7" s="155">
        <v>1</v>
      </c>
      <c r="L7" s="155">
        <v>1</v>
      </c>
      <c r="M7" s="155">
        <v>1</v>
      </c>
      <c r="N7" s="155">
        <v>1</v>
      </c>
      <c r="O7" s="155">
        <v>1</v>
      </c>
      <c r="P7" s="155">
        <v>1</v>
      </c>
      <c r="Q7" s="155">
        <v>1</v>
      </c>
      <c r="R7" s="155">
        <v>1</v>
      </c>
      <c r="S7" s="155">
        <v>1.02</v>
      </c>
      <c r="T7" s="155">
        <v>1</v>
      </c>
      <c r="U7" s="155">
        <v>1</v>
      </c>
      <c r="V7" s="155">
        <v>1</v>
      </c>
      <c r="W7" s="155">
        <v>1</v>
      </c>
      <c r="X7" s="155">
        <v>1</v>
      </c>
      <c r="Y7" s="155">
        <v>1</v>
      </c>
      <c r="Z7" s="155">
        <v>1</v>
      </c>
      <c r="AA7" s="155">
        <v>1</v>
      </c>
      <c r="AB7" s="155">
        <v>1</v>
      </c>
      <c r="AC7" s="155">
        <v>1</v>
      </c>
      <c r="AD7" s="155">
        <v>1</v>
      </c>
      <c r="AE7" s="155">
        <v>1.05</v>
      </c>
      <c r="AF7" s="155">
        <v>1</v>
      </c>
      <c r="AG7" s="155">
        <v>1.3</v>
      </c>
      <c r="AH7" s="155">
        <v>1.05</v>
      </c>
      <c r="AI7" s="155">
        <v>1</v>
      </c>
      <c r="AJ7" s="155">
        <v>1</v>
      </c>
      <c r="AK7" s="155">
        <v>1.05</v>
      </c>
      <c r="AL7" s="155">
        <v>1</v>
      </c>
      <c r="AM7" s="155">
        <v>1</v>
      </c>
      <c r="AN7" s="155">
        <v>1</v>
      </c>
      <c r="AO7" s="155" t="e">
        <f ca="1">#REF!+#REF!</f>
        <v>#REF!</v>
      </c>
    </row>
    <row r="8" spans="1:41" x14ac:dyDescent="0.25">
      <c r="A8" s="154">
        <v>36923</v>
      </c>
      <c r="B8" s="155">
        <v>1</v>
      </c>
      <c r="C8" s="155">
        <v>1</v>
      </c>
      <c r="D8" s="155">
        <v>1</v>
      </c>
      <c r="E8" s="155">
        <v>1</v>
      </c>
      <c r="F8" s="155">
        <v>1</v>
      </c>
      <c r="G8" s="155">
        <v>1.05</v>
      </c>
      <c r="H8" s="155">
        <v>1</v>
      </c>
      <c r="I8" s="155">
        <v>1</v>
      </c>
      <c r="J8" s="155">
        <v>1</v>
      </c>
      <c r="K8" s="155">
        <v>1</v>
      </c>
      <c r="L8" s="155">
        <v>1</v>
      </c>
      <c r="M8" s="155">
        <v>1</v>
      </c>
      <c r="N8" s="155">
        <v>1</v>
      </c>
      <c r="O8" s="155">
        <v>1</v>
      </c>
      <c r="P8" s="155">
        <v>1</v>
      </c>
      <c r="Q8" s="155">
        <v>1</v>
      </c>
      <c r="R8" s="155">
        <v>1</v>
      </c>
      <c r="S8" s="155">
        <v>1.02</v>
      </c>
      <c r="T8" s="155">
        <v>1</v>
      </c>
      <c r="U8" s="155">
        <v>1</v>
      </c>
      <c r="V8" s="155">
        <v>1</v>
      </c>
      <c r="W8" s="155">
        <v>1</v>
      </c>
      <c r="X8" s="155">
        <v>1</v>
      </c>
      <c r="Y8" s="155">
        <v>1</v>
      </c>
      <c r="Z8" s="155">
        <v>1</v>
      </c>
      <c r="AA8" s="155">
        <v>1</v>
      </c>
      <c r="AB8" s="155">
        <v>1</v>
      </c>
      <c r="AC8" s="155">
        <v>1</v>
      </c>
      <c r="AD8" s="155">
        <v>1</v>
      </c>
      <c r="AE8" s="155">
        <v>1.05</v>
      </c>
      <c r="AF8" s="155">
        <v>1.1000000000000001</v>
      </c>
      <c r="AG8" s="155">
        <v>1.1499999999999999</v>
      </c>
      <c r="AH8" s="155">
        <v>1.05</v>
      </c>
      <c r="AI8" s="155">
        <v>1</v>
      </c>
      <c r="AJ8" s="155">
        <v>1</v>
      </c>
      <c r="AK8" s="155">
        <v>1.05</v>
      </c>
      <c r="AL8" s="155">
        <v>1</v>
      </c>
      <c r="AM8" s="155">
        <v>1</v>
      </c>
      <c r="AN8" s="155">
        <v>1</v>
      </c>
      <c r="AO8" s="155" t="e">
        <f ca="1">#REF!+#REF!</f>
        <v>#REF!</v>
      </c>
    </row>
    <row r="9" spans="1:41" x14ac:dyDescent="0.25">
      <c r="A9" s="154">
        <v>36951</v>
      </c>
      <c r="B9" s="155">
        <v>1</v>
      </c>
      <c r="C9" s="155">
        <v>1</v>
      </c>
      <c r="D9" s="155">
        <v>1</v>
      </c>
      <c r="E9" s="155">
        <v>1</v>
      </c>
      <c r="F9" s="155">
        <v>1</v>
      </c>
      <c r="G9" s="155">
        <v>1.05</v>
      </c>
      <c r="H9" s="155">
        <v>1</v>
      </c>
      <c r="I9" s="155">
        <v>1</v>
      </c>
      <c r="J9" s="155">
        <v>1</v>
      </c>
      <c r="K9" s="155">
        <v>1</v>
      </c>
      <c r="L9" s="155">
        <v>1</v>
      </c>
      <c r="M9" s="155">
        <v>1</v>
      </c>
      <c r="N9" s="155">
        <v>1</v>
      </c>
      <c r="O9" s="155">
        <v>1</v>
      </c>
      <c r="P9" s="155">
        <v>1</v>
      </c>
      <c r="Q9" s="155">
        <v>1</v>
      </c>
      <c r="R9" s="155">
        <v>1</v>
      </c>
      <c r="S9" s="155">
        <v>1.02</v>
      </c>
      <c r="T9" s="155">
        <v>1</v>
      </c>
      <c r="U9" s="155">
        <v>1</v>
      </c>
      <c r="V9" s="155">
        <v>1</v>
      </c>
      <c r="W9" s="155">
        <v>1</v>
      </c>
      <c r="X9" s="155">
        <v>1</v>
      </c>
      <c r="Y9" s="155">
        <v>1</v>
      </c>
      <c r="Z9" s="155">
        <v>1</v>
      </c>
      <c r="AA9" s="155">
        <v>1</v>
      </c>
      <c r="AB9" s="155">
        <v>1</v>
      </c>
      <c r="AC9" s="155">
        <v>1</v>
      </c>
      <c r="AD9" s="155">
        <v>1</v>
      </c>
      <c r="AE9" s="155">
        <v>1.05</v>
      </c>
      <c r="AF9" s="155">
        <v>1.1000000000000001</v>
      </c>
      <c r="AG9" s="155">
        <v>1.05</v>
      </c>
      <c r="AH9" s="155">
        <v>1.05</v>
      </c>
      <c r="AI9" s="155">
        <v>1</v>
      </c>
      <c r="AJ9" s="155">
        <v>1</v>
      </c>
      <c r="AK9" s="155">
        <v>1.05</v>
      </c>
      <c r="AL9" s="155">
        <v>1</v>
      </c>
      <c r="AM9" s="155">
        <v>1</v>
      </c>
      <c r="AN9" s="155">
        <v>1</v>
      </c>
      <c r="AO9" s="155" t="e">
        <f ca="1">#REF!+#REF!</f>
        <v>#REF!</v>
      </c>
    </row>
    <row r="10" spans="1:41" x14ac:dyDescent="0.25">
      <c r="A10" s="154">
        <v>36982</v>
      </c>
      <c r="B10" s="155">
        <v>1</v>
      </c>
      <c r="C10" s="155">
        <v>1</v>
      </c>
      <c r="D10" s="155">
        <v>1</v>
      </c>
      <c r="E10" s="155">
        <v>1</v>
      </c>
      <c r="F10" s="155">
        <v>1</v>
      </c>
      <c r="G10" s="155">
        <v>1</v>
      </c>
      <c r="H10" s="155">
        <v>1</v>
      </c>
      <c r="I10" s="155">
        <v>1</v>
      </c>
      <c r="J10" s="155">
        <v>1</v>
      </c>
      <c r="K10" s="155">
        <v>1</v>
      </c>
      <c r="L10" s="155">
        <v>1</v>
      </c>
      <c r="M10" s="155">
        <v>1</v>
      </c>
      <c r="N10" s="155">
        <v>1</v>
      </c>
      <c r="O10" s="155">
        <v>1</v>
      </c>
      <c r="P10" s="155">
        <v>1</v>
      </c>
      <c r="Q10" s="155">
        <v>1</v>
      </c>
      <c r="R10" s="155">
        <v>1</v>
      </c>
      <c r="S10" s="155">
        <v>1.02</v>
      </c>
      <c r="T10" s="155">
        <v>1</v>
      </c>
      <c r="U10" s="155">
        <v>1</v>
      </c>
      <c r="V10" s="155">
        <v>1</v>
      </c>
      <c r="W10" s="155">
        <v>1</v>
      </c>
      <c r="X10" s="155">
        <v>1</v>
      </c>
      <c r="Y10" s="155">
        <v>1.02</v>
      </c>
      <c r="Z10" s="155">
        <v>1</v>
      </c>
      <c r="AA10" s="155">
        <v>1</v>
      </c>
      <c r="AB10" s="155">
        <v>1</v>
      </c>
      <c r="AC10" s="155">
        <v>1</v>
      </c>
      <c r="AD10" s="155">
        <v>0.98</v>
      </c>
      <c r="AE10" s="155">
        <v>0.98</v>
      </c>
      <c r="AF10" s="155">
        <v>0.98</v>
      </c>
      <c r="AG10" s="155">
        <v>0.98</v>
      </c>
      <c r="AH10" s="155">
        <v>1.05</v>
      </c>
      <c r="AI10" s="155">
        <v>1</v>
      </c>
      <c r="AJ10" s="155">
        <v>1</v>
      </c>
      <c r="AK10" s="155">
        <v>1.02</v>
      </c>
      <c r="AL10" s="155">
        <v>1</v>
      </c>
      <c r="AM10" s="155">
        <v>1</v>
      </c>
      <c r="AN10" s="155">
        <v>1</v>
      </c>
      <c r="AO10" s="155" t="e">
        <f ca="1">#REF!+#REF!</f>
        <v>#REF!</v>
      </c>
    </row>
    <row r="11" spans="1:41" x14ac:dyDescent="0.25">
      <c r="A11" s="154">
        <v>37012</v>
      </c>
      <c r="B11" s="155">
        <v>1</v>
      </c>
      <c r="C11" s="155">
        <v>1</v>
      </c>
      <c r="D11" s="155">
        <v>1</v>
      </c>
      <c r="E11" s="155">
        <v>1</v>
      </c>
      <c r="F11" s="155">
        <v>1</v>
      </c>
      <c r="G11" s="155">
        <v>1</v>
      </c>
      <c r="H11" s="155">
        <v>1</v>
      </c>
      <c r="I11" s="155">
        <v>1</v>
      </c>
      <c r="J11" s="155">
        <v>1</v>
      </c>
      <c r="K11" s="155">
        <v>1</v>
      </c>
      <c r="L11" s="155">
        <v>1</v>
      </c>
      <c r="M11" s="155">
        <v>1</v>
      </c>
      <c r="N11" s="155">
        <v>1</v>
      </c>
      <c r="O11" s="155">
        <v>1</v>
      </c>
      <c r="P11" s="155">
        <v>1</v>
      </c>
      <c r="Q11" s="155">
        <v>1</v>
      </c>
      <c r="R11" s="155">
        <v>1</v>
      </c>
      <c r="S11" s="155">
        <v>1.02</v>
      </c>
      <c r="T11" s="155">
        <v>1</v>
      </c>
      <c r="U11" s="155">
        <v>1</v>
      </c>
      <c r="V11" s="155">
        <v>1</v>
      </c>
      <c r="W11" s="155">
        <v>1</v>
      </c>
      <c r="X11" s="155">
        <v>1</v>
      </c>
      <c r="Y11" s="155">
        <v>1.02</v>
      </c>
      <c r="Z11" s="155">
        <v>1</v>
      </c>
      <c r="AA11" s="155">
        <v>1</v>
      </c>
      <c r="AB11" s="155">
        <v>1</v>
      </c>
      <c r="AC11" s="155">
        <v>1</v>
      </c>
      <c r="AD11" s="155">
        <v>0.98</v>
      </c>
      <c r="AE11" s="155">
        <v>0.98</v>
      </c>
      <c r="AF11" s="155">
        <v>0.98</v>
      </c>
      <c r="AG11" s="155">
        <v>0.98</v>
      </c>
      <c r="AH11" s="155">
        <v>1.05</v>
      </c>
      <c r="AI11" s="155">
        <v>1</v>
      </c>
      <c r="AJ11" s="155">
        <v>1</v>
      </c>
      <c r="AK11" s="155">
        <v>1.02</v>
      </c>
      <c r="AL11" s="155">
        <v>1</v>
      </c>
      <c r="AM11" s="155">
        <v>1</v>
      </c>
      <c r="AN11" s="155">
        <v>1</v>
      </c>
      <c r="AO11" s="155" t="e">
        <f ca="1">#REF!+#REF!</f>
        <v>#REF!</v>
      </c>
    </row>
    <row r="12" spans="1:41" x14ac:dyDescent="0.25">
      <c r="A12" s="154">
        <v>37043</v>
      </c>
      <c r="B12" s="155">
        <v>1</v>
      </c>
      <c r="C12" s="155">
        <v>1</v>
      </c>
      <c r="D12" s="155">
        <v>1</v>
      </c>
      <c r="E12" s="155">
        <v>1</v>
      </c>
      <c r="F12" s="155">
        <v>1</v>
      </c>
      <c r="G12" s="155">
        <v>1</v>
      </c>
      <c r="H12" s="155">
        <v>1</v>
      </c>
      <c r="I12" s="155">
        <v>1</v>
      </c>
      <c r="J12" s="155">
        <v>1</v>
      </c>
      <c r="K12" s="155">
        <v>1</v>
      </c>
      <c r="L12" s="155">
        <v>1</v>
      </c>
      <c r="M12" s="155">
        <v>1</v>
      </c>
      <c r="N12" s="155">
        <v>1</v>
      </c>
      <c r="O12" s="155">
        <v>1</v>
      </c>
      <c r="P12" s="155">
        <v>1</v>
      </c>
      <c r="Q12" s="155">
        <v>1</v>
      </c>
      <c r="R12" s="155">
        <v>1</v>
      </c>
      <c r="S12" s="155">
        <v>1.02</v>
      </c>
      <c r="T12" s="155">
        <v>1</v>
      </c>
      <c r="U12" s="155">
        <v>1</v>
      </c>
      <c r="V12" s="155">
        <v>1</v>
      </c>
      <c r="W12" s="155">
        <v>1</v>
      </c>
      <c r="X12" s="155">
        <v>1</v>
      </c>
      <c r="Y12" s="155">
        <v>1.02</v>
      </c>
      <c r="Z12" s="155">
        <v>1</v>
      </c>
      <c r="AA12" s="155">
        <v>1</v>
      </c>
      <c r="AB12" s="155">
        <v>1</v>
      </c>
      <c r="AC12" s="155">
        <v>1</v>
      </c>
      <c r="AD12" s="155">
        <v>0.98</v>
      </c>
      <c r="AE12" s="155">
        <v>0.98</v>
      </c>
      <c r="AF12" s="155">
        <v>0.98</v>
      </c>
      <c r="AG12" s="155">
        <v>0.98</v>
      </c>
      <c r="AH12" s="155">
        <v>1.05</v>
      </c>
      <c r="AI12" s="155">
        <v>1</v>
      </c>
      <c r="AJ12" s="155">
        <v>1</v>
      </c>
      <c r="AK12" s="155">
        <v>1.02</v>
      </c>
      <c r="AL12" s="155">
        <v>1</v>
      </c>
      <c r="AM12" s="155">
        <v>1</v>
      </c>
      <c r="AN12" s="155">
        <v>1</v>
      </c>
      <c r="AO12" s="155" t="e">
        <f ca="1">#REF!+#REF!</f>
        <v>#REF!</v>
      </c>
    </row>
    <row r="13" spans="1:41" x14ac:dyDescent="0.25">
      <c r="A13" s="154">
        <v>37073</v>
      </c>
      <c r="B13" s="155">
        <v>1</v>
      </c>
      <c r="C13" s="155">
        <v>1</v>
      </c>
      <c r="D13" s="155">
        <v>1</v>
      </c>
      <c r="E13" s="155">
        <v>1</v>
      </c>
      <c r="F13" s="155">
        <v>1</v>
      </c>
      <c r="G13" s="155">
        <v>1</v>
      </c>
      <c r="H13" s="155">
        <v>1</v>
      </c>
      <c r="I13" s="155">
        <v>1</v>
      </c>
      <c r="J13" s="155">
        <v>1</v>
      </c>
      <c r="K13" s="155">
        <v>1</v>
      </c>
      <c r="L13" s="155">
        <v>1</v>
      </c>
      <c r="M13" s="155">
        <v>1</v>
      </c>
      <c r="N13" s="155">
        <v>1</v>
      </c>
      <c r="O13" s="155">
        <v>1</v>
      </c>
      <c r="P13" s="155">
        <v>1</v>
      </c>
      <c r="Q13" s="155">
        <v>1</v>
      </c>
      <c r="R13" s="155">
        <v>1</v>
      </c>
      <c r="S13" s="155">
        <v>1</v>
      </c>
      <c r="T13" s="155">
        <v>1.02</v>
      </c>
      <c r="U13" s="155">
        <v>1</v>
      </c>
      <c r="V13" s="155">
        <v>1</v>
      </c>
      <c r="W13" s="155">
        <v>1</v>
      </c>
      <c r="X13" s="155">
        <v>1</v>
      </c>
      <c r="Y13" s="155">
        <v>1</v>
      </c>
      <c r="Z13" s="155">
        <v>1.02</v>
      </c>
      <c r="AA13" s="155">
        <v>1</v>
      </c>
      <c r="AB13" s="155">
        <v>1</v>
      </c>
      <c r="AC13" s="155">
        <v>1</v>
      </c>
      <c r="AD13" s="155">
        <v>1</v>
      </c>
      <c r="AE13" s="155">
        <v>0.98</v>
      </c>
      <c r="AF13" s="155">
        <v>0.98</v>
      </c>
      <c r="AG13" s="155">
        <v>0.98</v>
      </c>
      <c r="AH13" s="155">
        <v>0.98</v>
      </c>
      <c r="AI13" s="155">
        <v>1.05</v>
      </c>
      <c r="AJ13" s="155">
        <v>1</v>
      </c>
      <c r="AK13" s="155">
        <v>1</v>
      </c>
      <c r="AL13" s="155">
        <v>1.02</v>
      </c>
      <c r="AM13" s="155">
        <v>1</v>
      </c>
      <c r="AN13" s="155">
        <v>1</v>
      </c>
      <c r="AO13" s="155">
        <v>1.3</v>
      </c>
    </row>
    <row r="14" spans="1:41" x14ac:dyDescent="0.25">
      <c r="A14" s="154">
        <v>37104</v>
      </c>
      <c r="B14" s="155">
        <v>1</v>
      </c>
      <c r="C14" s="155">
        <v>1</v>
      </c>
      <c r="D14" s="155">
        <v>1</v>
      </c>
      <c r="E14" s="155">
        <v>1</v>
      </c>
      <c r="F14" s="155">
        <v>1</v>
      </c>
      <c r="G14" s="155">
        <v>1</v>
      </c>
      <c r="H14" s="155">
        <v>1</v>
      </c>
      <c r="I14" s="155">
        <v>1</v>
      </c>
      <c r="J14" s="155">
        <v>1</v>
      </c>
      <c r="K14" s="155">
        <v>1</v>
      </c>
      <c r="L14" s="155">
        <v>1</v>
      </c>
      <c r="M14" s="155">
        <v>1</v>
      </c>
      <c r="N14" s="155">
        <v>1</v>
      </c>
      <c r="O14" s="155">
        <v>1</v>
      </c>
      <c r="P14" s="155">
        <v>1</v>
      </c>
      <c r="Q14" s="155">
        <v>1</v>
      </c>
      <c r="R14" s="155">
        <v>1</v>
      </c>
      <c r="S14" s="155">
        <v>1</v>
      </c>
      <c r="T14" s="155">
        <v>1.02</v>
      </c>
      <c r="U14" s="155">
        <v>1</v>
      </c>
      <c r="V14" s="155">
        <v>1</v>
      </c>
      <c r="W14" s="155">
        <v>1</v>
      </c>
      <c r="X14" s="155">
        <v>1</v>
      </c>
      <c r="Y14" s="155">
        <v>1</v>
      </c>
      <c r="Z14" s="155">
        <v>1.02</v>
      </c>
      <c r="AA14" s="155">
        <v>1</v>
      </c>
      <c r="AB14" s="155">
        <v>1</v>
      </c>
      <c r="AC14" s="155">
        <v>1</v>
      </c>
      <c r="AD14" s="155">
        <v>1</v>
      </c>
      <c r="AE14" s="155">
        <v>0.98</v>
      </c>
      <c r="AF14" s="155">
        <v>0.98</v>
      </c>
      <c r="AG14" s="155">
        <v>0.98</v>
      </c>
      <c r="AH14" s="155">
        <v>0.98</v>
      </c>
      <c r="AI14" s="155">
        <v>1.05</v>
      </c>
      <c r="AJ14" s="155">
        <v>1</v>
      </c>
      <c r="AK14" s="155">
        <v>1</v>
      </c>
      <c r="AL14" s="155">
        <v>1.02</v>
      </c>
      <c r="AM14" s="155">
        <v>1</v>
      </c>
      <c r="AN14" s="155">
        <v>1</v>
      </c>
      <c r="AO14" s="155">
        <v>1.3</v>
      </c>
    </row>
    <row r="15" spans="1:41" x14ac:dyDescent="0.25">
      <c r="A15" s="154">
        <v>37135</v>
      </c>
      <c r="B15" s="155">
        <v>1</v>
      </c>
      <c r="C15" s="155">
        <v>1</v>
      </c>
      <c r="D15" s="155">
        <v>1</v>
      </c>
      <c r="E15" s="155">
        <v>1</v>
      </c>
      <c r="F15" s="155">
        <v>1</v>
      </c>
      <c r="G15" s="155">
        <v>1</v>
      </c>
      <c r="H15" s="155">
        <v>1</v>
      </c>
      <c r="I15" s="155">
        <v>1</v>
      </c>
      <c r="J15" s="155">
        <v>1</v>
      </c>
      <c r="K15" s="155">
        <v>1</v>
      </c>
      <c r="L15" s="155">
        <v>1</v>
      </c>
      <c r="M15" s="155">
        <v>1</v>
      </c>
      <c r="N15" s="155">
        <v>1</v>
      </c>
      <c r="O15" s="155">
        <v>1</v>
      </c>
      <c r="P15" s="155">
        <v>1</v>
      </c>
      <c r="Q15" s="155">
        <v>1</v>
      </c>
      <c r="R15" s="155">
        <v>1</v>
      </c>
      <c r="S15" s="155">
        <v>1</v>
      </c>
      <c r="T15" s="155">
        <v>1.02</v>
      </c>
      <c r="U15" s="155">
        <v>1</v>
      </c>
      <c r="V15" s="155">
        <v>1</v>
      </c>
      <c r="W15" s="155">
        <v>1</v>
      </c>
      <c r="X15" s="155">
        <v>1</v>
      </c>
      <c r="Y15" s="155">
        <v>1</v>
      </c>
      <c r="Z15" s="155">
        <v>1.02</v>
      </c>
      <c r="AA15" s="155">
        <v>1</v>
      </c>
      <c r="AB15" s="155">
        <v>1</v>
      </c>
      <c r="AC15" s="155">
        <v>1</v>
      </c>
      <c r="AD15" s="155">
        <v>1</v>
      </c>
      <c r="AE15" s="155">
        <v>0.98</v>
      </c>
      <c r="AF15" s="155">
        <v>0.98</v>
      </c>
      <c r="AG15" s="155">
        <v>0.98</v>
      </c>
      <c r="AH15" s="155">
        <v>0.98</v>
      </c>
      <c r="AI15" s="155">
        <v>1.05</v>
      </c>
      <c r="AJ15" s="155">
        <v>1</v>
      </c>
      <c r="AK15" s="155">
        <v>1</v>
      </c>
      <c r="AL15" s="155">
        <v>1.02</v>
      </c>
      <c r="AM15" s="155">
        <v>1</v>
      </c>
      <c r="AN15" s="155">
        <v>1</v>
      </c>
      <c r="AO15" s="155">
        <v>1.3</v>
      </c>
    </row>
    <row r="16" spans="1:41" x14ac:dyDescent="0.25">
      <c r="A16" s="154">
        <v>37165</v>
      </c>
      <c r="B16" s="155">
        <v>1</v>
      </c>
      <c r="C16" s="155">
        <v>1</v>
      </c>
      <c r="D16" s="155">
        <v>1</v>
      </c>
      <c r="E16" s="155">
        <v>1</v>
      </c>
      <c r="F16" s="155">
        <v>1</v>
      </c>
      <c r="G16" s="155">
        <v>1</v>
      </c>
      <c r="H16" s="155">
        <v>1</v>
      </c>
      <c r="I16" s="155">
        <v>1</v>
      </c>
      <c r="J16" s="155">
        <v>1</v>
      </c>
      <c r="K16" s="155">
        <v>1</v>
      </c>
      <c r="L16" s="155">
        <v>1</v>
      </c>
      <c r="M16" s="155">
        <v>1</v>
      </c>
      <c r="N16" s="155">
        <v>1</v>
      </c>
      <c r="O16" s="155">
        <v>1</v>
      </c>
      <c r="P16" s="155">
        <v>1</v>
      </c>
      <c r="Q16" s="155">
        <v>1</v>
      </c>
      <c r="R16" s="155">
        <v>1</v>
      </c>
      <c r="S16" s="155">
        <v>1</v>
      </c>
      <c r="T16" s="155">
        <v>1.02</v>
      </c>
      <c r="U16" s="155">
        <v>1</v>
      </c>
      <c r="V16" s="155">
        <v>1</v>
      </c>
      <c r="W16" s="155">
        <v>1</v>
      </c>
      <c r="X16" s="155">
        <v>1</v>
      </c>
      <c r="Y16" s="155">
        <v>1</v>
      </c>
      <c r="Z16" s="155">
        <v>1.02</v>
      </c>
      <c r="AA16" s="155">
        <v>1</v>
      </c>
      <c r="AB16" s="155">
        <v>1</v>
      </c>
      <c r="AC16" s="155">
        <v>1</v>
      </c>
      <c r="AD16" s="155">
        <v>1</v>
      </c>
      <c r="AE16" s="155">
        <v>0.98</v>
      </c>
      <c r="AF16" s="155">
        <v>0.98</v>
      </c>
      <c r="AG16" s="155">
        <v>0.98</v>
      </c>
      <c r="AH16" s="155">
        <v>0.98</v>
      </c>
      <c r="AI16" s="155">
        <v>1.05</v>
      </c>
      <c r="AJ16" s="155">
        <v>1</v>
      </c>
      <c r="AK16" s="155">
        <v>1</v>
      </c>
      <c r="AL16" s="155">
        <v>1.02</v>
      </c>
      <c r="AM16" s="155">
        <v>1</v>
      </c>
      <c r="AN16" s="155">
        <v>1</v>
      </c>
      <c r="AO16" s="155">
        <v>1</v>
      </c>
    </row>
    <row r="17" spans="1:42" x14ac:dyDescent="0.25">
      <c r="A17" s="154">
        <v>37196</v>
      </c>
      <c r="B17" s="155">
        <v>1</v>
      </c>
      <c r="C17" s="155">
        <v>1</v>
      </c>
      <c r="D17" s="155">
        <v>1</v>
      </c>
      <c r="E17" s="155">
        <v>1</v>
      </c>
      <c r="F17" s="155">
        <v>1</v>
      </c>
      <c r="G17" s="155">
        <v>1</v>
      </c>
      <c r="H17" s="155">
        <v>1</v>
      </c>
      <c r="I17" s="155">
        <v>1</v>
      </c>
      <c r="J17" s="155">
        <v>1</v>
      </c>
      <c r="K17" s="155">
        <v>1</v>
      </c>
      <c r="L17" s="155">
        <v>1</v>
      </c>
      <c r="M17" s="155">
        <v>1</v>
      </c>
      <c r="N17" s="155">
        <v>1</v>
      </c>
      <c r="O17" s="155">
        <v>1</v>
      </c>
      <c r="P17" s="155">
        <v>1</v>
      </c>
      <c r="Q17" s="155">
        <v>1</v>
      </c>
      <c r="R17" s="155">
        <v>1</v>
      </c>
      <c r="S17" s="155">
        <v>1</v>
      </c>
      <c r="T17" s="155">
        <v>1.02</v>
      </c>
      <c r="U17" s="155">
        <v>1</v>
      </c>
      <c r="V17" s="155">
        <v>1</v>
      </c>
      <c r="W17" s="155">
        <v>1</v>
      </c>
      <c r="X17" s="155">
        <v>1</v>
      </c>
      <c r="Y17" s="155">
        <v>1</v>
      </c>
      <c r="Z17" s="155">
        <v>1</v>
      </c>
      <c r="AA17" s="155">
        <v>1</v>
      </c>
      <c r="AB17" s="155">
        <v>1</v>
      </c>
      <c r="AC17" s="155">
        <v>1</v>
      </c>
      <c r="AD17" s="155">
        <v>1</v>
      </c>
      <c r="AE17" s="155">
        <v>1</v>
      </c>
      <c r="AF17" s="155">
        <v>1</v>
      </c>
      <c r="AG17" s="155">
        <v>1.1000000000000001</v>
      </c>
      <c r="AH17" s="155">
        <v>1</v>
      </c>
      <c r="AI17" s="155">
        <v>1.05</v>
      </c>
      <c r="AJ17" s="155">
        <v>1</v>
      </c>
      <c r="AK17" s="155">
        <v>1</v>
      </c>
      <c r="AL17" s="155">
        <v>1.02</v>
      </c>
      <c r="AM17" s="155">
        <v>1</v>
      </c>
      <c r="AN17" s="155">
        <v>1</v>
      </c>
      <c r="AO17" s="155">
        <v>1.08</v>
      </c>
      <c r="AP17" s="155">
        <v>1.1000000000000001</v>
      </c>
    </row>
    <row r="18" spans="1:42" x14ac:dyDescent="0.25">
      <c r="A18" s="154">
        <v>37226</v>
      </c>
      <c r="B18" s="155">
        <v>1</v>
      </c>
      <c r="C18" s="155">
        <v>1</v>
      </c>
      <c r="D18" s="155">
        <v>1</v>
      </c>
      <c r="E18" s="155">
        <v>1</v>
      </c>
      <c r="F18" s="155">
        <v>1</v>
      </c>
      <c r="G18" s="155">
        <v>1</v>
      </c>
      <c r="H18" s="155">
        <v>1</v>
      </c>
      <c r="I18" s="155">
        <v>1</v>
      </c>
      <c r="J18" s="155">
        <v>1</v>
      </c>
      <c r="K18" s="155">
        <v>1</v>
      </c>
      <c r="L18" s="155">
        <v>1</v>
      </c>
      <c r="M18" s="155">
        <v>1</v>
      </c>
      <c r="N18" s="155">
        <v>1</v>
      </c>
      <c r="O18" s="155">
        <v>1</v>
      </c>
      <c r="P18" s="155">
        <v>1.03</v>
      </c>
      <c r="Q18" s="155">
        <v>1.03</v>
      </c>
      <c r="R18" s="155">
        <v>1</v>
      </c>
      <c r="S18" s="155">
        <v>1</v>
      </c>
      <c r="T18" s="155">
        <v>1.02</v>
      </c>
      <c r="U18" s="155">
        <v>1</v>
      </c>
      <c r="V18" s="155">
        <v>1</v>
      </c>
      <c r="W18" s="155">
        <v>1</v>
      </c>
      <c r="X18" s="155">
        <v>1</v>
      </c>
      <c r="Y18" s="155">
        <v>1</v>
      </c>
      <c r="Z18" s="155">
        <v>1</v>
      </c>
      <c r="AA18" s="155">
        <v>1</v>
      </c>
      <c r="AB18" s="155">
        <v>1</v>
      </c>
      <c r="AC18" s="155">
        <v>1</v>
      </c>
      <c r="AD18" s="155">
        <v>1</v>
      </c>
      <c r="AE18" s="155">
        <v>1</v>
      </c>
      <c r="AF18" s="155">
        <v>1</v>
      </c>
      <c r="AG18" s="155">
        <v>1.1000000000000001</v>
      </c>
      <c r="AH18" s="155">
        <v>1.02</v>
      </c>
      <c r="AI18" s="155">
        <v>1.05</v>
      </c>
      <c r="AJ18" s="155">
        <v>1</v>
      </c>
      <c r="AK18" s="155">
        <v>1</v>
      </c>
      <c r="AL18" s="155">
        <v>1.02</v>
      </c>
      <c r="AM18" s="155">
        <v>1</v>
      </c>
      <c r="AN18" s="155">
        <v>1</v>
      </c>
      <c r="AO18" s="155">
        <v>1.08</v>
      </c>
      <c r="AP18" s="155">
        <v>1.05</v>
      </c>
    </row>
    <row r="19" spans="1:42" x14ac:dyDescent="0.25">
      <c r="A19" s="154">
        <v>37257</v>
      </c>
      <c r="B19" s="155">
        <v>1</v>
      </c>
      <c r="C19" s="155">
        <v>1</v>
      </c>
      <c r="D19" s="155">
        <v>1</v>
      </c>
      <c r="E19" s="155">
        <v>1</v>
      </c>
      <c r="F19" s="155">
        <v>1</v>
      </c>
      <c r="G19" s="155">
        <v>1</v>
      </c>
      <c r="H19" s="155">
        <v>1</v>
      </c>
      <c r="I19" s="155">
        <v>1</v>
      </c>
      <c r="J19" s="155">
        <v>1</v>
      </c>
      <c r="K19" s="155">
        <v>1</v>
      </c>
      <c r="L19" s="155">
        <v>1</v>
      </c>
      <c r="M19" s="155">
        <v>1</v>
      </c>
      <c r="N19" s="155">
        <v>1</v>
      </c>
      <c r="O19" s="155">
        <v>1</v>
      </c>
      <c r="P19" s="155">
        <v>1.03</v>
      </c>
      <c r="Q19" s="155">
        <v>1.03</v>
      </c>
      <c r="R19" s="155">
        <v>1</v>
      </c>
      <c r="S19" s="155">
        <v>1</v>
      </c>
      <c r="T19" s="155">
        <v>1.02</v>
      </c>
      <c r="U19" s="155">
        <v>1</v>
      </c>
      <c r="V19" s="155">
        <v>1</v>
      </c>
      <c r="W19" s="155">
        <v>1</v>
      </c>
      <c r="X19" s="155">
        <v>1</v>
      </c>
      <c r="Y19" s="155">
        <v>1</v>
      </c>
      <c r="Z19" s="155">
        <v>1</v>
      </c>
      <c r="AA19" s="155">
        <v>1</v>
      </c>
      <c r="AB19" s="155">
        <v>1</v>
      </c>
      <c r="AC19" s="155">
        <v>1</v>
      </c>
      <c r="AD19" s="155">
        <v>1</v>
      </c>
      <c r="AE19" s="155">
        <v>1</v>
      </c>
      <c r="AF19" s="155">
        <v>1</v>
      </c>
      <c r="AG19" s="155">
        <v>1</v>
      </c>
      <c r="AH19" s="155">
        <v>1.1499999999999999</v>
      </c>
      <c r="AI19" s="155">
        <v>1.05</v>
      </c>
      <c r="AJ19" s="155">
        <v>1</v>
      </c>
      <c r="AK19" s="155">
        <v>1</v>
      </c>
      <c r="AL19" s="155">
        <v>1.02</v>
      </c>
      <c r="AM19" s="155">
        <v>1</v>
      </c>
      <c r="AN19" s="155">
        <v>1</v>
      </c>
      <c r="AO19" s="155">
        <v>1.08</v>
      </c>
      <c r="AP19" s="155">
        <v>1.1000000000000001</v>
      </c>
    </row>
    <row r="20" spans="1:42" x14ac:dyDescent="0.25">
      <c r="A20" s="154">
        <v>37288</v>
      </c>
      <c r="B20" s="155">
        <v>1</v>
      </c>
      <c r="C20" s="155">
        <v>1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1.03</v>
      </c>
      <c r="Q20" s="155">
        <v>1.03</v>
      </c>
      <c r="R20" s="155">
        <v>1</v>
      </c>
      <c r="S20" s="155">
        <v>1</v>
      </c>
      <c r="T20" s="155">
        <v>1.02</v>
      </c>
      <c r="U20" s="155">
        <v>1</v>
      </c>
      <c r="V20" s="155">
        <v>1</v>
      </c>
      <c r="W20" s="155">
        <v>1</v>
      </c>
      <c r="X20" s="155">
        <v>1</v>
      </c>
      <c r="Y20" s="155">
        <v>1</v>
      </c>
      <c r="Z20" s="155">
        <v>1</v>
      </c>
      <c r="AA20" s="155">
        <v>1</v>
      </c>
      <c r="AB20" s="155">
        <v>1</v>
      </c>
      <c r="AC20" s="155">
        <v>1</v>
      </c>
      <c r="AD20" s="155">
        <v>1</v>
      </c>
      <c r="AE20" s="155">
        <v>1</v>
      </c>
      <c r="AF20" s="155">
        <v>1</v>
      </c>
      <c r="AG20" s="155">
        <v>1.1000000000000001</v>
      </c>
      <c r="AH20" s="155">
        <v>1.1499999999999999</v>
      </c>
      <c r="AI20" s="155">
        <v>1.05</v>
      </c>
      <c r="AJ20" s="155">
        <v>1</v>
      </c>
      <c r="AK20" s="155">
        <v>1</v>
      </c>
      <c r="AL20" s="155">
        <v>1.02</v>
      </c>
      <c r="AM20" s="155">
        <v>1</v>
      </c>
      <c r="AN20" s="155">
        <v>1</v>
      </c>
      <c r="AO20" s="155">
        <v>1.08</v>
      </c>
      <c r="AP20" s="155">
        <v>1.05</v>
      </c>
    </row>
    <row r="21" spans="1:42" x14ac:dyDescent="0.25">
      <c r="A21" s="154">
        <v>37316</v>
      </c>
      <c r="B21" s="155">
        <v>1</v>
      </c>
      <c r="C21" s="155">
        <v>1</v>
      </c>
      <c r="D21" s="155">
        <v>1</v>
      </c>
      <c r="E21" s="155">
        <v>1</v>
      </c>
      <c r="F21" s="155">
        <v>1</v>
      </c>
      <c r="G21" s="155">
        <v>1</v>
      </c>
      <c r="H21" s="155">
        <v>1</v>
      </c>
      <c r="I21" s="155">
        <v>1</v>
      </c>
      <c r="J21" s="155">
        <v>1</v>
      </c>
      <c r="K21" s="155">
        <v>1</v>
      </c>
      <c r="L21" s="155">
        <v>1</v>
      </c>
      <c r="M21" s="155">
        <v>1</v>
      </c>
      <c r="N21" s="155">
        <v>1</v>
      </c>
      <c r="O21" s="155">
        <v>1</v>
      </c>
      <c r="P21" s="155">
        <v>1.03</v>
      </c>
      <c r="Q21" s="155">
        <v>1.03</v>
      </c>
      <c r="R21" s="155">
        <v>1</v>
      </c>
      <c r="S21" s="155">
        <v>1</v>
      </c>
      <c r="T21" s="155">
        <v>1.02</v>
      </c>
      <c r="U21" s="155">
        <v>1</v>
      </c>
      <c r="V21" s="155">
        <v>1</v>
      </c>
      <c r="W21" s="155">
        <v>1</v>
      </c>
      <c r="X21" s="155">
        <v>1</v>
      </c>
      <c r="Y21" s="155">
        <v>1</v>
      </c>
      <c r="Z21" s="155">
        <v>1</v>
      </c>
      <c r="AA21" s="155">
        <v>1</v>
      </c>
      <c r="AB21" s="155">
        <v>1</v>
      </c>
      <c r="AC21" s="155">
        <v>1</v>
      </c>
      <c r="AD21" s="155">
        <v>1</v>
      </c>
      <c r="AE21" s="155">
        <v>1</v>
      </c>
      <c r="AF21" s="155">
        <v>1</v>
      </c>
      <c r="AG21" s="155">
        <v>1.1000000000000001</v>
      </c>
      <c r="AH21" s="155">
        <v>1.08</v>
      </c>
      <c r="AI21" s="155">
        <v>1.05</v>
      </c>
      <c r="AJ21" s="155">
        <v>1</v>
      </c>
      <c r="AK21" s="155">
        <v>1</v>
      </c>
      <c r="AL21" s="155">
        <v>1.02</v>
      </c>
      <c r="AM21" s="155">
        <v>1</v>
      </c>
      <c r="AN21" s="155">
        <v>1</v>
      </c>
      <c r="AO21" s="155">
        <v>1.08</v>
      </c>
      <c r="AP21" s="155">
        <v>1.07</v>
      </c>
    </row>
    <row r="22" spans="1:42" x14ac:dyDescent="0.25">
      <c r="A22" s="154">
        <v>37347</v>
      </c>
      <c r="B22" s="155">
        <v>1</v>
      </c>
      <c r="C22" s="155">
        <v>1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1.03</v>
      </c>
      <c r="Q22" s="155">
        <v>1.03</v>
      </c>
      <c r="R22" s="155">
        <v>1</v>
      </c>
      <c r="S22" s="155">
        <v>1</v>
      </c>
      <c r="T22" s="155">
        <v>1.02</v>
      </c>
      <c r="U22" s="155">
        <v>1</v>
      </c>
      <c r="V22" s="155">
        <v>1</v>
      </c>
      <c r="W22" s="155">
        <v>1</v>
      </c>
      <c r="X22" s="155">
        <v>1</v>
      </c>
      <c r="Y22" s="155">
        <v>1</v>
      </c>
      <c r="Z22" s="155">
        <v>1.02</v>
      </c>
      <c r="AA22" s="155">
        <v>1</v>
      </c>
      <c r="AB22" s="155">
        <v>1</v>
      </c>
      <c r="AC22" s="155">
        <v>1</v>
      </c>
      <c r="AD22" s="155">
        <v>1</v>
      </c>
      <c r="AE22" s="155">
        <v>0.98</v>
      </c>
      <c r="AF22" s="155">
        <v>0.98</v>
      </c>
      <c r="AG22" s="155">
        <v>0.98</v>
      </c>
      <c r="AH22" s="155">
        <v>1</v>
      </c>
      <c r="AI22" s="155">
        <v>1.05</v>
      </c>
      <c r="AJ22" s="155">
        <v>1</v>
      </c>
      <c r="AK22" s="155">
        <v>1</v>
      </c>
      <c r="AL22" s="155">
        <v>1.02</v>
      </c>
      <c r="AM22" s="155">
        <v>1</v>
      </c>
      <c r="AN22" s="155">
        <v>1</v>
      </c>
      <c r="AO22" s="155">
        <v>1</v>
      </c>
    </row>
    <row r="23" spans="1:42" x14ac:dyDescent="0.25">
      <c r="A23" s="154">
        <v>37377</v>
      </c>
      <c r="B23" s="155">
        <v>1</v>
      </c>
      <c r="C23" s="155">
        <v>1</v>
      </c>
      <c r="D23" s="155">
        <v>1</v>
      </c>
      <c r="E23" s="155">
        <v>1</v>
      </c>
      <c r="F23" s="155">
        <v>1</v>
      </c>
      <c r="G23" s="155">
        <v>1</v>
      </c>
      <c r="H23" s="155">
        <v>1</v>
      </c>
      <c r="I23" s="155">
        <v>1</v>
      </c>
      <c r="J23" s="155">
        <v>1</v>
      </c>
      <c r="K23" s="155">
        <v>1</v>
      </c>
      <c r="L23" s="155">
        <v>1</v>
      </c>
      <c r="M23" s="155">
        <v>1</v>
      </c>
      <c r="N23" s="155">
        <v>1</v>
      </c>
      <c r="O23" s="155">
        <v>1</v>
      </c>
      <c r="P23" s="155">
        <v>1.03</v>
      </c>
      <c r="Q23" s="155">
        <v>1.03</v>
      </c>
      <c r="R23" s="155">
        <v>1</v>
      </c>
      <c r="S23" s="155">
        <v>1</v>
      </c>
      <c r="T23" s="155">
        <v>1.02</v>
      </c>
      <c r="U23" s="155">
        <v>1</v>
      </c>
      <c r="V23" s="155">
        <v>1</v>
      </c>
      <c r="W23" s="155">
        <v>1</v>
      </c>
      <c r="X23" s="155">
        <v>1</v>
      </c>
      <c r="Y23" s="155">
        <v>1</v>
      </c>
      <c r="Z23" s="155">
        <v>1.02</v>
      </c>
      <c r="AA23" s="155">
        <v>1</v>
      </c>
      <c r="AB23" s="155">
        <v>1</v>
      </c>
      <c r="AC23" s="155">
        <v>1</v>
      </c>
      <c r="AD23" s="155">
        <v>1</v>
      </c>
      <c r="AE23" s="155">
        <v>0.98</v>
      </c>
      <c r="AF23" s="155">
        <v>0.98</v>
      </c>
      <c r="AG23" s="155">
        <v>0.98</v>
      </c>
      <c r="AH23" s="155">
        <v>1</v>
      </c>
      <c r="AI23" s="155">
        <v>1.05</v>
      </c>
      <c r="AJ23" s="155">
        <v>1</v>
      </c>
      <c r="AK23" s="155">
        <v>1</v>
      </c>
      <c r="AL23" s="155">
        <v>1.02</v>
      </c>
      <c r="AM23" s="155">
        <v>1</v>
      </c>
      <c r="AN23" s="155">
        <v>1</v>
      </c>
      <c r="AO23" s="155">
        <v>1</v>
      </c>
    </row>
    <row r="24" spans="1:42" x14ac:dyDescent="0.25">
      <c r="A24" s="154">
        <v>37408</v>
      </c>
      <c r="B24" s="155">
        <v>1</v>
      </c>
      <c r="C24" s="155">
        <v>1</v>
      </c>
      <c r="D24" s="155">
        <v>1</v>
      </c>
      <c r="E24" s="155">
        <v>1</v>
      </c>
      <c r="F24" s="155">
        <v>1</v>
      </c>
      <c r="G24" s="155">
        <v>1</v>
      </c>
      <c r="H24" s="155">
        <v>1</v>
      </c>
      <c r="I24" s="155">
        <v>1</v>
      </c>
      <c r="J24" s="155">
        <v>1</v>
      </c>
      <c r="K24" s="155">
        <v>1</v>
      </c>
      <c r="L24" s="155">
        <v>1</v>
      </c>
      <c r="M24" s="155">
        <v>1</v>
      </c>
      <c r="N24" s="155">
        <v>1</v>
      </c>
      <c r="O24" s="155">
        <v>1</v>
      </c>
      <c r="P24" s="155">
        <v>1.03</v>
      </c>
      <c r="Q24" s="155">
        <v>1.03</v>
      </c>
      <c r="R24" s="155">
        <v>1</v>
      </c>
      <c r="S24" s="155">
        <v>1</v>
      </c>
      <c r="T24" s="155">
        <v>1.02</v>
      </c>
      <c r="U24" s="155">
        <v>1</v>
      </c>
      <c r="V24" s="155">
        <v>1</v>
      </c>
      <c r="W24" s="155">
        <v>1</v>
      </c>
      <c r="X24" s="155">
        <v>1</v>
      </c>
      <c r="Y24" s="155">
        <v>1</v>
      </c>
      <c r="Z24" s="155">
        <v>1.02</v>
      </c>
      <c r="AA24" s="155">
        <v>1</v>
      </c>
      <c r="AB24" s="155">
        <v>1</v>
      </c>
      <c r="AC24" s="155">
        <v>1</v>
      </c>
      <c r="AD24" s="155">
        <v>1</v>
      </c>
      <c r="AE24" s="155">
        <v>0.98</v>
      </c>
      <c r="AF24" s="155">
        <v>0.98</v>
      </c>
      <c r="AG24" s="155">
        <v>0.98</v>
      </c>
      <c r="AH24" s="155">
        <v>1</v>
      </c>
      <c r="AI24" s="155">
        <v>1.05</v>
      </c>
      <c r="AJ24" s="155">
        <v>1</v>
      </c>
      <c r="AK24" s="155">
        <v>1</v>
      </c>
      <c r="AL24" s="155">
        <v>1.02</v>
      </c>
      <c r="AM24" s="155">
        <v>1</v>
      </c>
      <c r="AN24" s="155">
        <v>1</v>
      </c>
      <c r="AO24" s="155">
        <v>1</v>
      </c>
    </row>
    <row r="25" spans="1:42" x14ac:dyDescent="0.25">
      <c r="A25" s="154">
        <v>37438</v>
      </c>
      <c r="B25" s="155">
        <v>1</v>
      </c>
      <c r="C25" s="155">
        <v>1</v>
      </c>
      <c r="D25" s="155">
        <v>1</v>
      </c>
      <c r="E25" s="155">
        <v>1</v>
      </c>
      <c r="F25" s="155">
        <v>1</v>
      </c>
      <c r="G25" s="155">
        <v>1</v>
      </c>
      <c r="H25" s="155">
        <v>1</v>
      </c>
      <c r="I25" s="155">
        <v>1</v>
      </c>
      <c r="J25" s="155">
        <v>1</v>
      </c>
      <c r="K25" s="155">
        <v>1</v>
      </c>
      <c r="L25" s="155">
        <v>1</v>
      </c>
      <c r="M25" s="155">
        <v>1</v>
      </c>
      <c r="N25" s="155">
        <v>1</v>
      </c>
      <c r="O25" s="155">
        <v>1</v>
      </c>
      <c r="P25" s="155">
        <v>1.03</v>
      </c>
      <c r="Q25" s="155">
        <v>1.03</v>
      </c>
      <c r="R25" s="155">
        <v>1</v>
      </c>
      <c r="S25" s="155">
        <v>1</v>
      </c>
      <c r="T25" s="155">
        <v>1.02</v>
      </c>
      <c r="U25" s="155">
        <v>1</v>
      </c>
      <c r="V25" s="155">
        <v>1</v>
      </c>
      <c r="W25" s="155">
        <v>1</v>
      </c>
      <c r="X25" s="155">
        <v>1</v>
      </c>
      <c r="Y25" s="155">
        <v>1</v>
      </c>
      <c r="Z25" s="155">
        <v>1.02</v>
      </c>
      <c r="AA25" s="155">
        <v>1</v>
      </c>
      <c r="AB25" s="155">
        <v>1</v>
      </c>
      <c r="AC25" s="155">
        <v>1</v>
      </c>
      <c r="AD25" s="155">
        <v>1</v>
      </c>
      <c r="AE25" s="155">
        <v>0.98</v>
      </c>
      <c r="AF25" s="155">
        <v>0.98</v>
      </c>
      <c r="AG25" s="155">
        <v>0.98</v>
      </c>
      <c r="AH25" s="155">
        <v>1</v>
      </c>
      <c r="AI25" s="155">
        <v>1.05</v>
      </c>
      <c r="AJ25" s="155">
        <v>1</v>
      </c>
      <c r="AK25" s="155">
        <v>1</v>
      </c>
      <c r="AL25" s="155">
        <v>1.02</v>
      </c>
      <c r="AM25" s="155">
        <v>1</v>
      </c>
      <c r="AN25" s="155">
        <v>1</v>
      </c>
      <c r="AO25" s="155">
        <v>1</v>
      </c>
    </row>
    <row r="26" spans="1:42" x14ac:dyDescent="0.25">
      <c r="A26" s="154">
        <v>37469</v>
      </c>
      <c r="B26" s="155">
        <v>1</v>
      </c>
      <c r="C26" s="155">
        <v>1</v>
      </c>
      <c r="D26" s="155">
        <v>1</v>
      </c>
      <c r="E26" s="155">
        <v>1</v>
      </c>
      <c r="F26" s="155">
        <v>1</v>
      </c>
      <c r="G26" s="155">
        <v>1</v>
      </c>
      <c r="H26" s="155">
        <v>1</v>
      </c>
      <c r="I26" s="155">
        <v>1</v>
      </c>
      <c r="J26" s="155">
        <v>1</v>
      </c>
      <c r="K26" s="155">
        <v>1</v>
      </c>
      <c r="L26" s="155">
        <v>1</v>
      </c>
      <c r="M26" s="155">
        <v>1</v>
      </c>
      <c r="N26" s="155">
        <v>1</v>
      </c>
      <c r="O26" s="155">
        <v>1</v>
      </c>
      <c r="P26" s="155">
        <v>1.03</v>
      </c>
      <c r="Q26" s="155">
        <v>1.03</v>
      </c>
      <c r="R26" s="155">
        <v>1</v>
      </c>
      <c r="S26" s="155">
        <v>1</v>
      </c>
      <c r="T26" s="155">
        <v>1.02</v>
      </c>
      <c r="U26" s="155">
        <v>1</v>
      </c>
      <c r="V26" s="155">
        <v>1</v>
      </c>
      <c r="W26" s="155">
        <v>1</v>
      </c>
      <c r="X26" s="155">
        <v>1</v>
      </c>
      <c r="Y26" s="155">
        <v>1</v>
      </c>
      <c r="Z26" s="155">
        <v>1.02</v>
      </c>
      <c r="AA26" s="155">
        <v>1</v>
      </c>
      <c r="AB26" s="155">
        <v>1</v>
      </c>
      <c r="AC26" s="155">
        <v>1</v>
      </c>
      <c r="AD26" s="155">
        <v>1</v>
      </c>
      <c r="AE26" s="155">
        <v>0.98</v>
      </c>
      <c r="AF26" s="155">
        <v>0.98</v>
      </c>
      <c r="AG26" s="155">
        <v>0.98</v>
      </c>
      <c r="AH26" s="155">
        <v>1</v>
      </c>
      <c r="AI26" s="155">
        <v>1.05</v>
      </c>
      <c r="AJ26" s="155">
        <v>1</v>
      </c>
      <c r="AK26" s="155">
        <v>1</v>
      </c>
      <c r="AL26" s="155">
        <v>1.02</v>
      </c>
      <c r="AM26" s="155">
        <v>1</v>
      </c>
      <c r="AN26" s="155">
        <v>1</v>
      </c>
      <c r="AO26" s="155">
        <v>1</v>
      </c>
    </row>
    <row r="27" spans="1:42" x14ac:dyDescent="0.25">
      <c r="A27" s="154">
        <v>37500</v>
      </c>
      <c r="B27" s="155">
        <v>1</v>
      </c>
      <c r="C27" s="155">
        <v>1</v>
      </c>
      <c r="D27" s="155">
        <v>1</v>
      </c>
      <c r="E27" s="155">
        <v>1</v>
      </c>
      <c r="F27" s="155">
        <v>1</v>
      </c>
      <c r="G27" s="155">
        <v>1</v>
      </c>
      <c r="H27" s="155">
        <v>1</v>
      </c>
      <c r="I27" s="155">
        <v>1</v>
      </c>
      <c r="J27" s="155">
        <v>1</v>
      </c>
      <c r="K27" s="155">
        <v>1</v>
      </c>
      <c r="L27" s="155">
        <v>1</v>
      </c>
      <c r="M27" s="155">
        <v>1</v>
      </c>
      <c r="N27" s="155">
        <v>1</v>
      </c>
      <c r="O27" s="155">
        <v>1</v>
      </c>
      <c r="P27" s="155">
        <v>1.03</v>
      </c>
      <c r="Q27" s="155">
        <v>1.03</v>
      </c>
      <c r="R27" s="155">
        <v>1</v>
      </c>
      <c r="S27" s="155">
        <v>1</v>
      </c>
      <c r="T27" s="155">
        <v>1.02</v>
      </c>
      <c r="U27" s="155">
        <v>1</v>
      </c>
      <c r="V27" s="155">
        <v>1</v>
      </c>
      <c r="W27" s="155">
        <v>1</v>
      </c>
      <c r="X27" s="155">
        <v>1</v>
      </c>
      <c r="Y27" s="155">
        <v>1</v>
      </c>
      <c r="Z27" s="155">
        <v>1.02</v>
      </c>
      <c r="AA27" s="155">
        <v>1</v>
      </c>
      <c r="AB27" s="155">
        <v>1</v>
      </c>
      <c r="AC27" s="155">
        <v>1</v>
      </c>
      <c r="AD27" s="155">
        <v>1</v>
      </c>
      <c r="AE27" s="155">
        <v>0.98</v>
      </c>
      <c r="AF27" s="155">
        <v>0.98</v>
      </c>
      <c r="AG27" s="155">
        <v>0.98</v>
      </c>
      <c r="AH27" s="155">
        <v>1</v>
      </c>
      <c r="AI27" s="155">
        <v>1.05</v>
      </c>
      <c r="AJ27" s="155">
        <v>1</v>
      </c>
      <c r="AK27" s="155">
        <v>1</v>
      </c>
      <c r="AL27" s="155">
        <v>1.02</v>
      </c>
      <c r="AM27" s="155">
        <v>1</v>
      </c>
      <c r="AN27" s="155">
        <v>1</v>
      </c>
      <c r="AO27" s="155">
        <v>1</v>
      </c>
    </row>
    <row r="28" spans="1:42" x14ac:dyDescent="0.25">
      <c r="A28" s="154">
        <v>37530</v>
      </c>
      <c r="B28" s="155">
        <v>1</v>
      </c>
      <c r="C28" s="155">
        <v>1</v>
      </c>
      <c r="D28" s="155">
        <v>1</v>
      </c>
      <c r="E28" s="155">
        <v>1</v>
      </c>
      <c r="F28" s="155">
        <v>1</v>
      </c>
      <c r="G28" s="155">
        <v>1</v>
      </c>
      <c r="H28" s="155">
        <v>1</v>
      </c>
      <c r="I28" s="155">
        <v>1</v>
      </c>
      <c r="J28" s="155">
        <v>1</v>
      </c>
      <c r="K28" s="155">
        <v>1</v>
      </c>
      <c r="L28" s="155">
        <v>1</v>
      </c>
      <c r="M28" s="155">
        <v>1</v>
      </c>
      <c r="N28" s="155">
        <v>1</v>
      </c>
      <c r="O28" s="155">
        <v>1</v>
      </c>
      <c r="P28" s="155">
        <v>1.03</v>
      </c>
      <c r="Q28" s="155">
        <v>1.03</v>
      </c>
      <c r="R28" s="155">
        <v>1</v>
      </c>
      <c r="S28" s="155">
        <v>1</v>
      </c>
      <c r="T28" s="155">
        <v>1.02</v>
      </c>
      <c r="U28" s="155">
        <v>1</v>
      </c>
      <c r="V28" s="155">
        <v>1</v>
      </c>
      <c r="W28" s="155">
        <v>1</v>
      </c>
      <c r="X28" s="155">
        <v>1</v>
      </c>
      <c r="Y28" s="155">
        <v>1</v>
      </c>
      <c r="Z28" s="155">
        <v>1.02</v>
      </c>
      <c r="AA28" s="155">
        <v>1</v>
      </c>
      <c r="AB28" s="155">
        <v>1</v>
      </c>
      <c r="AC28" s="155">
        <v>1</v>
      </c>
      <c r="AD28" s="155">
        <v>1</v>
      </c>
      <c r="AE28" s="155">
        <v>0.98</v>
      </c>
      <c r="AF28" s="155">
        <v>0.98</v>
      </c>
      <c r="AG28" s="155">
        <v>0.98</v>
      </c>
      <c r="AH28" s="155">
        <v>1</v>
      </c>
      <c r="AI28" s="155">
        <v>1.05</v>
      </c>
      <c r="AJ28" s="155">
        <v>1</v>
      </c>
      <c r="AK28" s="155">
        <v>1</v>
      </c>
      <c r="AL28" s="155">
        <v>1.02</v>
      </c>
      <c r="AM28" s="155">
        <v>1</v>
      </c>
      <c r="AN28" s="155">
        <v>1</v>
      </c>
      <c r="AO28" s="155">
        <v>1</v>
      </c>
    </row>
    <row r="29" spans="1:42" x14ac:dyDescent="0.25">
      <c r="A29" s="154">
        <v>37561</v>
      </c>
      <c r="B29" s="155">
        <v>1</v>
      </c>
      <c r="C29" s="155">
        <v>1</v>
      </c>
      <c r="D29" s="155">
        <v>1</v>
      </c>
      <c r="E29" s="155">
        <v>1</v>
      </c>
      <c r="F29" s="155">
        <v>1</v>
      </c>
      <c r="G29" s="155">
        <v>1</v>
      </c>
      <c r="H29" s="155">
        <v>1</v>
      </c>
      <c r="I29" s="155">
        <v>1</v>
      </c>
      <c r="J29" s="155">
        <v>1</v>
      </c>
      <c r="K29" s="155">
        <v>1</v>
      </c>
      <c r="L29" s="155">
        <v>1</v>
      </c>
      <c r="M29" s="155">
        <v>1</v>
      </c>
      <c r="N29" s="155">
        <v>1</v>
      </c>
      <c r="O29" s="155">
        <v>1</v>
      </c>
      <c r="P29" s="155">
        <v>1.03</v>
      </c>
      <c r="Q29" s="155">
        <v>1.03</v>
      </c>
      <c r="R29" s="155">
        <v>1</v>
      </c>
      <c r="S29" s="155">
        <v>1</v>
      </c>
      <c r="T29" s="155">
        <v>1.02</v>
      </c>
      <c r="U29" s="155">
        <v>1</v>
      </c>
      <c r="V29" s="155">
        <v>1</v>
      </c>
      <c r="W29" s="155">
        <v>1</v>
      </c>
      <c r="X29" s="155">
        <v>1</v>
      </c>
      <c r="Y29" s="155">
        <v>1</v>
      </c>
      <c r="Z29" s="155">
        <v>1</v>
      </c>
      <c r="AA29" s="155">
        <v>1</v>
      </c>
      <c r="AB29" s="155">
        <v>1</v>
      </c>
      <c r="AC29" s="155">
        <v>1</v>
      </c>
      <c r="AD29" s="155">
        <v>1</v>
      </c>
      <c r="AE29" s="155">
        <v>1</v>
      </c>
      <c r="AF29" s="155">
        <v>1</v>
      </c>
      <c r="AG29" s="155">
        <v>1.1000000000000001</v>
      </c>
      <c r="AH29" s="155">
        <v>1.1000000000000001</v>
      </c>
      <c r="AI29" s="155">
        <v>1.05</v>
      </c>
      <c r="AJ29" s="155">
        <v>1</v>
      </c>
      <c r="AK29" s="155">
        <v>1</v>
      </c>
      <c r="AL29" s="155">
        <v>1.02</v>
      </c>
      <c r="AM29" s="155">
        <v>1</v>
      </c>
      <c r="AN29" s="155">
        <v>1</v>
      </c>
      <c r="AO29" s="155">
        <v>1</v>
      </c>
    </row>
    <row r="30" spans="1:42" x14ac:dyDescent="0.25">
      <c r="A30" s="154">
        <v>37591</v>
      </c>
      <c r="B30" s="155">
        <v>1</v>
      </c>
      <c r="C30" s="155">
        <v>1</v>
      </c>
      <c r="D30" s="155">
        <v>1</v>
      </c>
      <c r="E30" s="155">
        <v>1</v>
      </c>
      <c r="F30" s="155">
        <v>1</v>
      </c>
      <c r="G30" s="155">
        <v>1</v>
      </c>
      <c r="H30" s="155">
        <v>1</v>
      </c>
      <c r="I30" s="155">
        <v>1</v>
      </c>
      <c r="J30" s="155">
        <v>1</v>
      </c>
      <c r="K30" s="155">
        <v>1</v>
      </c>
      <c r="L30" s="155">
        <v>1</v>
      </c>
      <c r="M30" s="155">
        <v>1</v>
      </c>
      <c r="N30" s="155">
        <v>1</v>
      </c>
      <c r="O30" s="155">
        <v>1</v>
      </c>
      <c r="P30" s="155">
        <v>1.03</v>
      </c>
      <c r="Q30" s="155">
        <v>1.03</v>
      </c>
      <c r="R30" s="155">
        <v>1</v>
      </c>
      <c r="S30" s="155">
        <v>1</v>
      </c>
      <c r="T30" s="155">
        <v>1.02</v>
      </c>
      <c r="U30" s="155">
        <v>1</v>
      </c>
      <c r="V30" s="155">
        <v>1</v>
      </c>
      <c r="W30" s="155">
        <v>1</v>
      </c>
      <c r="X30" s="155">
        <v>1</v>
      </c>
      <c r="Y30" s="155">
        <v>1</v>
      </c>
      <c r="Z30" s="155">
        <v>1</v>
      </c>
      <c r="AA30" s="155">
        <v>1</v>
      </c>
      <c r="AB30" s="155">
        <v>1</v>
      </c>
      <c r="AC30" s="155">
        <v>1</v>
      </c>
      <c r="AD30" s="155">
        <v>1</v>
      </c>
      <c r="AE30" s="155">
        <v>1</v>
      </c>
      <c r="AF30" s="155">
        <v>1</v>
      </c>
      <c r="AG30" s="155">
        <v>1.1000000000000001</v>
      </c>
      <c r="AH30" s="155">
        <v>1.02</v>
      </c>
      <c r="AI30" s="155">
        <v>1.05</v>
      </c>
      <c r="AJ30" s="155">
        <v>1</v>
      </c>
      <c r="AK30" s="155">
        <v>1</v>
      </c>
      <c r="AL30" s="155">
        <v>1.02</v>
      </c>
      <c r="AM30" s="155">
        <v>1</v>
      </c>
      <c r="AN30" s="155">
        <v>1</v>
      </c>
      <c r="AO30" s="155">
        <v>1</v>
      </c>
    </row>
    <row r="31" spans="1:42" x14ac:dyDescent="0.25">
      <c r="A31" s="154">
        <v>37622</v>
      </c>
      <c r="B31" s="155">
        <v>1</v>
      </c>
      <c r="C31" s="155">
        <v>1</v>
      </c>
      <c r="D31" s="155">
        <v>1</v>
      </c>
      <c r="E31" s="155">
        <v>1</v>
      </c>
      <c r="F31" s="155">
        <v>1</v>
      </c>
      <c r="G31" s="155">
        <v>1</v>
      </c>
      <c r="H31" s="155">
        <v>1</v>
      </c>
      <c r="I31" s="155">
        <v>1</v>
      </c>
      <c r="J31" s="155">
        <v>1</v>
      </c>
      <c r="K31" s="155">
        <v>1</v>
      </c>
      <c r="L31" s="155">
        <v>1</v>
      </c>
      <c r="M31" s="155">
        <v>1</v>
      </c>
      <c r="N31" s="155">
        <v>1</v>
      </c>
      <c r="O31" s="155">
        <v>1</v>
      </c>
      <c r="P31" s="155">
        <v>1.03</v>
      </c>
      <c r="Q31" s="155">
        <v>1.03</v>
      </c>
      <c r="R31" s="155">
        <v>1</v>
      </c>
      <c r="S31" s="155">
        <v>1</v>
      </c>
      <c r="T31" s="155">
        <v>1.02</v>
      </c>
      <c r="U31" s="155">
        <v>1</v>
      </c>
      <c r="V31" s="155">
        <v>1</v>
      </c>
      <c r="W31" s="155">
        <v>1</v>
      </c>
      <c r="X31" s="155">
        <v>1</v>
      </c>
      <c r="Y31" s="155">
        <v>1</v>
      </c>
      <c r="Z31" s="155">
        <v>1</v>
      </c>
      <c r="AA31" s="155">
        <v>1</v>
      </c>
      <c r="AB31" s="155">
        <v>1</v>
      </c>
      <c r="AC31" s="155">
        <v>1</v>
      </c>
      <c r="AD31" s="155">
        <v>1</v>
      </c>
      <c r="AE31" s="155">
        <v>1</v>
      </c>
      <c r="AF31" s="155">
        <v>1</v>
      </c>
      <c r="AG31" s="155">
        <v>1.1000000000000001</v>
      </c>
      <c r="AH31" s="155">
        <v>1.04</v>
      </c>
      <c r="AI31" s="155">
        <v>1.05</v>
      </c>
      <c r="AJ31" s="155">
        <v>1</v>
      </c>
      <c r="AK31" s="155">
        <v>1</v>
      </c>
      <c r="AL31" s="155">
        <v>1.02</v>
      </c>
      <c r="AM31" s="155">
        <v>1</v>
      </c>
      <c r="AN31" s="155">
        <v>1</v>
      </c>
      <c r="AO31" s="155">
        <v>1</v>
      </c>
    </row>
    <row r="32" spans="1:42" x14ac:dyDescent="0.25">
      <c r="A32" s="154">
        <v>37653</v>
      </c>
      <c r="B32" s="155">
        <v>1</v>
      </c>
      <c r="C32" s="155">
        <v>1</v>
      </c>
      <c r="D32" s="155">
        <v>1</v>
      </c>
      <c r="E32" s="155">
        <v>1</v>
      </c>
      <c r="F32" s="155">
        <v>1</v>
      </c>
      <c r="G32" s="155">
        <v>1</v>
      </c>
      <c r="H32" s="155">
        <v>1</v>
      </c>
      <c r="I32" s="155">
        <v>1</v>
      </c>
      <c r="J32" s="155">
        <v>1</v>
      </c>
      <c r="K32" s="155">
        <v>1</v>
      </c>
      <c r="L32" s="155">
        <v>1</v>
      </c>
      <c r="M32" s="155">
        <v>1</v>
      </c>
      <c r="N32" s="155">
        <v>1</v>
      </c>
      <c r="O32" s="155">
        <v>1</v>
      </c>
      <c r="P32" s="155">
        <v>1.03</v>
      </c>
      <c r="Q32" s="155">
        <v>1.03</v>
      </c>
      <c r="R32" s="155">
        <v>1</v>
      </c>
      <c r="S32" s="155">
        <v>1</v>
      </c>
      <c r="T32" s="155">
        <v>1.02</v>
      </c>
      <c r="U32" s="155">
        <v>1</v>
      </c>
      <c r="V32" s="155">
        <v>1</v>
      </c>
      <c r="W32" s="155">
        <v>1</v>
      </c>
      <c r="X32" s="155">
        <v>1</v>
      </c>
      <c r="Y32" s="155">
        <v>1</v>
      </c>
      <c r="Z32" s="155">
        <v>1</v>
      </c>
      <c r="AA32" s="155">
        <v>1</v>
      </c>
      <c r="AB32" s="155">
        <v>1</v>
      </c>
      <c r="AC32" s="155">
        <v>1</v>
      </c>
      <c r="AD32" s="155">
        <v>1</v>
      </c>
      <c r="AE32" s="155">
        <v>1</v>
      </c>
      <c r="AF32" s="155">
        <v>1</v>
      </c>
      <c r="AG32" s="155">
        <v>1.1000000000000001</v>
      </c>
      <c r="AH32" s="155">
        <v>1.04</v>
      </c>
      <c r="AI32" s="155">
        <v>1.05</v>
      </c>
      <c r="AJ32" s="155">
        <v>1</v>
      </c>
      <c r="AK32" s="155">
        <v>1</v>
      </c>
      <c r="AL32" s="155">
        <v>1.02</v>
      </c>
      <c r="AM32" s="155">
        <v>1</v>
      </c>
      <c r="AN32" s="155">
        <v>1</v>
      </c>
      <c r="AO32" s="155">
        <v>1</v>
      </c>
    </row>
    <row r="33" spans="1:41" x14ac:dyDescent="0.25">
      <c r="A33" s="154">
        <v>37681</v>
      </c>
      <c r="B33" s="155">
        <v>1</v>
      </c>
      <c r="C33" s="155">
        <v>1</v>
      </c>
      <c r="D33" s="155">
        <v>1</v>
      </c>
      <c r="E33" s="155">
        <v>1</v>
      </c>
      <c r="F33" s="155">
        <v>1</v>
      </c>
      <c r="G33" s="155">
        <v>1</v>
      </c>
      <c r="H33" s="155">
        <v>1</v>
      </c>
      <c r="I33" s="155">
        <v>1</v>
      </c>
      <c r="J33" s="155">
        <v>1</v>
      </c>
      <c r="K33" s="155">
        <v>1</v>
      </c>
      <c r="L33" s="155">
        <v>1</v>
      </c>
      <c r="M33" s="155">
        <v>1</v>
      </c>
      <c r="N33" s="155">
        <v>1</v>
      </c>
      <c r="O33" s="155">
        <v>1</v>
      </c>
      <c r="P33" s="155">
        <v>1.03</v>
      </c>
      <c r="Q33" s="155">
        <v>1.03</v>
      </c>
      <c r="R33" s="155">
        <v>1</v>
      </c>
      <c r="S33" s="155">
        <v>1</v>
      </c>
      <c r="T33" s="155">
        <v>1.02</v>
      </c>
      <c r="U33" s="155">
        <v>1</v>
      </c>
      <c r="V33" s="155">
        <v>1</v>
      </c>
      <c r="W33" s="155">
        <v>1</v>
      </c>
      <c r="X33" s="155">
        <v>1</v>
      </c>
      <c r="Y33" s="155">
        <v>1</v>
      </c>
      <c r="Z33" s="155">
        <v>1</v>
      </c>
      <c r="AA33" s="155">
        <v>1</v>
      </c>
      <c r="AB33" s="155">
        <v>1</v>
      </c>
      <c r="AC33" s="155">
        <v>1</v>
      </c>
      <c r="AD33" s="155">
        <v>1</v>
      </c>
      <c r="AE33" s="155">
        <v>1</v>
      </c>
      <c r="AF33" s="155">
        <v>1</v>
      </c>
      <c r="AG33" s="155">
        <v>1.1000000000000001</v>
      </c>
      <c r="AH33" s="155">
        <v>1.04</v>
      </c>
      <c r="AI33" s="155">
        <v>1.05</v>
      </c>
      <c r="AJ33" s="155">
        <v>1</v>
      </c>
      <c r="AK33" s="155">
        <v>1</v>
      </c>
      <c r="AL33" s="155">
        <v>1.02</v>
      </c>
      <c r="AM33" s="155">
        <v>1</v>
      </c>
      <c r="AN33" s="155">
        <v>1</v>
      </c>
      <c r="AO33" s="155">
        <v>1</v>
      </c>
    </row>
    <row r="34" spans="1:41" x14ac:dyDescent="0.25">
      <c r="A34" s="154">
        <v>37712</v>
      </c>
      <c r="B34" s="155">
        <v>1</v>
      </c>
      <c r="C34" s="155">
        <v>1</v>
      </c>
      <c r="D34" s="155">
        <v>1</v>
      </c>
      <c r="E34" s="155">
        <v>1</v>
      </c>
      <c r="F34" s="155">
        <v>1</v>
      </c>
      <c r="G34" s="155">
        <v>1</v>
      </c>
      <c r="H34" s="155">
        <v>1</v>
      </c>
      <c r="I34" s="155">
        <v>1</v>
      </c>
      <c r="J34" s="155">
        <v>1</v>
      </c>
      <c r="K34" s="155">
        <v>1</v>
      </c>
      <c r="L34" s="155">
        <v>1</v>
      </c>
      <c r="M34" s="155">
        <v>1</v>
      </c>
      <c r="N34" s="155">
        <v>1</v>
      </c>
      <c r="O34" s="155">
        <v>1</v>
      </c>
      <c r="P34" s="155">
        <v>1.03</v>
      </c>
      <c r="Q34" s="155">
        <v>1.03</v>
      </c>
      <c r="R34" s="155">
        <v>1</v>
      </c>
      <c r="S34" s="155">
        <v>1</v>
      </c>
      <c r="T34" s="155">
        <v>1.02</v>
      </c>
      <c r="U34" s="155">
        <v>1</v>
      </c>
      <c r="V34" s="155">
        <v>1</v>
      </c>
      <c r="W34" s="155">
        <v>1</v>
      </c>
      <c r="X34" s="155">
        <v>1</v>
      </c>
      <c r="Y34" s="155">
        <v>1</v>
      </c>
      <c r="Z34" s="155">
        <v>1.02</v>
      </c>
      <c r="AA34" s="155">
        <v>1</v>
      </c>
      <c r="AB34" s="155">
        <v>1</v>
      </c>
      <c r="AC34" s="155">
        <v>1</v>
      </c>
      <c r="AD34" s="155">
        <v>1</v>
      </c>
      <c r="AE34" s="155">
        <v>0.98</v>
      </c>
      <c r="AF34" s="155">
        <v>0.98</v>
      </c>
      <c r="AG34" s="155">
        <v>0.98</v>
      </c>
      <c r="AH34" s="155">
        <v>1</v>
      </c>
      <c r="AI34" s="155">
        <v>1.05</v>
      </c>
      <c r="AJ34" s="155">
        <v>1</v>
      </c>
      <c r="AK34" s="155">
        <v>1</v>
      </c>
      <c r="AL34" s="155">
        <v>1.02</v>
      </c>
      <c r="AM34" s="155">
        <v>1</v>
      </c>
      <c r="AN34" s="155">
        <v>1</v>
      </c>
      <c r="AO34" s="155">
        <v>1</v>
      </c>
    </row>
    <row r="35" spans="1:41" x14ac:dyDescent="0.25">
      <c r="A35" s="154">
        <v>37742</v>
      </c>
      <c r="B35" s="155">
        <v>1</v>
      </c>
      <c r="C35" s="155">
        <v>1</v>
      </c>
      <c r="D35" s="155">
        <v>1</v>
      </c>
      <c r="E35" s="155">
        <v>1</v>
      </c>
      <c r="F35" s="155">
        <v>1</v>
      </c>
      <c r="G35" s="155">
        <v>1</v>
      </c>
      <c r="H35" s="155">
        <v>1</v>
      </c>
      <c r="I35" s="155">
        <v>1</v>
      </c>
      <c r="J35" s="155">
        <v>1</v>
      </c>
      <c r="K35" s="155">
        <v>1</v>
      </c>
      <c r="L35" s="155">
        <v>1</v>
      </c>
      <c r="M35" s="155">
        <v>1</v>
      </c>
      <c r="N35" s="155">
        <v>1</v>
      </c>
      <c r="O35" s="155">
        <v>1</v>
      </c>
      <c r="P35" s="155">
        <v>1.03</v>
      </c>
      <c r="Q35" s="155">
        <v>1.03</v>
      </c>
      <c r="R35" s="155">
        <v>1</v>
      </c>
      <c r="S35" s="155">
        <v>1</v>
      </c>
      <c r="T35" s="155">
        <v>1.02</v>
      </c>
      <c r="U35" s="155">
        <v>1</v>
      </c>
      <c r="V35" s="155">
        <v>1</v>
      </c>
      <c r="W35" s="155">
        <v>1</v>
      </c>
      <c r="X35" s="155">
        <v>1</v>
      </c>
      <c r="Y35" s="155">
        <v>1</v>
      </c>
      <c r="Z35" s="155">
        <v>1.02</v>
      </c>
      <c r="AA35" s="155">
        <v>1</v>
      </c>
      <c r="AB35" s="155">
        <v>1</v>
      </c>
      <c r="AC35" s="155">
        <v>1</v>
      </c>
      <c r="AD35" s="155">
        <v>1</v>
      </c>
      <c r="AE35" s="155">
        <v>0.98</v>
      </c>
      <c r="AF35" s="155">
        <v>0.98</v>
      </c>
      <c r="AG35" s="155">
        <v>0.98</v>
      </c>
      <c r="AH35" s="155">
        <v>1</v>
      </c>
      <c r="AI35" s="155">
        <v>1.05</v>
      </c>
      <c r="AJ35" s="155">
        <v>1</v>
      </c>
      <c r="AK35" s="155">
        <v>1</v>
      </c>
      <c r="AL35" s="155">
        <v>1.02</v>
      </c>
      <c r="AM35" s="155">
        <v>1</v>
      </c>
      <c r="AN35" s="155">
        <v>1</v>
      </c>
      <c r="AO35" s="155">
        <v>1</v>
      </c>
    </row>
    <row r="36" spans="1:41" x14ac:dyDescent="0.25">
      <c r="A36" s="154">
        <v>37773</v>
      </c>
      <c r="B36" s="155">
        <v>1</v>
      </c>
      <c r="C36" s="155">
        <v>1</v>
      </c>
      <c r="D36" s="155">
        <v>1</v>
      </c>
      <c r="E36" s="155">
        <v>1</v>
      </c>
      <c r="F36" s="155">
        <v>1</v>
      </c>
      <c r="G36" s="155">
        <v>1</v>
      </c>
      <c r="H36" s="155">
        <v>1</v>
      </c>
      <c r="I36" s="155">
        <v>1</v>
      </c>
      <c r="J36" s="155">
        <v>1</v>
      </c>
      <c r="K36" s="155">
        <v>1</v>
      </c>
      <c r="L36" s="155">
        <v>1</v>
      </c>
      <c r="M36" s="155">
        <v>1</v>
      </c>
      <c r="N36" s="155">
        <v>1</v>
      </c>
      <c r="O36" s="155">
        <v>1</v>
      </c>
      <c r="P36" s="155">
        <v>1.03</v>
      </c>
      <c r="Q36" s="155">
        <v>1.03</v>
      </c>
      <c r="R36" s="155">
        <v>1</v>
      </c>
      <c r="S36" s="155">
        <v>1</v>
      </c>
      <c r="T36" s="155">
        <v>1.02</v>
      </c>
      <c r="U36" s="155">
        <v>1</v>
      </c>
      <c r="V36" s="155">
        <v>1</v>
      </c>
      <c r="W36" s="155">
        <v>1</v>
      </c>
      <c r="X36" s="155">
        <v>1</v>
      </c>
      <c r="Y36" s="155">
        <v>1</v>
      </c>
      <c r="Z36" s="155">
        <v>1.02</v>
      </c>
      <c r="AA36" s="155">
        <v>1</v>
      </c>
      <c r="AB36" s="155">
        <v>1</v>
      </c>
      <c r="AC36" s="155">
        <v>1</v>
      </c>
      <c r="AD36" s="155">
        <v>1</v>
      </c>
      <c r="AE36" s="155">
        <v>0.98</v>
      </c>
      <c r="AF36" s="155">
        <v>0.98</v>
      </c>
      <c r="AG36" s="155">
        <v>0.98</v>
      </c>
      <c r="AH36" s="155">
        <v>1</v>
      </c>
      <c r="AI36" s="155">
        <v>1.05</v>
      </c>
      <c r="AJ36" s="155">
        <v>1</v>
      </c>
      <c r="AK36" s="155">
        <v>1</v>
      </c>
      <c r="AL36" s="155">
        <v>1.02</v>
      </c>
      <c r="AM36" s="155">
        <v>1</v>
      </c>
      <c r="AN36" s="155">
        <v>1</v>
      </c>
      <c r="AO36" s="155">
        <v>1</v>
      </c>
    </row>
    <row r="37" spans="1:41" x14ac:dyDescent="0.25">
      <c r="A37" s="154">
        <v>37803</v>
      </c>
      <c r="B37" s="155">
        <v>1</v>
      </c>
      <c r="C37" s="155">
        <v>1</v>
      </c>
      <c r="D37" s="155">
        <v>1</v>
      </c>
      <c r="E37" s="155">
        <v>1</v>
      </c>
      <c r="F37" s="155">
        <v>1</v>
      </c>
      <c r="G37" s="155">
        <v>1</v>
      </c>
      <c r="H37" s="155">
        <v>1</v>
      </c>
      <c r="I37" s="155">
        <v>1</v>
      </c>
      <c r="J37" s="155">
        <v>1</v>
      </c>
      <c r="K37" s="155">
        <v>1</v>
      </c>
      <c r="L37" s="155">
        <v>1</v>
      </c>
      <c r="M37" s="155">
        <v>1</v>
      </c>
      <c r="N37" s="155">
        <v>1</v>
      </c>
      <c r="O37" s="155">
        <v>1</v>
      </c>
      <c r="P37" s="155">
        <v>1.03</v>
      </c>
      <c r="Q37" s="155">
        <v>1.03</v>
      </c>
      <c r="R37" s="155">
        <v>1</v>
      </c>
      <c r="S37" s="155">
        <v>1</v>
      </c>
      <c r="T37" s="155">
        <v>1.02</v>
      </c>
      <c r="U37" s="155">
        <v>1</v>
      </c>
      <c r="V37" s="155">
        <v>1</v>
      </c>
      <c r="W37" s="155">
        <v>1</v>
      </c>
      <c r="X37" s="155">
        <v>1</v>
      </c>
      <c r="Y37" s="155">
        <v>1</v>
      </c>
      <c r="Z37" s="155">
        <v>1.02</v>
      </c>
      <c r="AA37" s="155">
        <v>1</v>
      </c>
      <c r="AB37" s="155">
        <v>1</v>
      </c>
      <c r="AC37" s="155">
        <v>1</v>
      </c>
      <c r="AD37" s="155">
        <v>1</v>
      </c>
      <c r="AE37" s="155">
        <v>0.98</v>
      </c>
      <c r="AF37" s="155">
        <v>0.98</v>
      </c>
      <c r="AG37" s="155">
        <v>0.98</v>
      </c>
      <c r="AH37" s="155">
        <v>1</v>
      </c>
      <c r="AI37" s="155">
        <v>1.05</v>
      </c>
      <c r="AJ37" s="155">
        <v>1</v>
      </c>
      <c r="AK37" s="155">
        <v>1</v>
      </c>
      <c r="AL37" s="155">
        <v>1.02</v>
      </c>
      <c r="AM37" s="155">
        <v>1</v>
      </c>
      <c r="AN37" s="155">
        <v>1</v>
      </c>
      <c r="AO37" s="155">
        <v>1</v>
      </c>
    </row>
    <row r="38" spans="1:41" x14ac:dyDescent="0.25">
      <c r="A38" s="154">
        <v>37834</v>
      </c>
      <c r="B38" s="155">
        <v>1</v>
      </c>
      <c r="C38" s="155">
        <v>1</v>
      </c>
      <c r="D38" s="155">
        <v>1</v>
      </c>
      <c r="E38" s="155">
        <v>1</v>
      </c>
      <c r="F38" s="155">
        <v>1</v>
      </c>
      <c r="G38" s="155">
        <v>1</v>
      </c>
      <c r="H38" s="155">
        <v>1</v>
      </c>
      <c r="I38" s="155">
        <v>1</v>
      </c>
      <c r="J38" s="155">
        <v>1</v>
      </c>
      <c r="K38" s="155">
        <v>1</v>
      </c>
      <c r="L38" s="155">
        <v>1</v>
      </c>
      <c r="M38" s="155">
        <v>1</v>
      </c>
      <c r="N38" s="155">
        <v>1</v>
      </c>
      <c r="O38" s="155">
        <v>1</v>
      </c>
      <c r="P38" s="155">
        <v>1.03</v>
      </c>
      <c r="Q38" s="155">
        <v>1.03</v>
      </c>
      <c r="R38" s="155">
        <v>1</v>
      </c>
      <c r="S38" s="155">
        <v>1</v>
      </c>
      <c r="T38" s="155">
        <v>1.02</v>
      </c>
      <c r="U38" s="155">
        <v>1</v>
      </c>
      <c r="V38" s="155">
        <v>1</v>
      </c>
      <c r="W38" s="155">
        <v>1</v>
      </c>
      <c r="X38" s="155">
        <v>1</v>
      </c>
      <c r="Y38" s="155">
        <v>1</v>
      </c>
      <c r="Z38" s="155">
        <v>1.02</v>
      </c>
      <c r="AA38" s="155">
        <v>1</v>
      </c>
      <c r="AB38" s="155">
        <v>1</v>
      </c>
      <c r="AC38" s="155">
        <v>1</v>
      </c>
      <c r="AD38" s="155">
        <v>1</v>
      </c>
      <c r="AE38" s="155">
        <v>0.98</v>
      </c>
      <c r="AF38" s="155">
        <v>0.98</v>
      </c>
      <c r="AG38" s="155">
        <v>0.98</v>
      </c>
      <c r="AH38" s="155">
        <v>1</v>
      </c>
      <c r="AI38" s="155">
        <v>1.05</v>
      </c>
      <c r="AJ38" s="155">
        <v>1</v>
      </c>
      <c r="AK38" s="155">
        <v>1</v>
      </c>
      <c r="AL38" s="155">
        <v>1.02</v>
      </c>
      <c r="AM38" s="155">
        <v>1</v>
      </c>
      <c r="AN38" s="155">
        <v>1</v>
      </c>
      <c r="AO38" s="155">
        <v>1</v>
      </c>
    </row>
    <row r="39" spans="1:41" x14ac:dyDescent="0.25">
      <c r="A39" s="154">
        <v>37865</v>
      </c>
      <c r="B39" s="155">
        <v>1</v>
      </c>
      <c r="C39" s="155">
        <v>1</v>
      </c>
      <c r="D39" s="155">
        <v>1</v>
      </c>
      <c r="E39" s="155">
        <v>1</v>
      </c>
      <c r="F39" s="155">
        <v>1</v>
      </c>
      <c r="G39" s="155">
        <v>1</v>
      </c>
      <c r="H39" s="155">
        <v>1</v>
      </c>
      <c r="I39" s="155">
        <v>1</v>
      </c>
      <c r="J39" s="155">
        <v>1</v>
      </c>
      <c r="K39" s="155">
        <v>1</v>
      </c>
      <c r="L39" s="155">
        <v>1</v>
      </c>
      <c r="M39" s="155">
        <v>1</v>
      </c>
      <c r="N39" s="155">
        <v>1</v>
      </c>
      <c r="O39" s="155">
        <v>1</v>
      </c>
      <c r="P39" s="155">
        <v>1.03</v>
      </c>
      <c r="Q39" s="155">
        <v>1.03</v>
      </c>
      <c r="R39" s="155">
        <v>1</v>
      </c>
      <c r="S39" s="155">
        <v>1</v>
      </c>
      <c r="T39" s="155">
        <v>1.02</v>
      </c>
      <c r="U39" s="155">
        <v>1</v>
      </c>
      <c r="V39" s="155">
        <v>1</v>
      </c>
      <c r="W39" s="155">
        <v>1</v>
      </c>
      <c r="X39" s="155">
        <v>1</v>
      </c>
      <c r="Y39" s="155">
        <v>1</v>
      </c>
      <c r="Z39" s="155">
        <v>1.02</v>
      </c>
      <c r="AA39" s="155">
        <v>1</v>
      </c>
      <c r="AB39" s="155">
        <v>1</v>
      </c>
      <c r="AC39" s="155">
        <v>1</v>
      </c>
      <c r="AD39" s="155">
        <v>1</v>
      </c>
      <c r="AE39" s="155">
        <v>0.98</v>
      </c>
      <c r="AF39" s="155">
        <v>0.98</v>
      </c>
      <c r="AG39" s="155">
        <v>0.98</v>
      </c>
      <c r="AH39" s="155">
        <v>1</v>
      </c>
      <c r="AI39" s="155">
        <v>1.05</v>
      </c>
      <c r="AJ39" s="155">
        <v>1</v>
      </c>
      <c r="AK39" s="155">
        <v>1</v>
      </c>
      <c r="AL39" s="155">
        <v>1.02</v>
      </c>
      <c r="AM39" s="155">
        <v>1</v>
      </c>
      <c r="AN39" s="155">
        <v>1</v>
      </c>
      <c r="AO39" s="155">
        <v>1</v>
      </c>
    </row>
    <row r="40" spans="1:41" x14ac:dyDescent="0.25">
      <c r="A40" s="154">
        <v>37895</v>
      </c>
      <c r="B40" s="155">
        <v>1</v>
      </c>
      <c r="C40" s="155">
        <v>1</v>
      </c>
      <c r="D40" s="155">
        <v>1</v>
      </c>
      <c r="E40" s="155">
        <v>1</v>
      </c>
      <c r="F40" s="155">
        <v>1</v>
      </c>
      <c r="G40" s="155">
        <v>1</v>
      </c>
      <c r="H40" s="155">
        <v>1</v>
      </c>
      <c r="I40" s="155">
        <v>1</v>
      </c>
      <c r="J40" s="155">
        <v>1</v>
      </c>
      <c r="K40" s="155">
        <v>1</v>
      </c>
      <c r="L40" s="155">
        <v>1</v>
      </c>
      <c r="M40" s="155">
        <v>1</v>
      </c>
      <c r="N40" s="155">
        <v>1</v>
      </c>
      <c r="O40" s="155">
        <v>1</v>
      </c>
      <c r="P40" s="155">
        <v>1.03</v>
      </c>
      <c r="Q40" s="155">
        <v>1.03</v>
      </c>
      <c r="R40" s="155">
        <v>1</v>
      </c>
      <c r="S40" s="155">
        <v>1</v>
      </c>
      <c r="T40" s="155">
        <v>1.02</v>
      </c>
      <c r="U40" s="155">
        <v>1</v>
      </c>
      <c r="V40" s="155">
        <v>1</v>
      </c>
      <c r="W40" s="155">
        <v>1</v>
      </c>
      <c r="X40" s="155">
        <v>1</v>
      </c>
      <c r="Y40" s="155">
        <v>1</v>
      </c>
      <c r="Z40" s="155">
        <v>1.02</v>
      </c>
      <c r="AA40" s="155">
        <v>1</v>
      </c>
      <c r="AB40" s="155">
        <v>1</v>
      </c>
      <c r="AC40" s="155">
        <v>1</v>
      </c>
      <c r="AD40" s="155">
        <v>1</v>
      </c>
      <c r="AE40" s="155">
        <v>0.98</v>
      </c>
      <c r="AF40" s="155">
        <v>0.98</v>
      </c>
      <c r="AG40" s="155">
        <v>0.98</v>
      </c>
      <c r="AH40" s="155">
        <v>1</v>
      </c>
      <c r="AI40" s="155">
        <v>1.05</v>
      </c>
      <c r="AJ40" s="155">
        <v>1</v>
      </c>
      <c r="AK40" s="155">
        <v>1</v>
      </c>
      <c r="AL40" s="155">
        <v>1.02</v>
      </c>
      <c r="AM40" s="155">
        <v>1</v>
      </c>
      <c r="AN40" s="155">
        <v>1</v>
      </c>
      <c r="AO40" s="155">
        <v>1</v>
      </c>
    </row>
    <row r="41" spans="1:41" x14ac:dyDescent="0.25">
      <c r="A41" s="154">
        <v>37926</v>
      </c>
      <c r="B41" s="155">
        <v>1</v>
      </c>
      <c r="C41" s="155">
        <v>1</v>
      </c>
      <c r="D41" s="155">
        <v>1</v>
      </c>
      <c r="E41" s="155">
        <v>1</v>
      </c>
      <c r="F41" s="155">
        <v>1</v>
      </c>
      <c r="G41" s="155">
        <v>1</v>
      </c>
      <c r="H41" s="155">
        <v>1</v>
      </c>
      <c r="I41" s="155">
        <v>1</v>
      </c>
      <c r="J41" s="155">
        <v>1</v>
      </c>
      <c r="K41" s="155">
        <v>1</v>
      </c>
      <c r="L41" s="155">
        <v>1</v>
      </c>
      <c r="M41" s="155">
        <v>1</v>
      </c>
      <c r="N41" s="155">
        <v>1</v>
      </c>
      <c r="O41" s="155">
        <v>1</v>
      </c>
      <c r="P41" s="155">
        <v>1.03</v>
      </c>
      <c r="Q41" s="155">
        <v>1.03</v>
      </c>
      <c r="R41" s="155">
        <v>1</v>
      </c>
      <c r="S41" s="155">
        <v>1</v>
      </c>
      <c r="T41" s="155">
        <v>1.02</v>
      </c>
      <c r="U41" s="155">
        <v>1</v>
      </c>
      <c r="V41" s="155">
        <v>1</v>
      </c>
      <c r="W41" s="155">
        <v>1</v>
      </c>
      <c r="X41" s="155">
        <v>1</v>
      </c>
      <c r="Y41" s="155">
        <v>1</v>
      </c>
      <c r="Z41" s="155">
        <v>1</v>
      </c>
      <c r="AA41" s="155">
        <v>1</v>
      </c>
      <c r="AB41" s="155">
        <v>1</v>
      </c>
      <c r="AC41" s="155">
        <v>1</v>
      </c>
      <c r="AD41" s="155">
        <v>1</v>
      </c>
      <c r="AE41" s="155">
        <v>1</v>
      </c>
      <c r="AF41" s="155">
        <v>1</v>
      </c>
      <c r="AG41" s="155">
        <v>1.1000000000000001</v>
      </c>
      <c r="AH41" s="155">
        <v>1.1000000000000001</v>
      </c>
      <c r="AI41" s="155">
        <v>1.05</v>
      </c>
      <c r="AJ41" s="155">
        <v>1</v>
      </c>
      <c r="AK41" s="155">
        <v>1</v>
      </c>
      <c r="AL41" s="155">
        <v>1.02</v>
      </c>
      <c r="AM41" s="155">
        <v>1</v>
      </c>
      <c r="AN41" s="155">
        <v>1</v>
      </c>
      <c r="AO41" s="155">
        <v>1</v>
      </c>
    </row>
    <row r="42" spans="1:41" x14ac:dyDescent="0.25">
      <c r="A42" s="154">
        <v>37956</v>
      </c>
      <c r="B42" s="155">
        <v>1</v>
      </c>
      <c r="C42" s="155">
        <v>1</v>
      </c>
      <c r="D42" s="155">
        <v>1</v>
      </c>
      <c r="E42" s="155">
        <v>1</v>
      </c>
      <c r="F42" s="155">
        <v>1</v>
      </c>
      <c r="G42" s="155">
        <v>1</v>
      </c>
      <c r="H42" s="155">
        <v>1</v>
      </c>
      <c r="I42" s="155">
        <v>1</v>
      </c>
      <c r="J42" s="155">
        <v>1</v>
      </c>
      <c r="K42" s="155">
        <v>1</v>
      </c>
      <c r="L42" s="155">
        <v>1</v>
      </c>
      <c r="M42" s="155">
        <v>1</v>
      </c>
      <c r="N42" s="155">
        <v>1</v>
      </c>
      <c r="O42" s="155">
        <v>1</v>
      </c>
      <c r="P42" s="155">
        <v>1.03</v>
      </c>
      <c r="Q42" s="155">
        <v>1.03</v>
      </c>
      <c r="R42" s="155">
        <v>1</v>
      </c>
      <c r="S42" s="155">
        <v>1</v>
      </c>
      <c r="T42" s="155">
        <v>1.02</v>
      </c>
      <c r="U42" s="155">
        <v>1</v>
      </c>
      <c r="V42" s="155">
        <v>1</v>
      </c>
      <c r="W42" s="155">
        <v>1</v>
      </c>
      <c r="X42" s="155">
        <v>1</v>
      </c>
      <c r="Y42" s="155">
        <v>1</v>
      </c>
      <c r="Z42" s="155">
        <v>1</v>
      </c>
      <c r="AA42" s="155">
        <v>1</v>
      </c>
      <c r="AB42" s="155">
        <v>1</v>
      </c>
      <c r="AC42" s="155">
        <v>1</v>
      </c>
      <c r="AD42" s="155">
        <v>1</v>
      </c>
      <c r="AE42" s="155">
        <v>1</v>
      </c>
      <c r="AF42" s="155">
        <v>1</v>
      </c>
      <c r="AG42" s="155">
        <v>1.1000000000000001</v>
      </c>
      <c r="AH42" s="155">
        <v>1.02</v>
      </c>
      <c r="AI42" s="155">
        <v>1.05</v>
      </c>
      <c r="AJ42" s="155">
        <v>1</v>
      </c>
      <c r="AK42" s="155">
        <v>1</v>
      </c>
      <c r="AL42" s="155">
        <v>1.02</v>
      </c>
      <c r="AM42" s="155">
        <v>1</v>
      </c>
      <c r="AN42" s="155">
        <v>1</v>
      </c>
      <c r="AO42" s="155">
        <v>1</v>
      </c>
    </row>
    <row r="43" spans="1:41" x14ac:dyDescent="0.25">
      <c r="A43" s="154">
        <v>37987</v>
      </c>
      <c r="B43" s="155">
        <v>1</v>
      </c>
      <c r="C43" s="155">
        <v>1</v>
      </c>
      <c r="D43" s="155">
        <v>1</v>
      </c>
      <c r="E43" s="155">
        <v>1</v>
      </c>
      <c r="F43" s="155">
        <v>1</v>
      </c>
      <c r="G43" s="155">
        <v>1</v>
      </c>
      <c r="H43" s="155">
        <v>1</v>
      </c>
      <c r="I43" s="155">
        <v>1</v>
      </c>
      <c r="J43" s="155">
        <v>1</v>
      </c>
      <c r="K43" s="155">
        <v>1</v>
      </c>
      <c r="L43" s="155">
        <v>1</v>
      </c>
      <c r="M43" s="155">
        <v>1</v>
      </c>
      <c r="N43" s="155">
        <v>1</v>
      </c>
      <c r="O43" s="155">
        <v>1</v>
      </c>
      <c r="P43" s="155">
        <v>1.03</v>
      </c>
      <c r="Q43" s="155">
        <v>1.03</v>
      </c>
      <c r="R43" s="155">
        <v>1</v>
      </c>
      <c r="S43" s="155">
        <v>1</v>
      </c>
      <c r="T43" s="155">
        <v>1.02</v>
      </c>
      <c r="U43" s="155">
        <v>1</v>
      </c>
      <c r="V43" s="155">
        <v>1</v>
      </c>
      <c r="W43" s="155">
        <v>1</v>
      </c>
      <c r="X43" s="155">
        <v>1</v>
      </c>
      <c r="Y43" s="155">
        <v>1</v>
      </c>
      <c r="Z43" s="155">
        <v>1</v>
      </c>
      <c r="AA43" s="155">
        <v>1</v>
      </c>
      <c r="AB43" s="155">
        <v>1</v>
      </c>
      <c r="AC43" s="155">
        <v>1</v>
      </c>
      <c r="AD43" s="155">
        <v>1</v>
      </c>
      <c r="AE43" s="155">
        <v>1</v>
      </c>
      <c r="AF43" s="155">
        <v>1</v>
      </c>
      <c r="AG43" s="155">
        <v>1.1000000000000001</v>
      </c>
      <c r="AH43" s="155">
        <v>1.04</v>
      </c>
      <c r="AI43" s="155">
        <v>1.05</v>
      </c>
      <c r="AJ43" s="155">
        <v>1</v>
      </c>
      <c r="AK43" s="155">
        <v>1</v>
      </c>
      <c r="AL43" s="155">
        <v>1.02</v>
      </c>
      <c r="AM43" s="155">
        <v>1</v>
      </c>
      <c r="AN43" s="155">
        <v>1</v>
      </c>
      <c r="AO43" s="155">
        <v>1</v>
      </c>
    </row>
    <row r="44" spans="1:41" x14ac:dyDescent="0.25">
      <c r="A44" s="154">
        <v>38018</v>
      </c>
      <c r="B44" s="155">
        <v>1</v>
      </c>
      <c r="C44" s="155">
        <v>1</v>
      </c>
      <c r="D44" s="155">
        <v>1</v>
      </c>
      <c r="E44" s="155">
        <v>1</v>
      </c>
      <c r="F44" s="155">
        <v>1</v>
      </c>
      <c r="G44" s="155">
        <v>1</v>
      </c>
      <c r="H44" s="155">
        <v>1</v>
      </c>
      <c r="I44" s="155">
        <v>1</v>
      </c>
      <c r="J44" s="155">
        <v>1</v>
      </c>
      <c r="K44" s="155">
        <v>1</v>
      </c>
      <c r="L44" s="155">
        <v>1</v>
      </c>
      <c r="M44" s="155">
        <v>1</v>
      </c>
      <c r="N44" s="155">
        <v>1</v>
      </c>
      <c r="O44" s="155">
        <v>1</v>
      </c>
      <c r="P44" s="155">
        <v>1.03</v>
      </c>
      <c r="Q44" s="155">
        <v>1.03</v>
      </c>
      <c r="R44" s="155">
        <v>1</v>
      </c>
      <c r="S44" s="155">
        <v>1</v>
      </c>
      <c r="T44" s="155">
        <v>1.02</v>
      </c>
      <c r="U44" s="155">
        <v>1</v>
      </c>
      <c r="V44" s="155">
        <v>1</v>
      </c>
      <c r="W44" s="155">
        <v>1</v>
      </c>
      <c r="X44" s="155">
        <v>1</v>
      </c>
      <c r="Y44" s="155">
        <v>1</v>
      </c>
      <c r="Z44" s="155">
        <v>1</v>
      </c>
      <c r="AA44" s="155">
        <v>1</v>
      </c>
      <c r="AB44" s="155">
        <v>1</v>
      </c>
      <c r="AC44" s="155">
        <v>1</v>
      </c>
      <c r="AD44" s="155">
        <v>1</v>
      </c>
      <c r="AE44" s="155">
        <v>1</v>
      </c>
      <c r="AF44" s="155">
        <v>1</v>
      </c>
      <c r="AG44" s="155">
        <v>1.1000000000000001</v>
      </c>
      <c r="AH44" s="155">
        <v>1.04</v>
      </c>
      <c r="AI44" s="155">
        <v>1.05</v>
      </c>
      <c r="AJ44" s="155">
        <v>1</v>
      </c>
      <c r="AK44" s="155">
        <v>1</v>
      </c>
      <c r="AL44" s="155">
        <v>1.02</v>
      </c>
      <c r="AM44" s="155">
        <v>1</v>
      </c>
      <c r="AN44" s="155">
        <v>1</v>
      </c>
      <c r="AO44" s="155">
        <v>1</v>
      </c>
    </row>
    <row r="45" spans="1:41" x14ac:dyDescent="0.25">
      <c r="A45" s="154">
        <v>38047</v>
      </c>
      <c r="B45" s="155">
        <v>1</v>
      </c>
      <c r="C45" s="155">
        <v>1</v>
      </c>
      <c r="D45" s="155">
        <v>1</v>
      </c>
      <c r="E45" s="155">
        <v>1</v>
      </c>
      <c r="F45" s="155">
        <v>1</v>
      </c>
      <c r="G45" s="155">
        <v>1</v>
      </c>
      <c r="H45" s="155">
        <v>1</v>
      </c>
      <c r="I45" s="155">
        <v>1</v>
      </c>
      <c r="J45" s="155">
        <v>1</v>
      </c>
      <c r="K45" s="155">
        <v>1</v>
      </c>
      <c r="L45" s="155">
        <v>1</v>
      </c>
      <c r="M45" s="155">
        <v>1</v>
      </c>
      <c r="N45" s="155">
        <v>1</v>
      </c>
      <c r="O45" s="155">
        <v>1</v>
      </c>
      <c r="P45" s="155">
        <v>1.03</v>
      </c>
      <c r="Q45" s="155">
        <v>1.03</v>
      </c>
      <c r="R45" s="155">
        <v>1</v>
      </c>
      <c r="S45" s="155">
        <v>1</v>
      </c>
      <c r="T45" s="155">
        <v>1.02</v>
      </c>
      <c r="U45" s="155">
        <v>1</v>
      </c>
      <c r="V45" s="155">
        <v>1</v>
      </c>
      <c r="W45" s="155">
        <v>1</v>
      </c>
      <c r="X45" s="155">
        <v>1</v>
      </c>
      <c r="Y45" s="155">
        <v>1</v>
      </c>
      <c r="Z45" s="155">
        <v>1</v>
      </c>
      <c r="AA45" s="155">
        <v>1</v>
      </c>
      <c r="AB45" s="155">
        <v>1</v>
      </c>
      <c r="AC45" s="155">
        <v>1</v>
      </c>
      <c r="AD45" s="155">
        <v>1</v>
      </c>
      <c r="AE45" s="155">
        <v>1</v>
      </c>
      <c r="AF45" s="155">
        <v>1</v>
      </c>
      <c r="AG45" s="155">
        <v>1.1000000000000001</v>
      </c>
      <c r="AH45" s="155">
        <v>1.04</v>
      </c>
      <c r="AI45" s="155">
        <v>1.05</v>
      </c>
      <c r="AJ45" s="155">
        <v>1</v>
      </c>
      <c r="AK45" s="155">
        <v>1</v>
      </c>
      <c r="AL45" s="155">
        <v>1.02</v>
      </c>
      <c r="AM45" s="155">
        <v>1</v>
      </c>
      <c r="AN45" s="155">
        <v>1</v>
      </c>
      <c r="AO45" s="155">
        <v>1</v>
      </c>
    </row>
    <row r="46" spans="1:41" x14ac:dyDescent="0.25">
      <c r="A46" s="154">
        <v>38078</v>
      </c>
      <c r="B46" s="155">
        <v>1</v>
      </c>
      <c r="C46" s="155">
        <v>1</v>
      </c>
      <c r="D46" s="155">
        <v>1</v>
      </c>
      <c r="E46" s="155">
        <v>1</v>
      </c>
      <c r="F46" s="155">
        <v>1</v>
      </c>
      <c r="G46" s="155">
        <v>1</v>
      </c>
      <c r="H46" s="155">
        <v>1</v>
      </c>
      <c r="I46" s="155">
        <v>1</v>
      </c>
      <c r="J46" s="155">
        <v>1</v>
      </c>
      <c r="K46" s="155">
        <v>1</v>
      </c>
      <c r="L46" s="155">
        <v>1</v>
      </c>
      <c r="M46" s="155">
        <v>1</v>
      </c>
      <c r="N46" s="155">
        <v>1</v>
      </c>
      <c r="O46" s="155">
        <v>1</v>
      </c>
      <c r="P46" s="155">
        <v>1.03</v>
      </c>
      <c r="Q46" s="155">
        <v>1.03</v>
      </c>
      <c r="R46" s="155">
        <v>1</v>
      </c>
      <c r="S46" s="155">
        <v>1</v>
      </c>
      <c r="T46" s="155">
        <v>1.02</v>
      </c>
      <c r="U46" s="155">
        <v>1</v>
      </c>
      <c r="V46" s="155">
        <v>1</v>
      </c>
      <c r="W46" s="155">
        <v>1</v>
      </c>
      <c r="X46" s="155">
        <v>1</v>
      </c>
      <c r="Y46" s="155">
        <v>1</v>
      </c>
      <c r="Z46" s="155">
        <v>1.02</v>
      </c>
      <c r="AA46" s="155">
        <v>1</v>
      </c>
      <c r="AB46" s="155">
        <v>1</v>
      </c>
      <c r="AC46" s="155">
        <v>1</v>
      </c>
      <c r="AD46" s="155">
        <v>1</v>
      </c>
      <c r="AE46" s="155">
        <v>0.98</v>
      </c>
      <c r="AF46" s="155">
        <v>0.98</v>
      </c>
      <c r="AG46" s="155">
        <v>0.98</v>
      </c>
      <c r="AH46" s="155">
        <v>1</v>
      </c>
      <c r="AI46" s="155">
        <v>1.05</v>
      </c>
      <c r="AJ46" s="155">
        <v>1</v>
      </c>
      <c r="AK46" s="155">
        <v>1</v>
      </c>
      <c r="AL46" s="155">
        <v>1.02</v>
      </c>
      <c r="AM46" s="155">
        <v>1</v>
      </c>
      <c r="AN46" s="155">
        <v>1</v>
      </c>
      <c r="AO46" s="155">
        <v>1</v>
      </c>
    </row>
    <row r="47" spans="1:41" x14ac:dyDescent="0.25">
      <c r="A47" s="154">
        <v>38108</v>
      </c>
      <c r="B47" s="155">
        <v>1</v>
      </c>
      <c r="C47" s="155">
        <v>1</v>
      </c>
      <c r="D47" s="155">
        <v>1</v>
      </c>
      <c r="E47" s="155">
        <v>1</v>
      </c>
      <c r="F47" s="155">
        <v>1</v>
      </c>
      <c r="G47" s="155">
        <v>1</v>
      </c>
      <c r="H47" s="155">
        <v>1</v>
      </c>
      <c r="I47" s="155">
        <v>1</v>
      </c>
      <c r="J47" s="155">
        <v>1</v>
      </c>
      <c r="K47" s="155">
        <v>1</v>
      </c>
      <c r="L47" s="155">
        <v>1</v>
      </c>
      <c r="M47" s="155">
        <v>1</v>
      </c>
      <c r="N47" s="155">
        <v>1</v>
      </c>
      <c r="O47" s="155">
        <v>1</v>
      </c>
      <c r="P47" s="155">
        <v>1.03</v>
      </c>
      <c r="Q47" s="155">
        <v>1.03</v>
      </c>
      <c r="R47" s="155">
        <v>1</v>
      </c>
      <c r="S47" s="155">
        <v>1</v>
      </c>
      <c r="T47" s="155">
        <v>1.02</v>
      </c>
      <c r="U47" s="155">
        <v>1</v>
      </c>
      <c r="V47" s="155">
        <v>1</v>
      </c>
      <c r="W47" s="155">
        <v>1</v>
      </c>
      <c r="X47" s="155">
        <v>1</v>
      </c>
      <c r="Y47" s="155">
        <v>1</v>
      </c>
      <c r="Z47" s="155">
        <v>1.02</v>
      </c>
      <c r="AA47" s="155">
        <v>1</v>
      </c>
      <c r="AB47" s="155">
        <v>1</v>
      </c>
      <c r="AC47" s="155">
        <v>1</v>
      </c>
      <c r="AD47" s="155">
        <v>1</v>
      </c>
      <c r="AE47" s="155">
        <v>0.98</v>
      </c>
      <c r="AF47" s="155">
        <v>0.98</v>
      </c>
      <c r="AG47" s="155">
        <v>0.98</v>
      </c>
      <c r="AH47" s="155">
        <v>1</v>
      </c>
      <c r="AI47" s="155">
        <v>1.05</v>
      </c>
      <c r="AJ47" s="155">
        <v>1</v>
      </c>
      <c r="AK47" s="155">
        <v>1</v>
      </c>
      <c r="AL47" s="155">
        <v>1.02</v>
      </c>
      <c r="AM47" s="155">
        <v>1</v>
      </c>
      <c r="AN47" s="155">
        <v>1</v>
      </c>
      <c r="AO47" s="155">
        <v>1</v>
      </c>
    </row>
    <row r="48" spans="1:41" x14ac:dyDescent="0.25">
      <c r="A48" s="154">
        <v>38139</v>
      </c>
      <c r="B48" s="155">
        <v>1</v>
      </c>
      <c r="C48" s="155">
        <v>1</v>
      </c>
      <c r="D48" s="155">
        <v>1</v>
      </c>
      <c r="E48" s="155">
        <v>1</v>
      </c>
      <c r="F48" s="155">
        <v>1</v>
      </c>
      <c r="G48" s="155">
        <v>1</v>
      </c>
      <c r="H48" s="155">
        <v>1</v>
      </c>
      <c r="I48" s="155">
        <v>1</v>
      </c>
      <c r="J48" s="155">
        <v>1</v>
      </c>
      <c r="K48" s="155">
        <v>1</v>
      </c>
      <c r="L48" s="155">
        <v>1</v>
      </c>
      <c r="M48" s="155">
        <v>1</v>
      </c>
      <c r="N48" s="155">
        <v>1</v>
      </c>
      <c r="O48" s="155">
        <v>1</v>
      </c>
      <c r="P48" s="155">
        <v>1.03</v>
      </c>
      <c r="Q48" s="155">
        <v>1.03</v>
      </c>
      <c r="R48" s="155">
        <v>1</v>
      </c>
      <c r="S48" s="155">
        <v>1</v>
      </c>
      <c r="T48" s="155">
        <v>1.02</v>
      </c>
      <c r="U48" s="155">
        <v>1</v>
      </c>
      <c r="V48" s="155">
        <v>1</v>
      </c>
      <c r="W48" s="155">
        <v>1</v>
      </c>
      <c r="X48" s="155">
        <v>1</v>
      </c>
      <c r="Y48" s="155">
        <v>1</v>
      </c>
      <c r="Z48" s="155">
        <v>1.02</v>
      </c>
      <c r="AA48" s="155">
        <v>1</v>
      </c>
      <c r="AB48" s="155">
        <v>1</v>
      </c>
      <c r="AC48" s="155">
        <v>1</v>
      </c>
      <c r="AD48" s="155">
        <v>1</v>
      </c>
      <c r="AE48" s="155">
        <v>0.98</v>
      </c>
      <c r="AF48" s="155">
        <v>0.98</v>
      </c>
      <c r="AG48" s="155">
        <v>0.98</v>
      </c>
      <c r="AH48" s="155">
        <v>1</v>
      </c>
      <c r="AI48" s="155">
        <v>1.05</v>
      </c>
      <c r="AJ48" s="155">
        <v>1</v>
      </c>
      <c r="AK48" s="155">
        <v>1</v>
      </c>
      <c r="AL48" s="155">
        <v>1.02</v>
      </c>
      <c r="AM48" s="155">
        <v>1</v>
      </c>
      <c r="AN48" s="155">
        <v>1</v>
      </c>
      <c r="AO48" s="155">
        <v>1</v>
      </c>
    </row>
    <row r="49" spans="1:41" x14ac:dyDescent="0.25">
      <c r="A49" s="154">
        <v>38169</v>
      </c>
      <c r="B49" s="155">
        <v>1</v>
      </c>
      <c r="C49" s="155">
        <v>1</v>
      </c>
      <c r="D49" s="155">
        <v>1</v>
      </c>
      <c r="E49" s="155">
        <v>1</v>
      </c>
      <c r="F49" s="155">
        <v>1</v>
      </c>
      <c r="G49" s="155">
        <v>1</v>
      </c>
      <c r="H49" s="155">
        <v>1</v>
      </c>
      <c r="I49" s="155">
        <v>1</v>
      </c>
      <c r="J49" s="155">
        <v>1</v>
      </c>
      <c r="K49" s="155">
        <v>1</v>
      </c>
      <c r="L49" s="155">
        <v>1</v>
      </c>
      <c r="M49" s="155">
        <v>1</v>
      </c>
      <c r="N49" s="155">
        <v>1</v>
      </c>
      <c r="O49" s="155">
        <v>1</v>
      </c>
      <c r="P49" s="155">
        <v>1.03</v>
      </c>
      <c r="Q49" s="155">
        <v>1.03</v>
      </c>
      <c r="R49" s="155">
        <v>1</v>
      </c>
      <c r="S49" s="155">
        <v>1</v>
      </c>
      <c r="T49" s="155">
        <v>1.02</v>
      </c>
      <c r="U49" s="155">
        <v>1</v>
      </c>
      <c r="V49" s="155">
        <v>1</v>
      </c>
      <c r="W49" s="155">
        <v>1</v>
      </c>
      <c r="X49" s="155">
        <v>1</v>
      </c>
      <c r="Y49" s="155">
        <v>1</v>
      </c>
      <c r="Z49" s="155">
        <v>1.02</v>
      </c>
      <c r="AA49" s="155">
        <v>1</v>
      </c>
      <c r="AB49" s="155">
        <v>1</v>
      </c>
      <c r="AC49" s="155">
        <v>1</v>
      </c>
      <c r="AD49" s="155">
        <v>1</v>
      </c>
      <c r="AE49" s="155">
        <v>0.98</v>
      </c>
      <c r="AF49" s="155">
        <v>0.98</v>
      </c>
      <c r="AG49" s="155">
        <v>0.98</v>
      </c>
      <c r="AH49" s="155">
        <v>1</v>
      </c>
      <c r="AI49" s="155">
        <v>1.05</v>
      </c>
      <c r="AJ49" s="155">
        <v>1</v>
      </c>
      <c r="AK49" s="155">
        <v>1</v>
      </c>
      <c r="AL49" s="155">
        <v>1.02</v>
      </c>
      <c r="AM49" s="155">
        <v>1</v>
      </c>
      <c r="AN49" s="155">
        <v>1</v>
      </c>
      <c r="AO49" s="155">
        <v>1</v>
      </c>
    </row>
    <row r="50" spans="1:41" x14ac:dyDescent="0.25">
      <c r="A50" s="154">
        <v>38200</v>
      </c>
      <c r="B50" s="155">
        <v>1</v>
      </c>
      <c r="C50" s="155">
        <v>1</v>
      </c>
      <c r="D50" s="155">
        <v>1</v>
      </c>
      <c r="E50" s="155">
        <v>1</v>
      </c>
      <c r="F50" s="155">
        <v>1</v>
      </c>
      <c r="G50" s="155">
        <v>1</v>
      </c>
      <c r="H50" s="155">
        <v>1</v>
      </c>
      <c r="I50" s="155">
        <v>1</v>
      </c>
      <c r="J50" s="155">
        <v>1</v>
      </c>
      <c r="K50" s="155">
        <v>1</v>
      </c>
      <c r="L50" s="155">
        <v>1</v>
      </c>
      <c r="M50" s="155">
        <v>1</v>
      </c>
      <c r="N50" s="155">
        <v>1</v>
      </c>
      <c r="O50" s="155">
        <v>1</v>
      </c>
      <c r="P50" s="155">
        <v>1.03</v>
      </c>
      <c r="Q50" s="155">
        <v>1.03</v>
      </c>
      <c r="R50" s="155">
        <v>1</v>
      </c>
      <c r="S50" s="155">
        <v>1</v>
      </c>
      <c r="T50" s="155">
        <v>1.02</v>
      </c>
      <c r="U50" s="155">
        <v>1</v>
      </c>
      <c r="V50" s="155">
        <v>1</v>
      </c>
      <c r="W50" s="155">
        <v>1</v>
      </c>
      <c r="X50" s="155">
        <v>1</v>
      </c>
      <c r="Y50" s="155">
        <v>1</v>
      </c>
      <c r="Z50" s="155">
        <v>1.02</v>
      </c>
      <c r="AA50" s="155">
        <v>1</v>
      </c>
      <c r="AB50" s="155">
        <v>1</v>
      </c>
      <c r="AC50" s="155">
        <v>1</v>
      </c>
      <c r="AD50" s="155">
        <v>1</v>
      </c>
      <c r="AE50" s="155">
        <v>0.98</v>
      </c>
      <c r="AF50" s="155">
        <v>0.98</v>
      </c>
      <c r="AG50" s="155">
        <v>0.98</v>
      </c>
      <c r="AH50" s="155">
        <v>1</v>
      </c>
      <c r="AI50" s="155">
        <v>1.05</v>
      </c>
      <c r="AJ50" s="155">
        <v>1</v>
      </c>
      <c r="AK50" s="155">
        <v>1</v>
      </c>
      <c r="AL50" s="155">
        <v>1.02</v>
      </c>
      <c r="AM50" s="155">
        <v>1</v>
      </c>
      <c r="AN50" s="155">
        <v>1</v>
      </c>
      <c r="AO50" s="155">
        <v>1</v>
      </c>
    </row>
    <row r="51" spans="1:41" x14ac:dyDescent="0.25">
      <c r="A51" s="154">
        <v>38231</v>
      </c>
      <c r="B51" s="155">
        <v>1</v>
      </c>
      <c r="C51" s="155">
        <v>1</v>
      </c>
      <c r="D51" s="155">
        <v>1</v>
      </c>
      <c r="E51" s="155">
        <v>1</v>
      </c>
      <c r="F51" s="155">
        <v>1</v>
      </c>
      <c r="G51" s="155">
        <v>1</v>
      </c>
      <c r="H51" s="155">
        <v>1</v>
      </c>
      <c r="I51" s="155">
        <v>1</v>
      </c>
      <c r="J51" s="155">
        <v>1</v>
      </c>
      <c r="K51" s="155">
        <v>1</v>
      </c>
      <c r="L51" s="155">
        <v>1</v>
      </c>
      <c r="M51" s="155">
        <v>1</v>
      </c>
      <c r="N51" s="155">
        <v>1</v>
      </c>
      <c r="O51" s="155">
        <v>1</v>
      </c>
      <c r="P51" s="155">
        <v>1.03</v>
      </c>
      <c r="Q51" s="155">
        <v>1.03</v>
      </c>
      <c r="R51" s="155">
        <v>1</v>
      </c>
      <c r="S51" s="155">
        <v>1</v>
      </c>
      <c r="T51" s="155">
        <v>1.02</v>
      </c>
      <c r="U51" s="155">
        <v>1</v>
      </c>
      <c r="V51" s="155">
        <v>1</v>
      </c>
      <c r="W51" s="155">
        <v>1</v>
      </c>
      <c r="X51" s="155">
        <v>1</v>
      </c>
      <c r="Y51" s="155">
        <v>1</v>
      </c>
      <c r="Z51" s="155">
        <v>1.02</v>
      </c>
      <c r="AA51" s="155">
        <v>1</v>
      </c>
      <c r="AB51" s="155">
        <v>1</v>
      </c>
      <c r="AC51" s="155">
        <v>1</v>
      </c>
      <c r="AD51" s="155">
        <v>1</v>
      </c>
      <c r="AE51" s="155">
        <v>0.98</v>
      </c>
      <c r="AF51" s="155">
        <v>0.98</v>
      </c>
      <c r="AG51" s="155">
        <v>0.98</v>
      </c>
      <c r="AH51" s="155">
        <v>1</v>
      </c>
      <c r="AI51" s="155">
        <v>1.05</v>
      </c>
      <c r="AJ51" s="155">
        <v>1</v>
      </c>
      <c r="AK51" s="155">
        <v>1</v>
      </c>
      <c r="AL51" s="155">
        <v>1.02</v>
      </c>
      <c r="AM51" s="155">
        <v>1</v>
      </c>
      <c r="AN51" s="155">
        <v>1</v>
      </c>
      <c r="AO51" s="155">
        <v>1</v>
      </c>
    </row>
    <row r="52" spans="1:41" x14ac:dyDescent="0.25">
      <c r="A52" s="154">
        <v>38261</v>
      </c>
      <c r="B52" s="155">
        <v>1</v>
      </c>
      <c r="C52" s="155">
        <v>1</v>
      </c>
      <c r="D52" s="155">
        <v>1</v>
      </c>
      <c r="E52" s="155">
        <v>1</v>
      </c>
      <c r="F52" s="155">
        <v>1</v>
      </c>
      <c r="G52" s="155">
        <v>1</v>
      </c>
      <c r="H52" s="155">
        <v>1</v>
      </c>
      <c r="I52" s="155">
        <v>1</v>
      </c>
      <c r="J52" s="155">
        <v>1</v>
      </c>
      <c r="K52" s="155">
        <v>1</v>
      </c>
      <c r="L52" s="155">
        <v>1</v>
      </c>
      <c r="M52" s="155">
        <v>1</v>
      </c>
      <c r="N52" s="155">
        <v>1</v>
      </c>
      <c r="O52" s="155">
        <v>1</v>
      </c>
      <c r="P52" s="155">
        <v>1.03</v>
      </c>
      <c r="Q52" s="155">
        <v>1.03</v>
      </c>
      <c r="R52" s="155">
        <v>1</v>
      </c>
      <c r="S52" s="155">
        <v>1</v>
      </c>
      <c r="T52" s="155">
        <v>1.02</v>
      </c>
      <c r="U52" s="155">
        <v>1</v>
      </c>
      <c r="V52" s="155">
        <v>1</v>
      </c>
      <c r="W52" s="155">
        <v>1</v>
      </c>
      <c r="X52" s="155">
        <v>1</v>
      </c>
      <c r="Y52" s="155">
        <v>1</v>
      </c>
      <c r="Z52" s="155">
        <v>1.02</v>
      </c>
      <c r="AA52" s="155">
        <v>1</v>
      </c>
      <c r="AB52" s="155">
        <v>1</v>
      </c>
      <c r="AC52" s="155">
        <v>1</v>
      </c>
      <c r="AD52" s="155">
        <v>1</v>
      </c>
      <c r="AE52" s="155">
        <v>0.98</v>
      </c>
      <c r="AF52" s="155">
        <v>0.98</v>
      </c>
      <c r="AG52" s="155">
        <v>0.98</v>
      </c>
      <c r="AH52" s="155">
        <v>1</v>
      </c>
      <c r="AI52" s="155">
        <v>1.05</v>
      </c>
      <c r="AJ52" s="155">
        <v>1</v>
      </c>
      <c r="AK52" s="155">
        <v>1</v>
      </c>
      <c r="AL52" s="155">
        <v>1.02</v>
      </c>
      <c r="AM52" s="155">
        <v>1</v>
      </c>
      <c r="AN52" s="155">
        <v>1</v>
      </c>
      <c r="AO52" s="155">
        <v>1</v>
      </c>
    </row>
    <row r="53" spans="1:41" x14ac:dyDescent="0.25">
      <c r="A53" s="154">
        <v>38292</v>
      </c>
      <c r="B53" s="155">
        <v>1</v>
      </c>
      <c r="C53" s="155">
        <v>1</v>
      </c>
      <c r="D53" s="155">
        <v>1</v>
      </c>
      <c r="E53" s="155">
        <v>1</v>
      </c>
      <c r="F53" s="155">
        <v>1</v>
      </c>
      <c r="G53" s="155">
        <v>1</v>
      </c>
      <c r="H53" s="155">
        <v>1</v>
      </c>
      <c r="I53" s="155">
        <v>1</v>
      </c>
      <c r="J53" s="155">
        <v>1</v>
      </c>
      <c r="K53" s="155">
        <v>1</v>
      </c>
      <c r="L53" s="155">
        <v>1</v>
      </c>
      <c r="M53" s="155">
        <v>1</v>
      </c>
      <c r="N53" s="155">
        <v>1</v>
      </c>
      <c r="O53" s="155">
        <v>1</v>
      </c>
      <c r="P53" s="155">
        <v>1.03</v>
      </c>
      <c r="Q53" s="155">
        <v>1.03</v>
      </c>
      <c r="R53" s="155">
        <v>1</v>
      </c>
      <c r="S53" s="155">
        <v>1</v>
      </c>
      <c r="T53" s="155">
        <v>1.02</v>
      </c>
      <c r="U53" s="155">
        <v>1</v>
      </c>
      <c r="V53" s="155">
        <v>1</v>
      </c>
      <c r="W53" s="155">
        <v>1</v>
      </c>
      <c r="X53" s="155">
        <v>1</v>
      </c>
      <c r="Y53" s="155">
        <v>1</v>
      </c>
      <c r="Z53" s="155">
        <v>1</v>
      </c>
      <c r="AA53" s="155">
        <v>1</v>
      </c>
      <c r="AB53" s="155">
        <v>1</v>
      </c>
      <c r="AC53" s="155">
        <v>1</v>
      </c>
      <c r="AD53" s="155">
        <v>1</v>
      </c>
      <c r="AE53" s="155">
        <v>1</v>
      </c>
      <c r="AF53" s="155">
        <v>1</v>
      </c>
      <c r="AG53" s="155">
        <v>1.1000000000000001</v>
      </c>
      <c r="AH53" s="155">
        <v>1.1000000000000001</v>
      </c>
      <c r="AI53" s="155">
        <v>1.05</v>
      </c>
      <c r="AJ53" s="155">
        <v>1</v>
      </c>
      <c r="AK53" s="155">
        <v>1</v>
      </c>
      <c r="AL53" s="155">
        <v>1.02</v>
      </c>
      <c r="AM53" s="155">
        <v>1</v>
      </c>
      <c r="AN53" s="155">
        <v>1</v>
      </c>
      <c r="AO53" s="155">
        <v>1</v>
      </c>
    </row>
    <row r="54" spans="1:41" x14ac:dyDescent="0.25">
      <c r="A54" s="154">
        <v>38322</v>
      </c>
      <c r="B54" s="155">
        <v>1</v>
      </c>
      <c r="C54" s="155">
        <v>1</v>
      </c>
      <c r="D54" s="155">
        <v>1</v>
      </c>
      <c r="E54" s="155">
        <v>1</v>
      </c>
      <c r="F54" s="155">
        <v>1</v>
      </c>
      <c r="G54" s="155">
        <v>1</v>
      </c>
      <c r="H54" s="155">
        <v>1</v>
      </c>
      <c r="I54" s="155">
        <v>1</v>
      </c>
      <c r="J54" s="155">
        <v>1</v>
      </c>
      <c r="K54" s="155">
        <v>1</v>
      </c>
      <c r="L54" s="155">
        <v>1</v>
      </c>
      <c r="M54" s="155">
        <v>1</v>
      </c>
      <c r="N54" s="155">
        <v>1</v>
      </c>
      <c r="O54" s="155">
        <v>1</v>
      </c>
      <c r="P54" s="155">
        <v>1.03</v>
      </c>
      <c r="Q54" s="155">
        <v>1.03</v>
      </c>
      <c r="R54" s="155">
        <v>1</v>
      </c>
      <c r="S54" s="155">
        <v>1</v>
      </c>
      <c r="T54" s="155">
        <v>1.02</v>
      </c>
      <c r="U54" s="155">
        <v>1</v>
      </c>
      <c r="V54" s="155">
        <v>1</v>
      </c>
      <c r="W54" s="155">
        <v>1</v>
      </c>
      <c r="X54" s="155">
        <v>1</v>
      </c>
      <c r="Y54" s="155">
        <v>1</v>
      </c>
      <c r="Z54" s="155">
        <v>1</v>
      </c>
      <c r="AA54" s="155">
        <v>1</v>
      </c>
      <c r="AB54" s="155">
        <v>1</v>
      </c>
      <c r="AC54" s="155">
        <v>1</v>
      </c>
      <c r="AD54" s="155">
        <v>1</v>
      </c>
      <c r="AE54" s="155">
        <v>1</v>
      </c>
      <c r="AF54" s="155">
        <v>1</v>
      </c>
      <c r="AG54" s="155">
        <v>1.1000000000000001</v>
      </c>
      <c r="AH54" s="155">
        <v>1.02</v>
      </c>
      <c r="AI54" s="155">
        <v>1.05</v>
      </c>
      <c r="AJ54" s="155">
        <v>1</v>
      </c>
      <c r="AK54" s="155">
        <v>1</v>
      </c>
      <c r="AL54" s="155">
        <v>1.02</v>
      </c>
      <c r="AM54" s="155">
        <v>1</v>
      </c>
      <c r="AN54" s="155">
        <v>1</v>
      </c>
      <c r="AO54" s="155">
        <v>1</v>
      </c>
    </row>
    <row r="55" spans="1:41" x14ac:dyDescent="0.25">
      <c r="A55" s="154">
        <v>38353</v>
      </c>
      <c r="B55" s="155">
        <v>1</v>
      </c>
      <c r="C55" s="155">
        <v>1</v>
      </c>
      <c r="D55" s="155">
        <v>1</v>
      </c>
      <c r="E55" s="155">
        <v>1</v>
      </c>
      <c r="F55" s="155">
        <v>1</v>
      </c>
      <c r="G55" s="155">
        <v>1</v>
      </c>
      <c r="H55" s="155">
        <v>1</v>
      </c>
      <c r="I55" s="155">
        <v>1</v>
      </c>
      <c r="J55" s="155">
        <v>1</v>
      </c>
      <c r="K55" s="155">
        <v>1</v>
      </c>
      <c r="L55" s="155">
        <v>1</v>
      </c>
      <c r="M55" s="155">
        <v>1</v>
      </c>
      <c r="N55" s="155">
        <v>1</v>
      </c>
      <c r="O55" s="155">
        <v>1</v>
      </c>
      <c r="P55" s="155">
        <v>1.03</v>
      </c>
      <c r="Q55" s="155">
        <v>1.03</v>
      </c>
      <c r="R55" s="155">
        <v>1</v>
      </c>
      <c r="S55" s="155">
        <v>1</v>
      </c>
      <c r="T55" s="155">
        <v>1.02</v>
      </c>
      <c r="U55" s="155">
        <v>1</v>
      </c>
      <c r="V55" s="155">
        <v>1</v>
      </c>
      <c r="W55" s="155">
        <v>1</v>
      </c>
      <c r="X55" s="155">
        <v>1</v>
      </c>
      <c r="Y55" s="155">
        <v>1</v>
      </c>
      <c r="Z55" s="155">
        <v>1</v>
      </c>
      <c r="AA55" s="155">
        <v>1</v>
      </c>
      <c r="AB55" s="155">
        <v>1</v>
      </c>
      <c r="AC55" s="155">
        <v>1</v>
      </c>
      <c r="AD55" s="155">
        <v>1</v>
      </c>
      <c r="AE55" s="155">
        <v>1</v>
      </c>
      <c r="AF55" s="155">
        <v>1</v>
      </c>
      <c r="AG55" s="155">
        <v>1.1000000000000001</v>
      </c>
      <c r="AH55" s="155">
        <v>1.04</v>
      </c>
      <c r="AI55" s="155">
        <v>1.05</v>
      </c>
      <c r="AJ55" s="155">
        <v>1</v>
      </c>
      <c r="AK55" s="155">
        <v>1</v>
      </c>
      <c r="AL55" s="155">
        <v>1.02</v>
      </c>
      <c r="AM55" s="155">
        <v>1</v>
      </c>
      <c r="AN55" s="155">
        <v>1</v>
      </c>
      <c r="AO55" s="155">
        <v>1</v>
      </c>
    </row>
    <row r="56" spans="1:41" x14ac:dyDescent="0.25">
      <c r="A56" s="154">
        <v>38384</v>
      </c>
      <c r="B56" s="155">
        <v>1</v>
      </c>
      <c r="C56" s="155">
        <v>1</v>
      </c>
      <c r="D56" s="155">
        <v>1</v>
      </c>
      <c r="E56" s="155">
        <v>1</v>
      </c>
      <c r="F56" s="155">
        <v>1</v>
      </c>
      <c r="G56" s="155">
        <v>1</v>
      </c>
      <c r="H56" s="155">
        <v>1</v>
      </c>
      <c r="I56" s="155">
        <v>1</v>
      </c>
      <c r="J56" s="155">
        <v>1</v>
      </c>
      <c r="K56" s="155">
        <v>1</v>
      </c>
      <c r="L56" s="155">
        <v>1</v>
      </c>
      <c r="M56" s="155">
        <v>1</v>
      </c>
      <c r="N56" s="155">
        <v>1</v>
      </c>
      <c r="O56" s="155">
        <v>1</v>
      </c>
      <c r="P56" s="155">
        <v>1.03</v>
      </c>
      <c r="Q56" s="155">
        <v>1.03</v>
      </c>
      <c r="R56" s="155">
        <v>1</v>
      </c>
      <c r="S56" s="155">
        <v>1</v>
      </c>
      <c r="T56" s="155">
        <v>1.02</v>
      </c>
      <c r="U56" s="155">
        <v>1</v>
      </c>
      <c r="V56" s="155">
        <v>1</v>
      </c>
      <c r="W56" s="155">
        <v>1</v>
      </c>
      <c r="X56" s="155">
        <v>1</v>
      </c>
      <c r="Y56" s="155">
        <v>1</v>
      </c>
      <c r="Z56" s="155">
        <v>1</v>
      </c>
      <c r="AA56" s="155">
        <v>1</v>
      </c>
      <c r="AB56" s="155">
        <v>1</v>
      </c>
      <c r="AC56" s="155">
        <v>1</v>
      </c>
      <c r="AD56" s="155">
        <v>1</v>
      </c>
      <c r="AE56" s="155">
        <v>1</v>
      </c>
      <c r="AF56" s="155">
        <v>1</v>
      </c>
      <c r="AG56" s="155">
        <v>1.1000000000000001</v>
      </c>
      <c r="AH56" s="155">
        <v>1.04</v>
      </c>
      <c r="AI56" s="155">
        <v>1.05</v>
      </c>
      <c r="AJ56" s="155">
        <v>1</v>
      </c>
      <c r="AK56" s="155">
        <v>1</v>
      </c>
      <c r="AL56" s="155">
        <v>1.02</v>
      </c>
      <c r="AM56" s="155">
        <v>1</v>
      </c>
      <c r="AN56" s="155">
        <v>1</v>
      </c>
      <c r="AO56" s="155">
        <v>1</v>
      </c>
    </row>
    <row r="57" spans="1:41" x14ac:dyDescent="0.25">
      <c r="A57" s="154">
        <v>38412</v>
      </c>
      <c r="B57" s="155">
        <v>1</v>
      </c>
      <c r="C57" s="155">
        <v>1</v>
      </c>
      <c r="D57" s="155">
        <v>1</v>
      </c>
      <c r="E57" s="155">
        <v>1</v>
      </c>
      <c r="F57" s="155">
        <v>1</v>
      </c>
      <c r="G57" s="155">
        <v>1</v>
      </c>
      <c r="H57" s="155">
        <v>1</v>
      </c>
      <c r="I57" s="155">
        <v>1</v>
      </c>
      <c r="J57" s="155">
        <v>1</v>
      </c>
      <c r="K57" s="155">
        <v>1</v>
      </c>
      <c r="L57" s="155">
        <v>1</v>
      </c>
      <c r="M57" s="155">
        <v>1</v>
      </c>
      <c r="N57" s="155">
        <v>1</v>
      </c>
      <c r="O57" s="155">
        <v>1</v>
      </c>
      <c r="P57" s="155">
        <v>1.03</v>
      </c>
      <c r="Q57" s="155">
        <v>1.03</v>
      </c>
      <c r="R57" s="155">
        <v>1</v>
      </c>
      <c r="S57" s="155">
        <v>1</v>
      </c>
      <c r="T57" s="155">
        <v>1.02</v>
      </c>
      <c r="U57" s="155">
        <v>1</v>
      </c>
      <c r="V57" s="155">
        <v>1</v>
      </c>
      <c r="W57" s="155">
        <v>1</v>
      </c>
      <c r="X57" s="155">
        <v>1</v>
      </c>
      <c r="Y57" s="155">
        <v>1</v>
      </c>
      <c r="Z57" s="155">
        <v>1</v>
      </c>
      <c r="AA57" s="155">
        <v>1</v>
      </c>
      <c r="AB57" s="155">
        <v>1</v>
      </c>
      <c r="AC57" s="155">
        <v>1</v>
      </c>
      <c r="AD57" s="155">
        <v>1</v>
      </c>
      <c r="AE57" s="155">
        <v>1</v>
      </c>
      <c r="AF57" s="155">
        <v>1</v>
      </c>
      <c r="AG57" s="155">
        <v>1.1000000000000001</v>
      </c>
      <c r="AH57" s="155">
        <v>1.04</v>
      </c>
      <c r="AI57" s="155">
        <v>1.05</v>
      </c>
      <c r="AJ57" s="155">
        <v>1</v>
      </c>
      <c r="AK57" s="155">
        <v>1</v>
      </c>
      <c r="AL57" s="155">
        <v>1.02</v>
      </c>
      <c r="AM57" s="155">
        <v>1</v>
      </c>
      <c r="AN57" s="155">
        <v>1</v>
      </c>
      <c r="AO57" s="155">
        <v>1</v>
      </c>
    </row>
    <row r="58" spans="1:41" x14ac:dyDescent="0.25">
      <c r="A58" s="154">
        <v>38443</v>
      </c>
      <c r="B58" s="155">
        <v>1</v>
      </c>
      <c r="C58" s="155">
        <v>1</v>
      </c>
      <c r="D58" s="155">
        <v>1</v>
      </c>
      <c r="E58" s="155">
        <v>1</v>
      </c>
      <c r="F58" s="155">
        <v>1</v>
      </c>
      <c r="G58" s="155">
        <v>1</v>
      </c>
      <c r="H58" s="155">
        <v>1</v>
      </c>
      <c r="I58" s="155">
        <v>1</v>
      </c>
      <c r="J58" s="155">
        <v>1</v>
      </c>
      <c r="K58" s="155">
        <v>1</v>
      </c>
      <c r="L58" s="155">
        <v>1</v>
      </c>
      <c r="M58" s="155">
        <v>1</v>
      </c>
      <c r="N58" s="155">
        <v>1</v>
      </c>
      <c r="O58" s="155">
        <v>1</v>
      </c>
      <c r="P58" s="155">
        <v>1.03</v>
      </c>
      <c r="Q58" s="155">
        <v>1.03</v>
      </c>
      <c r="R58" s="155">
        <v>1</v>
      </c>
      <c r="S58" s="155">
        <v>1</v>
      </c>
      <c r="T58" s="155">
        <v>1.02</v>
      </c>
      <c r="U58" s="155">
        <v>1</v>
      </c>
      <c r="V58" s="155">
        <v>1</v>
      </c>
      <c r="W58" s="155">
        <v>1</v>
      </c>
      <c r="X58" s="155">
        <v>1</v>
      </c>
      <c r="Y58" s="155">
        <v>1</v>
      </c>
      <c r="Z58" s="155">
        <v>1.02</v>
      </c>
      <c r="AA58" s="155">
        <v>1</v>
      </c>
      <c r="AB58" s="155">
        <v>1</v>
      </c>
      <c r="AC58" s="155">
        <v>1</v>
      </c>
      <c r="AD58" s="155">
        <v>1</v>
      </c>
      <c r="AE58" s="155">
        <v>0.98</v>
      </c>
      <c r="AF58" s="155">
        <v>0.98</v>
      </c>
      <c r="AG58" s="155">
        <v>0.98</v>
      </c>
      <c r="AH58" s="155">
        <v>1</v>
      </c>
      <c r="AI58" s="155">
        <v>1.05</v>
      </c>
      <c r="AJ58" s="155">
        <v>1</v>
      </c>
      <c r="AK58" s="155">
        <v>1</v>
      </c>
      <c r="AL58" s="155">
        <v>1.02</v>
      </c>
      <c r="AM58" s="155">
        <v>1</v>
      </c>
      <c r="AN58" s="155">
        <v>1</v>
      </c>
      <c r="AO58" s="155">
        <v>1</v>
      </c>
    </row>
    <row r="59" spans="1:41" x14ac:dyDescent="0.25">
      <c r="A59" s="154">
        <v>38473</v>
      </c>
      <c r="B59" s="155">
        <v>1</v>
      </c>
      <c r="C59" s="155">
        <v>1</v>
      </c>
      <c r="D59" s="155">
        <v>1</v>
      </c>
      <c r="E59" s="155">
        <v>1</v>
      </c>
      <c r="F59" s="155">
        <v>1</v>
      </c>
      <c r="G59" s="155">
        <v>1</v>
      </c>
      <c r="H59" s="155">
        <v>1</v>
      </c>
      <c r="I59" s="155">
        <v>1</v>
      </c>
      <c r="J59" s="155">
        <v>1</v>
      </c>
      <c r="K59" s="155">
        <v>1</v>
      </c>
      <c r="L59" s="155">
        <v>1</v>
      </c>
      <c r="M59" s="155">
        <v>1</v>
      </c>
      <c r="N59" s="155">
        <v>1</v>
      </c>
      <c r="O59" s="155">
        <v>1</v>
      </c>
      <c r="P59" s="155">
        <v>1.03</v>
      </c>
      <c r="Q59" s="155">
        <v>1.03</v>
      </c>
      <c r="R59" s="155">
        <v>1</v>
      </c>
      <c r="S59" s="155">
        <v>1</v>
      </c>
      <c r="T59" s="155">
        <v>1.02</v>
      </c>
      <c r="U59" s="155">
        <v>1</v>
      </c>
      <c r="V59" s="155">
        <v>1</v>
      </c>
      <c r="W59" s="155">
        <v>1</v>
      </c>
      <c r="X59" s="155">
        <v>1</v>
      </c>
      <c r="Y59" s="155">
        <v>1</v>
      </c>
      <c r="Z59" s="155">
        <v>1.02</v>
      </c>
      <c r="AA59" s="155">
        <v>1</v>
      </c>
      <c r="AB59" s="155">
        <v>1</v>
      </c>
      <c r="AC59" s="155">
        <v>1</v>
      </c>
      <c r="AD59" s="155">
        <v>1</v>
      </c>
      <c r="AE59" s="155">
        <v>0.98</v>
      </c>
      <c r="AF59" s="155">
        <v>0.98</v>
      </c>
      <c r="AG59" s="155">
        <v>0.98</v>
      </c>
      <c r="AH59" s="155">
        <v>1</v>
      </c>
      <c r="AI59" s="155">
        <v>1.05</v>
      </c>
      <c r="AJ59" s="155">
        <v>1</v>
      </c>
      <c r="AK59" s="155">
        <v>1</v>
      </c>
      <c r="AL59" s="155">
        <v>1.02</v>
      </c>
      <c r="AM59" s="155">
        <v>1</v>
      </c>
      <c r="AN59" s="155">
        <v>1</v>
      </c>
      <c r="AO59" s="155">
        <v>1</v>
      </c>
    </row>
    <row r="60" spans="1:41" x14ac:dyDescent="0.25">
      <c r="A60" s="154">
        <v>38504</v>
      </c>
      <c r="B60" s="155">
        <v>1</v>
      </c>
      <c r="C60" s="155">
        <v>1</v>
      </c>
      <c r="D60" s="155">
        <v>1</v>
      </c>
      <c r="E60" s="155">
        <v>1</v>
      </c>
      <c r="F60" s="155">
        <v>1</v>
      </c>
      <c r="G60" s="155">
        <v>1</v>
      </c>
      <c r="H60" s="155">
        <v>1</v>
      </c>
      <c r="I60" s="155">
        <v>1</v>
      </c>
      <c r="J60" s="155">
        <v>1</v>
      </c>
      <c r="K60" s="155">
        <v>1</v>
      </c>
      <c r="L60" s="155">
        <v>1</v>
      </c>
      <c r="M60" s="155">
        <v>1</v>
      </c>
      <c r="N60" s="155">
        <v>1</v>
      </c>
      <c r="O60" s="155">
        <v>1</v>
      </c>
      <c r="P60" s="155">
        <v>1.03</v>
      </c>
      <c r="Q60" s="155">
        <v>1.03</v>
      </c>
      <c r="R60" s="155">
        <v>1</v>
      </c>
      <c r="S60" s="155">
        <v>1</v>
      </c>
      <c r="T60" s="155">
        <v>1.02</v>
      </c>
      <c r="U60" s="155">
        <v>1</v>
      </c>
      <c r="V60" s="155">
        <v>1</v>
      </c>
      <c r="W60" s="155">
        <v>1</v>
      </c>
      <c r="X60" s="155">
        <v>1</v>
      </c>
      <c r="Y60" s="155">
        <v>1</v>
      </c>
      <c r="Z60" s="155">
        <v>1.02</v>
      </c>
      <c r="AA60" s="155">
        <v>1</v>
      </c>
      <c r="AB60" s="155">
        <v>1</v>
      </c>
      <c r="AC60" s="155">
        <v>1</v>
      </c>
      <c r="AD60" s="155">
        <v>1</v>
      </c>
      <c r="AE60" s="155">
        <v>0.98</v>
      </c>
      <c r="AF60" s="155">
        <v>0.98</v>
      </c>
      <c r="AG60" s="155">
        <v>0.98</v>
      </c>
      <c r="AH60" s="155">
        <v>1</v>
      </c>
      <c r="AI60" s="155">
        <v>1.05</v>
      </c>
      <c r="AJ60" s="155">
        <v>1</v>
      </c>
      <c r="AK60" s="155">
        <v>1</v>
      </c>
      <c r="AL60" s="155">
        <v>1.02</v>
      </c>
      <c r="AM60" s="155">
        <v>1</v>
      </c>
      <c r="AN60" s="155">
        <v>1</v>
      </c>
      <c r="AO60" s="155">
        <v>1</v>
      </c>
    </row>
    <row r="61" spans="1:41" x14ac:dyDescent="0.25">
      <c r="A61" s="154">
        <v>38534</v>
      </c>
      <c r="B61" s="155">
        <v>1</v>
      </c>
      <c r="C61" s="155">
        <v>1</v>
      </c>
      <c r="D61" s="155">
        <v>1</v>
      </c>
      <c r="E61" s="155">
        <v>1</v>
      </c>
      <c r="F61" s="155">
        <v>1</v>
      </c>
      <c r="G61" s="155">
        <v>1</v>
      </c>
      <c r="H61" s="155">
        <v>1</v>
      </c>
      <c r="I61" s="155">
        <v>1</v>
      </c>
      <c r="J61" s="155">
        <v>1</v>
      </c>
      <c r="K61" s="155">
        <v>1</v>
      </c>
      <c r="L61" s="155">
        <v>1</v>
      </c>
      <c r="M61" s="155">
        <v>1</v>
      </c>
      <c r="N61" s="155">
        <v>1</v>
      </c>
      <c r="O61" s="155">
        <v>1</v>
      </c>
      <c r="P61" s="155">
        <v>1.03</v>
      </c>
      <c r="Q61" s="155">
        <v>1.03</v>
      </c>
      <c r="R61" s="155">
        <v>1</v>
      </c>
      <c r="S61" s="155">
        <v>1</v>
      </c>
      <c r="T61" s="155">
        <v>1.02</v>
      </c>
      <c r="U61" s="155">
        <v>1</v>
      </c>
      <c r="V61" s="155">
        <v>1</v>
      </c>
      <c r="W61" s="155">
        <v>1</v>
      </c>
      <c r="X61" s="155">
        <v>1</v>
      </c>
      <c r="Y61" s="155">
        <v>1</v>
      </c>
      <c r="Z61" s="155">
        <v>1.02</v>
      </c>
      <c r="AA61" s="155">
        <v>1</v>
      </c>
      <c r="AB61" s="155">
        <v>1</v>
      </c>
      <c r="AC61" s="155">
        <v>1</v>
      </c>
      <c r="AD61" s="155">
        <v>1</v>
      </c>
      <c r="AE61" s="155">
        <v>0.98</v>
      </c>
      <c r="AF61" s="155">
        <v>0.98</v>
      </c>
      <c r="AG61" s="155">
        <v>0.98</v>
      </c>
      <c r="AH61" s="155">
        <v>1</v>
      </c>
      <c r="AI61" s="155">
        <v>1.05</v>
      </c>
      <c r="AJ61" s="155">
        <v>1</v>
      </c>
      <c r="AK61" s="155">
        <v>1</v>
      </c>
      <c r="AL61" s="155">
        <v>1.02</v>
      </c>
      <c r="AM61" s="155">
        <v>1</v>
      </c>
      <c r="AN61" s="155">
        <v>1</v>
      </c>
      <c r="AO61" s="155">
        <v>1</v>
      </c>
    </row>
    <row r="62" spans="1:41" x14ac:dyDescent="0.25">
      <c r="A62" s="154">
        <v>38565</v>
      </c>
      <c r="B62" s="155">
        <v>1</v>
      </c>
      <c r="C62" s="155">
        <v>1</v>
      </c>
      <c r="D62" s="155">
        <v>1</v>
      </c>
      <c r="E62" s="155">
        <v>1</v>
      </c>
      <c r="F62" s="155">
        <v>1</v>
      </c>
      <c r="G62" s="155">
        <v>1</v>
      </c>
      <c r="H62" s="155">
        <v>1</v>
      </c>
      <c r="I62" s="155">
        <v>1</v>
      </c>
      <c r="J62" s="155">
        <v>1</v>
      </c>
      <c r="K62" s="155">
        <v>1</v>
      </c>
      <c r="L62" s="155">
        <v>1</v>
      </c>
      <c r="M62" s="155">
        <v>1</v>
      </c>
      <c r="N62" s="155">
        <v>1</v>
      </c>
      <c r="O62" s="155">
        <v>1</v>
      </c>
      <c r="P62" s="155">
        <v>1.03</v>
      </c>
      <c r="Q62" s="155">
        <v>1.03</v>
      </c>
      <c r="R62" s="155">
        <v>1</v>
      </c>
      <c r="S62" s="155">
        <v>1</v>
      </c>
      <c r="T62" s="155">
        <v>1.02</v>
      </c>
      <c r="U62" s="155">
        <v>1</v>
      </c>
      <c r="V62" s="155">
        <v>1</v>
      </c>
      <c r="W62" s="155">
        <v>1</v>
      </c>
      <c r="X62" s="155">
        <v>1</v>
      </c>
      <c r="Y62" s="155">
        <v>1</v>
      </c>
      <c r="Z62" s="155">
        <v>1.02</v>
      </c>
      <c r="AA62" s="155">
        <v>1</v>
      </c>
      <c r="AB62" s="155">
        <v>1</v>
      </c>
      <c r="AC62" s="155">
        <v>1</v>
      </c>
      <c r="AD62" s="155">
        <v>1</v>
      </c>
      <c r="AE62" s="155">
        <v>0.98</v>
      </c>
      <c r="AF62" s="155">
        <v>0.98</v>
      </c>
      <c r="AG62" s="155">
        <v>0.98</v>
      </c>
      <c r="AH62" s="155">
        <v>1</v>
      </c>
      <c r="AI62" s="155">
        <v>1.05</v>
      </c>
      <c r="AJ62" s="155">
        <v>1</v>
      </c>
      <c r="AK62" s="155">
        <v>1</v>
      </c>
      <c r="AL62" s="155">
        <v>1.02</v>
      </c>
      <c r="AM62" s="155">
        <v>1</v>
      </c>
      <c r="AN62" s="155">
        <v>1</v>
      </c>
      <c r="AO62" s="155">
        <v>1</v>
      </c>
    </row>
    <row r="63" spans="1:41" x14ac:dyDescent="0.25">
      <c r="A63" s="154">
        <v>38596</v>
      </c>
      <c r="B63" s="155">
        <v>1</v>
      </c>
      <c r="C63" s="155">
        <v>1</v>
      </c>
      <c r="D63" s="155">
        <v>1</v>
      </c>
      <c r="E63" s="155">
        <v>1</v>
      </c>
      <c r="F63" s="155">
        <v>1</v>
      </c>
      <c r="G63" s="155">
        <v>1</v>
      </c>
      <c r="H63" s="155">
        <v>1</v>
      </c>
      <c r="I63" s="155">
        <v>1</v>
      </c>
      <c r="J63" s="155">
        <v>1</v>
      </c>
      <c r="K63" s="155">
        <v>1</v>
      </c>
      <c r="L63" s="155">
        <v>1</v>
      </c>
      <c r="M63" s="155">
        <v>1</v>
      </c>
      <c r="N63" s="155">
        <v>1</v>
      </c>
      <c r="O63" s="155">
        <v>1</v>
      </c>
      <c r="P63" s="155">
        <v>1.03</v>
      </c>
      <c r="Q63" s="155">
        <v>1.03</v>
      </c>
      <c r="R63" s="155">
        <v>1</v>
      </c>
      <c r="S63" s="155">
        <v>1</v>
      </c>
      <c r="T63" s="155">
        <v>1.02</v>
      </c>
      <c r="U63" s="155">
        <v>1</v>
      </c>
      <c r="V63" s="155">
        <v>1</v>
      </c>
      <c r="W63" s="155">
        <v>1</v>
      </c>
      <c r="X63" s="155">
        <v>1</v>
      </c>
      <c r="Y63" s="155">
        <v>1</v>
      </c>
      <c r="Z63" s="155">
        <v>1.02</v>
      </c>
      <c r="AA63" s="155">
        <v>1</v>
      </c>
      <c r="AB63" s="155">
        <v>1</v>
      </c>
      <c r="AC63" s="155">
        <v>1</v>
      </c>
      <c r="AD63" s="155">
        <v>1</v>
      </c>
      <c r="AE63" s="155">
        <v>0.98</v>
      </c>
      <c r="AF63" s="155">
        <v>0.98</v>
      </c>
      <c r="AG63" s="155">
        <v>0.98</v>
      </c>
      <c r="AH63" s="155">
        <v>1</v>
      </c>
      <c r="AI63" s="155">
        <v>1.05</v>
      </c>
      <c r="AJ63" s="155">
        <v>1</v>
      </c>
      <c r="AK63" s="155">
        <v>1</v>
      </c>
      <c r="AL63" s="155">
        <v>1.02</v>
      </c>
      <c r="AM63" s="155">
        <v>1</v>
      </c>
      <c r="AN63" s="155">
        <v>1</v>
      </c>
      <c r="AO63" s="155">
        <v>1</v>
      </c>
    </row>
    <row r="64" spans="1:41" x14ac:dyDescent="0.25">
      <c r="A64" s="154">
        <v>38626</v>
      </c>
      <c r="B64" s="155">
        <v>1</v>
      </c>
      <c r="C64" s="155">
        <v>1</v>
      </c>
      <c r="D64" s="155">
        <v>1</v>
      </c>
      <c r="E64" s="155">
        <v>1</v>
      </c>
      <c r="F64" s="155">
        <v>1</v>
      </c>
      <c r="G64" s="155">
        <v>1</v>
      </c>
      <c r="H64" s="155">
        <v>1</v>
      </c>
      <c r="I64" s="155">
        <v>1</v>
      </c>
      <c r="J64" s="155">
        <v>1</v>
      </c>
      <c r="K64" s="155">
        <v>1</v>
      </c>
      <c r="L64" s="155">
        <v>1</v>
      </c>
      <c r="M64" s="155">
        <v>1</v>
      </c>
      <c r="N64" s="155">
        <v>1</v>
      </c>
      <c r="O64" s="155">
        <v>1</v>
      </c>
      <c r="P64" s="155">
        <v>1.03</v>
      </c>
      <c r="Q64" s="155">
        <v>1.03</v>
      </c>
      <c r="R64" s="155">
        <v>1</v>
      </c>
      <c r="S64" s="155">
        <v>1</v>
      </c>
      <c r="T64" s="155">
        <v>1.02</v>
      </c>
      <c r="U64" s="155">
        <v>1</v>
      </c>
      <c r="V64" s="155">
        <v>1</v>
      </c>
      <c r="W64" s="155">
        <v>1</v>
      </c>
      <c r="X64" s="155">
        <v>1</v>
      </c>
      <c r="Y64" s="155">
        <v>1</v>
      </c>
      <c r="Z64" s="155">
        <v>1.02</v>
      </c>
      <c r="AA64" s="155">
        <v>1</v>
      </c>
      <c r="AB64" s="155">
        <v>1</v>
      </c>
      <c r="AC64" s="155">
        <v>1</v>
      </c>
      <c r="AD64" s="155">
        <v>1</v>
      </c>
      <c r="AE64" s="155">
        <v>0.98</v>
      </c>
      <c r="AF64" s="155">
        <v>0.98</v>
      </c>
      <c r="AG64" s="155">
        <v>0.98</v>
      </c>
      <c r="AH64" s="155">
        <v>1</v>
      </c>
      <c r="AI64" s="155">
        <v>1.05</v>
      </c>
      <c r="AJ64" s="155">
        <v>1</v>
      </c>
      <c r="AK64" s="155">
        <v>1</v>
      </c>
      <c r="AL64" s="155">
        <v>1.02</v>
      </c>
      <c r="AM64" s="155">
        <v>1</v>
      </c>
      <c r="AN64" s="155">
        <v>1</v>
      </c>
      <c r="AO64" s="155">
        <v>1</v>
      </c>
    </row>
    <row r="65" spans="1:41" x14ac:dyDescent="0.25">
      <c r="A65" s="154">
        <v>38657</v>
      </c>
      <c r="B65" s="155">
        <v>1</v>
      </c>
      <c r="C65" s="155">
        <v>1</v>
      </c>
      <c r="D65" s="155">
        <v>1</v>
      </c>
      <c r="E65" s="155">
        <v>1</v>
      </c>
      <c r="F65" s="155">
        <v>1</v>
      </c>
      <c r="G65" s="155">
        <v>1</v>
      </c>
      <c r="H65" s="155">
        <v>1</v>
      </c>
      <c r="I65" s="155">
        <v>1</v>
      </c>
      <c r="J65" s="155">
        <v>1</v>
      </c>
      <c r="K65" s="155">
        <v>1</v>
      </c>
      <c r="L65" s="155">
        <v>1</v>
      </c>
      <c r="M65" s="155">
        <v>1</v>
      </c>
      <c r="N65" s="155">
        <v>1</v>
      </c>
      <c r="O65" s="155">
        <v>1</v>
      </c>
      <c r="P65" s="155">
        <v>1.03</v>
      </c>
      <c r="Q65" s="155">
        <v>1.03</v>
      </c>
      <c r="R65" s="155">
        <v>1</v>
      </c>
      <c r="S65" s="155">
        <v>1</v>
      </c>
      <c r="T65" s="155">
        <v>1.02</v>
      </c>
      <c r="U65" s="155">
        <v>1</v>
      </c>
      <c r="V65" s="155">
        <v>1</v>
      </c>
      <c r="W65" s="155">
        <v>1</v>
      </c>
      <c r="X65" s="155">
        <v>1</v>
      </c>
      <c r="Y65" s="155">
        <v>1</v>
      </c>
      <c r="Z65" s="155">
        <v>1</v>
      </c>
      <c r="AA65" s="155">
        <v>1</v>
      </c>
      <c r="AB65" s="155">
        <v>1</v>
      </c>
      <c r="AC65" s="155">
        <v>1</v>
      </c>
      <c r="AD65" s="155">
        <v>1</v>
      </c>
      <c r="AE65" s="155">
        <v>1</v>
      </c>
      <c r="AF65" s="155">
        <v>1</v>
      </c>
      <c r="AG65" s="155">
        <v>1.1000000000000001</v>
      </c>
      <c r="AH65" s="155">
        <v>1.1000000000000001</v>
      </c>
      <c r="AI65" s="155">
        <v>1.05</v>
      </c>
      <c r="AJ65" s="155">
        <v>1</v>
      </c>
      <c r="AK65" s="155">
        <v>1</v>
      </c>
      <c r="AL65" s="155">
        <v>1.02</v>
      </c>
      <c r="AM65" s="155">
        <v>1</v>
      </c>
      <c r="AN65" s="155">
        <v>1</v>
      </c>
      <c r="AO65" s="155">
        <v>1</v>
      </c>
    </row>
    <row r="66" spans="1:41" x14ac:dyDescent="0.25">
      <c r="A66" s="154">
        <v>38687</v>
      </c>
      <c r="B66" s="155">
        <v>1</v>
      </c>
      <c r="C66" s="155">
        <v>1</v>
      </c>
      <c r="D66" s="155">
        <v>1</v>
      </c>
      <c r="E66" s="155">
        <v>1</v>
      </c>
      <c r="F66" s="155">
        <v>1</v>
      </c>
      <c r="G66" s="155">
        <v>1</v>
      </c>
      <c r="H66" s="155">
        <v>1</v>
      </c>
      <c r="I66" s="155">
        <v>1</v>
      </c>
      <c r="J66" s="155">
        <v>1</v>
      </c>
      <c r="K66" s="155">
        <v>1</v>
      </c>
      <c r="L66" s="155">
        <v>1</v>
      </c>
      <c r="M66" s="155">
        <v>1</v>
      </c>
      <c r="N66" s="155">
        <v>1</v>
      </c>
      <c r="O66" s="155">
        <v>1</v>
      </c>
      <c r="P66" s="155">
        <v>1.03</v>
      </c>
      <c r="Q66" s="155">
        <v>1.03</v>
      </c>
      <c r="R66" s="155">
        <v>1</v>
      </c>
      <c r="S66" s="155">
        <v>1</v>
      </c>
      <c r="T66" s="155">
        <v>1.02</v>
      </c>
      <c r="U66" s="155">
        <v>1</v>
      </c>
      <c r="V66" s="155">
        <v>1</v>
      </c>
      <c r="W66" s="155">
        <v>1</v>
      </c>
      <c r="X66" s="155">
        <v>1</v>
      </c>
      <c r="Y66" s="155">
        <v>1</v>
      </c>
      <c r="Z66" s="155">
        <v>1</v>
      </c>
      <c r="AA66" s="155">
        <v>1</v>
      </c>
      <c r="AB66" s="155">
        <v>1</v>
      </c>
      <c r="AC66" s="155">
        <v>1</v>
      </c>
      <c r="AD66" s="155">
        <v>1</v>
      </c>
      <c r="AE66" s="155">
        <v>1</v>
      </c>
      <c r="AF66" s="155">
        <v>1</v>
      </c>
      <c r="AG66" s="155">
        <v>1.1000000000000001</v>
      </c>
      <c r="AH66" s="155">
        <v>1.02</v>
      </c>
      <c r="AI66" s="155">
        <v>1.05</v>
      </c>
      <c r="AJ66" s="155">
        <v>1</v>
      </c>
      <c r="AK66" s="155">
        <v>1</v>
      </c>
      <c r="AL66" s="155">
        <v>1.02</v>
      </c>
      <c r="AM66" s="155">
        <v>1</v>
      </c>
      <c r="AN66" s="155">
        <v>1</v>
      </c>
      <c r="AO66" s="155">
        <v>1</v>
      </c>
    </row>
    <row r="67" spans="1:41" x14ac:dyDescent="0.25">
      <c r="A67" s="154">
        <v>38718</v>
      </c>
      <c r="B67" s="155">
        <v>1</v>
      </c>
      <c r="C67" s="155">
        <v>1</v>
      </c>
      <c r="D67" s="155">
        <v>1</v>
      </c>
      <c r="E67" s="155">
        <v>1</v>
      </c>
      <c r="F67" s="155">
        <v>1</v>
      </c>
      <c r="G67" s="155">
        <v>1</v>
      </c>
      <c r="H67" s="155">
        <v>1</v>
      </c>
      <c r="I67" s="155">
        <v>1</v>
      </c>
      <c r="J67" s="155">
        <v>1</v>
      </c>
      <c r="K67" s="155">
        <v>1</v>
      </c>
      <c r="L67" s="155">
        <v>1</v>
      </c>
      <c r="M67" s="155">
        <v>1</v>
      </c>
      <c r="N67" s="155">
        <v>1</v>
      </c>
      <c r="O67" s="155">
        <v>1</v>
      </c>
      <c r="P67" s="155">
        <v>1.03</v>
      </c>
      <c r="Q67" s="155">
        <v>1.03</v>
      </c>
      <c r="R67" s="155">
        <v>1</v>
      </c>
      <c r="S67" s="155">
        <v>1</v>
      </c>
      <c r="T67" s="155">
        <v>1.02</v>
      </c>
      <c r="U67" s="155">
        <v>1</v>
      </c>
      <c r="V67" s="155">
        <v>1</v>
      </c>
      <c r="W67" s="155">
        <v>1</v>
      </c>
      <c r="X67" s="155">
        <v>1</v>
      </c>
      <c r="Y67" s="155">
        <v>1</v>
      </c>
      <c r="Z67" s="155">
        <v>1</v>
      </c>
      <c r="AA67" s="155">
        <v>1</v>
      </c>
      <c r="AB67" s="155">
        <v>1</v>
      </c>
      <c r="AC67" s="155">
        <v>1</v>
      </c>
      <c r="AD67" s="155">
        <v>1</v>
      </c>
      <c r="AE67" s="155">
        <v>1</v>
      </c>
      <c r="AF67" s="155">
        <v>1</v>
      </c>
      <c r="AG67" s="155">
        <v>1.1000000000000001</v>
      </c>
      <c r="AH67" s="155">
        <v>1.04</v>
      </c>
      <c r="AI67" s="155">
        <v>1.05</v>
      </c>
      <c r="AJ67" s="155">
        <v>1</v>
      </c>
      <c r="AK67" s="155">
        <v>1</v>
      </c>
      <c r="AL67" s="155">
        <v>1.02</v>
      </c>
      <c r="AM67" s="155">
        <v>1</v>
      </c>
      <c r="AN67" s="155">
        <v>1</v>
      </c>
      <c r="AO67" s="155">
        <v>1</v>
      </c>
    </row>
    <row r="68" spans="1:41" x14ac:dyDescent="0.25">
      <c r="A68" s="154">
        <v>38749</v>
      </c>
      <c r="B68" s="155">
        <v>1</v>
      </c>
      <c r="C68" s="155">
        <v>1</v>
      </c>
      <c r="D68" s="155">
        <v>1</v>
      </c>
      <c r="E68" s="155">
        <v>1</v>
      </c>
      <c r="F68" s="155">
        <v>1</v>
      </c>
      <c r="G68" s="155">
        <v>1</v>
      </c>
      <c r="H68" s="155">
        <v>1</v>
      </c>
      <c r="I68" s="155">
        <v>1</v>
      </c>
      <c r="J68" s="155">
        <v>1</v>
      </c>
      <c r="K68" s="155">
        <v>1</v>
      </c>
      <c r="L68" s="155">
        <v>1</v>
      </c>
      <c r="M68" s="155">
        <v>1</v>
      </c>
      <c r="N68" s="155">
        <v>1</v>
      </c>
      <c r="O68" s="155">
        <v>1</v>
      </c>
      <c r="P68" s="155">
        <v>1.03</v>
      </c>
      <c r="Q68" s="155">
        <v>1.03</v>
      </c>
      <c r="R68" s="155">
        <v>1</v>
      </c>
      <c r="S68" s="155">
        <v>1</v>
      </c>
      <c r="T68" s="155">
        <v>1.02</v>
      </c>
      <c r="U68" s="155">
        <v>1</v>
      </c>
      <c r="V68" s="155">
        <v>1</v>
      </c>
      <c r="W68" s="155">
        <v>1</v>
      </c>
      <c r="X68" s="155">
        <v>1</v>
      </c>
      <c r="Y68" s="155">
        <v>1</v>
      </c>
      <c r="Z68" s="155">
        <v>1</v>
      </c>
      <c r="AA68" s="155">
        <v>1</v>
      </c>
      <c r="AB68" s="155">
        <v>1</v>
      </c>
      <c r="AC68" s="155">
        <v>1</v>
      </c>
      <c r="AD68" s="155">
        <v>1</v>
      </c>
      <c r="AE68" s="155">
        <v>1</v>
      </c>
      <c r="AF68" s="155">
        <v>1</v>
      </c>
      <c r="AG68" s="155">
        <v>1.1000000000000001</v>
      </c>
      <c r="AH68" s="155">
        <v>1.04</v>
      </c>
      <c r="AI68" s="155">
        <v>1.05</v>
      </c>
      <c r="AJ68" s="155">
        <v>1</v>
      </c>
      <c r="AK68" s="155">
        <v>1</v>
      </c>
      <c r="AL68" s="155">
        <v>1.02</v>
      </c>
      <c r="AM68" s="155">
        <v>1</v>
      </c>
      <c r="AN68" s="155">
        <v>1</v>
      </c>
      <c r="AO68" s="155">
        <v>1</v>
      </c>
    </row>
    <row r="69" spans="1:41" x14ac:dyDescent="0.25">
      <c r="A69" s="154">
        <v>38777</v>
      </c>
      <c r="B69" s="155">
        <v>1</v>
      </c>
      <c r="C69" s="155">
        <v>1</v>
      </c>
      <c r="D69" s="155">
        <v>1</v>
      </c>
      <c r="E69" s="155">
        <v>1</v>
      </c>
      <c r="F69" s="155">
        <v>1</v>
      </c>
      <c r="G69" s="155">
        <v>1</v>
      </c>
      <c r="H69" s="155">
        <v>1</v>
      </c>
      <c r="I69" s="155">
        <v>1</v>
      </c>
      <c r="J69" s="155">
        <v>1</v>
      </c>
      <c r="K69" s="155">
        <v>1</v>
      </c>
      <c r="L69" s="155">
        <v>1</v>
      </c>
      <c r="M69" s="155">
        <v>1</v>
      </c>
      <c r="N69" s="155">
        <v>1</v>
      </c>
      <c r="O69" s="155">
        <v>1</v>
      </c>
      <c r="P69" s="155">
        <v>1.03</v>
      </c>
      <c r="Q69" s="155">
        <v>1.03</v>
      </c>
      <c r="R69" s="155">
        <v>1</v>
      </c>
      <c r="S69" s="155">
        <v>1</v>
      </c>
      <c r="T69" s="155">
        <v>1.02</v>
      </c>
      <c r="U69" s="155">
        <v>1</v>
      </c>
      <c r="V69" s="155">
        <v>1</v>
      </c>
      <c r="W69" s="155">
        <v>1</v>
      </c>
      <c r="X69" s="155">
        <v>1</v>
      </c>
      <c r="Y69" s="155">
        <v>1</v>
      </c>
      <c r="Z69" s="155">
        <v>1</v>
      </c>
      <c r="AA69" s="155">
        <v>1</v>
      </c>
      <c r="AB69" s="155">
        <v>1</v>
      </c>
      <c r="AC69" s="155">
        <v>1</v>
      </c>
      <c r="AD69" s="155">
        <v>1</v>
      </c>
      <c r="AE69" s="155">
        <v>1</v>
      </c>
      <c r="AF69" s="155">
        <v>1</v>
      </c>
      <c r="AG69" s="155">
        <v>1.1000000000000001</v>
      </c>
      <c r="AH69" s="155">
        <v>1.04</v>
      </c>
      <c r="AI69" s="155">
        <v>1.05</v>
      </c>
      <c r="AJ69" s="155">
        <v>1</v>
      </c>
      <c r="AK69" s="155">
        <v>1</v>
      </c>
      <c r="AL69" s="155">
        <v>1.02</v>
      </c>
      <c r="AM69" s="155">
        <v>1</v>
      </c>
      <c r="AN69" s="155">
        <v>1</v>
      </c>
      <c r="AO69" s="155">
        <v>1</v>
      </c>
    </row>
    <row r="70" spans="1:41" x14ac:dyDescent="0.25">
      <c r="A70" s="154">
        <v>38808</v>
      </c>
      <c r="B70" s="155">
        <v>1</v>
      </c>
      <c r="C70" s="155">
        <v>1</v>
      </c>
      <c r="D70" s="155">
        <v>1</v>
      </c>
      <c r="E70" s="155">
        <v>1</v>
      </c>
      <c r="F70" s="155">
        <v>1</v>
      </c>
      <c r="G70" s="155">
        <v>1</v>
      </c>
      <c r="H70" s="155">
        <v>1</v>
      </c>
      <c r="I70" s="155">
        <v>1</v>
      </c>
      <c r="J70" s="155">
        <v>1</v>
      </c>
      <c r="K70" s="155">
        <v>1</v>
      </c>
      <c r="L70" s="155">
        <v>1</v>
      </c>
      <c r="M70" s="155">
        <v>1</v>
      </c>
      <c r="N70" s="155">
        <v>1</v>
      </c>
      <c r="O70" s="155">
        <v>1</v>
      </c>
      <c r="P70" s="155">
        <v>1.03</v>
      </c>
      <c r="Q70" s="155">
        <v>1.03</v>
      </c>
      <c r="R70" s="155">
        <v>1</v>
      </c>
      <c r="S70" s="155">
        <v>1</v>
      </c>
      <c r="T70" s="155">
        <v>1.02</v>
      </c>
      <c r="U70" s="155">
        <v>1</v>
      </c>
      <c r="V70" s="155">
        <v>1</v>
      </c>
      <c r="W70" s="155">
        <v>1</v>
      </c>
      <c r="X70" s="155">
        <v>1</v>
      </c>
      <c r="Y70" s="155">
        <v>1</v>
      </c>
      <c r="Z70" s="155">
        <v>1.02</v>
      </c>
      <c r="AA70" s="155">
        <v>1</v>
      </c>
      <c r="AB70" s="155">
        <v>1</v>
      </c>
      <c r="AC70" s="155">
        <v>1</v>
      </c>
      <c r="AD70" s="155">
        <v>1</v>
      </c>
      <c r="AE70" s="155">
        <v>0.98</v>
      </c>
      <c r="AF70" s="155">
        <v>0.98</v>
      </c>
      <c r="AG70" s="155">
        <v>0.98</v>
      </c>
      <c r="AH70" s="155">
        <v>1</v>
      </c>
      <c r="AI70" s="155">
        <v>1.05</v>
      </c>
      <c r="AJ70" s="155">
        <v>1</v>
      </c>
      <c r="AK70" s="155">
        <v>1</v>
      </c>
      <c r="AL70" s="155">
        <v>1.02</v>
      </c>
      <c r="AM70" s="155">
        <v>1</v>
      </c>
      <c r="AN70" s="155">
        <v>1</v>
      </c>
      <c r="AO70" s="155">
        <v>1</v>
      </c>
    </row>
    <row r="71" spans="1:41" x14ac:dyDescent="0.25">
      <c r="A71" s="154">
        <v>38838</v>
      </c>
      <c r="B71" s="155">
        <v>1</v>
      </c>
      <c r="C71" s="155">
        <v>1</v>
      </c>
      <c r="D71" s="155">
        <v>1</v>
      </c>
      <c r="E71" s="155">
        <v>1</v>
      </c>
      <c r="F71" s="155">
        <v>1</v>
      </c>
      <c r="G71" s="155">
        <v>1</v>
      </c>
      <c r="H71" s="155">
        <v>1</v>
      </c>
      <c r="I71" s="155">
        <v>1</v>
      </c>
      <c r="J71" s="155">
        <v>1</v>
      </c>
      <c r="K71" s="155">
        <v>1</v>
      </c>
      <c r="L71" s="155">
        <v>1</v>
      </c>
      <c r="M71" s="155">
        <v>1</v>
      </c>
      <c r="N71" s="155">
        <v>1</v>
      </c>
      <c r="O71" s="155">
        <v>1</v>
      </c>
      <c r="P71" s="155">
        <v>1.03</v>
      </c>
      <c r="Q71" s="155">
        <v>1.03</v>
      </c>
      <c r="R71" s="155">
        <v>1</v>
      </c>
      <c r="S71" s="155">
        <v>1</v>
      </c>
      <c r="T71" s="155">
        <v>1.02</v>
      </c>
      <c r="U71" s="155">
        <v>1</v>
      </c>
      <c r="V71" s="155">
        <v>1</v>
      </c>
      <c r="W71" s="155">
        <v>1</v>
      </c>
      <c r="X71" s="155">
        <v>1</v>
      </c>
      <c r="Y71" s="155">
        <v>1</v>
      </c>
      <c r="Z71" s="155">
        <v>1.02</v>
      </c>
      <c r="AA71" s="155">
        <v>1</v>
      </c>
      <c r="AB71" s="155">
        <v>1</v>
      </c>
      <c r="AC71" s="155">
        <v>1</v>
      </c>
      <c r="AD71" s="155">
        <v>1</v>
      </c>
      <c r="AE71" s="155">
        <v>0.98</v>
      </c>
      <c r="AF71" s="155">
        <v>0.98</v>
      </c>
      <c r="AG71" s="155">
        <v>0.98</v>
      </c>
      <c r="AH71" s="155">
        <v>1</v>
      </c>
      <c r="AI71" s="155">
        <v>1.05</v>
      </c>
      <c r="AJ71" s="155">
        <v>1</v>
      </c>
      <c r="AK71" s="155">
        <v>1</v>
      </c>
      <c r="AL71" s="155">
        <v>1.02</v>
      </c>
      <c r="AM71" s="155">
        <v>1</v>
      </c>
      <c r="AN71" s="155">
        <v>1</v>
      </c>
      <c r="AO71" s="155">
        <v>1</v>
      </c>
    </row>
    <row r="72" spans="1:41" x14ac:dyDescent="0.25">
      <c r="A72" s="154">
        <v>38869</v>
      </c>
      <c r="B72" s="155">
        <v>1</v>
      </c>
      <c r="C72" s="155">
        <v>1</v>
      </c>
      <c r="D72" s="155">
        <v>1</v>
      </c>
      <c r="E72" s="155">
        <v>1</v>
      </c>
      <c r="F72" s="155">
        <v>1</v>
      </c>
      <c r="G72" s="155">
        <v>1</v>
      </c>
      <c r="H72" s="155">
        <v>1</v>
      </c>
      <c r="I72" s="155">
        <v>1</v>
      </c>
      <c r="J72" s="155">
        <v>1</v>
      </c>
      <c r="K72" s="155">
        <v>1</v>
      </c>
      <c r="L72" s="155">
        <v>1</v>
      </c>
      <c r="M72" s="155">
        <v>1</v>
      </c>
      <c r="N72" s="155">
        <v>1</v>
      </c>
      <c r="O72" s="155">
        <v>1</v>
      </c>
      <c r="P72" s="155">
        <v>1.03</v>
      </c>
      <c r="Q72" s="155">
        <v>1.03</v>
      </c>
      <c r="R72" s="155">
        <v>1</v>
      </c>
      <c r="S72" s="155">
        <v>1</v>
      </c>
      <c r="T72" s="155">
        <v>1.02</v>
      </c>
      <c r="U72" s="155">
        <v>1</v>
      </c>
      <c r="V72" s="155">
        <v>1</v>
      </c>
      <c r="W72" s="155">
        <v>1</v>
      </c>
      <c r="X72" s="155">
        <v>1</v>
      </c>
      <c r="Y72" s="155">
        <v>1</v>
      </c>
      <c r="Z72" s="155">
        <v>1.02</v>
      </c>
      <c r="AA72" s="155">
        <v>1</v>
      </c>
      <c r="AB72" s="155">
        <v>1</v>
      </c>
      <c r="AC72" s="155">
        <v>1</v>
      </c>
      <c r="AD72" s="155">
        <v>1</v>
      </c>
      <c r="AE72" s="155">
        <v>0.98</v>
      </c>
      <c r="AF72" s="155">
        <v>0.98</v>
      </c>
      <c r="AG72" s="155">
        <v>0.98</v>
      </c>
      <c r="AH72" s="155">
        <v>1</v>
      </c>
      <c r="AI72" s="155">
        <v>1.05</v>
      </c>
      <c r="AJ72" s="155">
        <v>1</v>
      </c>
      <c r="AK72" s="155">
        <v>1</v>
      </c>
      <c r="AL72" s="155">
        <v>1.02</v>
      </c>
      <c r="AM72" s="155">
        <v>1</v>
      </c>
      <c r="AN72" s="155">
        <v>1</v>
      </c>
      <c r="AO72" s="155">
        <v>1</v>
      </c>
    </row>
    <row r="73" spans="1:41" x14ac:dyDescent="0.25">
      <c r="A73" s="154">
        <v>38899</v>
      </c>
      <c r="B73" s="155">
        <v>1</v>
      </c>
      <c r="C73" s="155">
        <v>1</v>
      </c>
      <c r="D73" s="155">
        <v>1</v>
      </c>
      <c r="E73" s="155">
        <v>1</v>
      </c>
      <c r="F73" s="155">
        <v>1</v>
      </c>
      <c r="G73" s="155">
        <v>1</v>
      </c>
      <c r="H73" s="155">
        <v>1</v>
      </c>
      <c r="I73" s="155">
        <v>1</v>
      </c>
      <c r="J73" s="155">
        <v>1</v>
      </c>
      <c r="K73" s="155">
        <v>1</v>
      </c>
      <c r="L73" s="155">
        <v>1</v>
      </c>
      <c r="M73" s="155">
        <v>1</v>
      </c>
      <c r="N73" s="155">
        <v>1</v>
      </c>
      <c r="O73" s="155">
        <v>1</v>
      </c>
      <c r="P73" s="155">
        <v>1.03</v>
      </c>
      <c r="Q73" s="155">
        <v>1.03</v>
      </c>
      <c r="R73" s="155">
        <v>1</v>
      </c>
      <c r="S73" s="155">
        <v>1</v>
      </c>
      <c r="T73" s="155">
        <v>1.02</v>
      </c>
      <c r="U73" s="155">
        <v>1</v>
      </c>
      <c r="V73" s="155">
        <v>1</v>
      </c>
      <c r="W73" s="155">
        <v>1</v>
      </c>
      <c r="X73" s="155">
        <v>1</v>
      </c>
      <c r="Y73" s="155">
        <v>1</v>
      </c>
      <c r="Z73" s="155">
        <v>1.02</v>
      </c>
      <c r="AA73" s="155">
        <v>1</v>
      </c>
      <c r="AB73" s="155">
        <v>1</v>
      </c>
      <c r="AC73" s="155">
        <v>1</v>
      </c>
      <c r="AD73" s="155">
        <v>1</v>
      </c>
      <c r="AE73" s="155">
        <v>0.98</v>
      </c>
      <c r="AF73" s="155">
        <v>0.98</v>
      </c>
      <c r="AG73" s="155">
        <v>0.98</v>
      </c>
      <c r="AH73" s="155">
        <v>1</v>
      </c>
      <c r="AI73" s="155">
        <v>1.05</v>
      </c>
      <c r="AJ73" s="155">
        <v>1</v>
      </c>
      <c r="AK73" s="155">
        <v>1</v>
      </c>
      <c r="AL73" s="155">
        <v>1.02</v>
      </c>
      <c r="AM73" s="155">
        <v>1</v>
      </c>
      <c r="AN73" s="155">
        <v>1</v>
      </c>
      <c r="AO73" s="155">
        <v>1</v>
      </c>
    </row>
    <row r="74" spans="1:41" x14ac:dyDescent="0.25">
      <c r="A74" s="154">
        <v>38930</v>
      </c>
      <c r="B74" s="155">
        <v>1</v>
      </c>
      <c r="C74" s="155">
        <v>1</v>
      </c>
      <c r="D74" s="155">
        <v>1</v>
      </c>
      <c r="E74" s="155">
        <v>1</v>
      </c>
      <c r="F74" s="155">
        <v>1</v>
      </c>
      <c r="G74" s="155">
        <v>1</v>
      </c>
      <c r="H74" s="155">
        <v>1</v>
      </c>
      <c r="I74" s="155">
        <v>1</v>
      </c>
      <c r="J74" s="155">
        <v>1</v>
      </c>
      <c r="K74" s="155">
        <v>1</v>
      </c>
      <c r="L74" s="155">
        <v>1</v>
      </c>
      <c r="M74" s="155">
        <v>1</v>
      </c>
      <c r="N74" s="155">
        <v>1</v>
      </c>
      <c r="O74" s="155">
        <v>1</v>
      </c>
      <c r="P74" s="155">
        <v>1.03</v>
      </c>
      <c r="Q74" s="155">
        <v>1.03</v>
      </c>
      <c r="R74" s="155">
        <v>1</v>
      </c>
      <c r="S74" s="155">
        <v>1</v>
      </c>
      <c r="T74" s="155">
        <v>1.02</v>
      </c>
      <c r="U74" s="155">
        <v>1</v>
      </c>
      <c r="V74" s="155">
        <v>1</v>
      </c>
      <c r="W74" s="155">
        <v>1</v>
      </c>
      <c r="X74" s="155">
        <v>1</v>
      </c>
      <c r="Y74" s="155">
        <v>1</v>
      </c>
      <c r="Z74" s="155">
        <v>1.02</v>
      </c>
      <c r="AA74" s="155">
        <v>1</v>
      </c>
      <c r="AB74" s="155">
        <v>1</v>
      </c>
      <c r="AC74" s="155">
        <v>1</v>
      </c>
      <c r="AD74" s="155">
        <v>1</v>
      </c>
      <c r="AE74" s="155">
        <v>0.98</v>
      </c>
      <c r="AF74" s="155">
        <v>0.98</v>
      </c>
      <c r="AG74" s="155">
        <v>0.98</v>
      </c>
      <c r="AH74" s="155">
        <v>1</v>
      </c>
      <c r="AI74" s="155">
        <v>1.05</v>
      </c>
      <c r="AJ74" s="155">
        <v>1</v>
      </c>
      <c r="AK74" s="155">
        <v>1</v>
      </c>
      <c r="AL74" s="155">
        <v>1.02</v>
      </c>
      <c r="AM74" s="155">
        <v>1</v>
      </c>
      <c r="AN74" s="155">
        <v>1</v>
      </c>
      <c r="AO74" s="155">
        <v>1</v>
      </c>
    </row>
    <row r="75" spans="1:41" x14ac:dyDescent="0.25">
      <c r="A75" s="154">
        <v>38961</v>
      </c>
      <c r="B75" s="155">
        <v>1</v>
      </c>
      <c r="C75" s="155">
        <v>1</v>
      </c>
      <c r="D75" s="155">
        <v>1</v>
      </c>
      <c r="E75" s="155">
        <v>1</v>
      </c>
      <c r="F75" s="155">
        <v>1</v>
      </c>
      <c r="G75" s="155">
        <v>1</v>
      </c>
      <c r="H75" s="155">
        <v>1</v>
      </c>
      <c r="I75" s="155">
        <v>1</v>
      </c>
      <c r="J75" s="155">
        <v>1</v>
      </c>
      <c r="K75" s="155">
        <v>1</v>
      </c>
      <c r="L75" s="155">
        <v>1</v>
      </c>
      <c r="M75" s="155">
        <v>1</v>
      </c>
      <c r="N75" s="155">
        <v>1</v>
      </c>
      <c r="O75" s="155">
        <v>1</v>
      </c>
      <c r="P75" s="155">
        <v>1.03</v>
      </c>
      <c r="Q75" s="155">
        <v>1.03</v>
      </c>
      <c r="R75" s="155">
        <v>1</v>
      </c>
      <c r="S75" s="155">
        <v>1</v>
      </c>
      <c r="T75" s="155">
        <v>1.02</v>
      </c>
      <c r="U75" s="155">
        <v>1</v>
      </c>
      <c r="V75" s="155">
        <v>1</v>
      </c>
      <c r="W75" s="155">
        <v>1</v>
      </c>
      <c r="X75" s="155">
        <v>1</v>
      </c>
      <c r="Y75" s="155">
        <v>1</v>
      </c>
      <c r="Z75" s="155">
        <v>1.02</v>
      </c>
      <c r="AA75" s="155">
        <v>1</v>
      </c>
      <c r="AB75" s="155">
        <v>1</v>
      </c>
      <c r="AC75" s="155">
        <v>1</v>
      </c>
      <c r="AD75" s="155">
        <v>1</v>
      </c>
      <c r="AE75" s="155">
        <v>0.98</v>
      </c>
      <c r="AF75" s="155">
        <v>0.98</v>
      </c>
      <c r="AG75" s="155">
        <v>0.98</v>
      </c>
      <c r="AH75" s="155">
        <v>1</v>
      </c>
      <c r="AI75" s="155">
        <v>1.05</v>
      </c>
      <c r="AJ75" s="155">
        <v>1</v>
      </c>
      <c r="AK75" s="155">
        <v>1</v>
      </c>
      <c r="AL75" s="155">
        <v>1.02</v>
      </c>
      <c r="AM75" s="155">
        <v>1</v>
      </c>
      <c r="AN75" s="155">
        <v>1</v>
      </c>
      <c r="AO75" s="155">
        <v>1</v>
      </c>
    </row>
    <row r="76" spans="1:41" x14ac:dyDescent="0.25">
      <c r="A76" s="154">
        <v>38991</v>
      </c>
      <c r="B76" s="155">
        <v>1</v>
      </c>
      <c r="C76" s="155">
        <v>1</v>
      </c>
      <c r="D76" s="155">
        <v>1</v>
      </c>
      <c r="E76" s="155">
        <v>1</v>
      </c>
      <c r="F76" s="155">
        <v>1</v>
      </c>
      <c r="G76" s="155">
        <v>1</v>
      </c>
      <c r="H76" s="155">
        <v>1</v>
      </c>
      <c r="I76" s="155">
        <v>1</v>
      </c>
      <c r="J76" s="155">
        <v>1</v>
      </c>
      <c r="K76" s="155">
        <v>1</v>
      </c>
      <c r="L76" s="155">
        <v>1</v>
      </c>
      <c r="M76" s="155">
        <v>1</v>
      </c>
      <c r="N76" s="155">
        <v>1</v>
      </c>
      <c r="O76" s="155">
        <v>1</v>
      </c>
      <c r="P76" s="155">
        <v>1.03</v>
      </c>
      <c r="Q76" s="155">
        <v>1.03</v>
      </c>
      <c r="R76" s="155">
        <v>1</v>
      </c>
      <c r="S76" s="155">
        <v>1</v>
      </c>
      <c r="T76" s="155">
        <v>1.02</v>
      </c>
      <c r="U76" s="155">
        <v>1</v>
      </c>
      <c r="V76" s="155">
        <v>1</v>
      </c>
      <c r="W76" s="155">
        <v>1</v>
      </c>
      <c r="X76" s="155">
        <v>1</v>
      </c>
      <c r="Y76" s="155">
        <v>1</v>
      </c>
      <c r="Z76" s="155">
        <v>1.02</v>
      </c>
      <c r="AA76" s="155">
        <v>1</v>
      </c>
      <c r="AB76" s="155">
        <v>1</v>
      </c>
      <c r="AC76" s="155">
        <v>1</v>
      </c>
      <c r="AD76" s="155">
        <v>1</v>
      </c>
      <c r="AE76" s="155">
        <v>0.98</v>
      </c>
      <c r="AF76" s="155">
        <v>0.98</v>
      </c>
      <c r="AG76" s="155">
        <v>0.98</v>
      </c>
      <c r="AH76" s="155">
        <v>1</v>
      </c>
      <c r="AI76" s="155">
        <v>1.05</v>
      </c>
      <c r="AJ76" s="155">
        <v>1</v>
      </c>
      <c r="AK76" s="155">
        <v>1</v>
      </c>
      <c r="AL76" s="155">
        <v>1.02</v>
      </c>
      <c r="AM76" s="155">
        <v>1</v>
      </c>
      <c r="AN76" s="155">
        <v>1</v>
      </c>
      <c r="AO76" s="155">
        <v>1</v>
      </c>
    </row>
    <row r="77" spans="1:41" x14ac:dyDescent="0.25">
      <c r="A77" s="154">
        <v>39022</v>
      </c>
      <c r="B77" s="155">
        <v>1</v>
      </c>
      <c r="C77" s="155">
        <v>1</v>
      </c>
      <c r="D77" s="155">
        <v>1</v>
      </c>
      <c r="E77" s="155">
        <v>1</v>
      </c>
      <c r="F77" s="155">
        <v>1</v>
      </c>
      <c r="G77" s="155">
        <v>1</v>
      </c>
      <c r="H77" s="155">
        <v>1</v>
      </c>
      <c r="I77" s="155">
        <v>1</v>
      </c>
      <c r="J77" s="155">
        <v>1</v>
      </c>
      <c r="K77" s="155">
        <v>1</v>
      </c>
      <c r="L77" s="155">
        <v>1</v>
      </c>
      <c r="M77" s="155">
        <v>1</v>
      </c>
      <c r="N77" s="155">
        <v>1</v>
      </c>
      <c r="O77" s="155">
        <v>1</v>
      </c>
      <c r="P77" s="155">
        <v>1.03</v>
      </c>
      <c r="Q77" s="155">
        <v>1.03</v>
      </c>
      <c r="R77" s="155">
        <v>1</v>
      </c>
      <c r="S77" s="155">
        <v>1</v>
      </c>
      <c r="T77" s="155">
        <v>1.02</v>
      </c>
      <c r="U77" s="155">
        <v>1</v>
      </c>
      <c r="V77" s="155">
        <v>1</v>
      </c>
      <c r="W77" s="155">
        <v>1</v>
      </c>
      <c r="X77" s="155">
        <v>1</v>
      </c>
      <c r="Y77" s="155">
        <v>1</v>
      </c>
      <c r="Z77" s="155">
        <v>1</v>
      </c>
      <c r="AA77" s="155">
        <v>1</v>
      </c>
      <c r="AB77" s="155">
        <v>1</v>
      </c>
      <c r="AC77" s="155">
        <v>1</v>
      </c>
      <c r="AD77" s="155">
        <v>1</v>
      </c>
      <c r="AE77" s="155">
        <v>1</v>
      </c>
      <c r="AF77" s="155">
        <v>1</v>
      </c>
      <c r="AG77" s="155">
        <v>1.1000000000000001</v>
      </c>
      <c r="AH77" s="155">
        <v>1.1000000000000001</v>
      </c>
      <c r="AI77" s="155">
        <v>1.05</v>
      </c>
      <c r="AJ77" s="155">
        <v>1</v>
      </c>
      <c r="AK77" s="155">
        <v>1</v>
      </c>
      <c r="AL77" s="155">
        <v>1.02</v>
      </c>
      <c r="AM77" s="155">
        <v>1</v>
      </c>
      <c r="AN77" s="155">
        <v>1</v>
      </c>
      <c r="AO77" s="155">
        <v>1</v>
      </c>
    </row>
    <row r="78" spans="1:41" x14ac:dyDescent="0.25">
      <c r="A78" s="154">
        <v>39052</v>
      </c>
      <c r="B78" s="155">
        <v>1</v>
      </c>
      <c r="C78" s="155">
        <v>1</v>
      </c>
      <c r="D78" s="155">
        <v>1</v>
      </c>
      <c r="E78" s="155">
        <v>1</v>
      </c>
      <c r="F78" s="155">
        <v>1</v>
      </c>
      <c r="G78" s="155">
        <v>1</v>
      </c>
      <c r="H78" s="155">
        <v>1</v>
      </c>
      <c r="I78" s="155">
        <v>1</v>
      </c>
      <c r="J78" s="155">
        <v>1</v>
      </c>
      <c r="K78" s="155">
        <v>1</v>
      </c>
      <c r="L78" s="155">
        <v>1</v>
      </c>
      <c r="M78" s="155">
        <v>1</v>
      </c>
      <c r="N78" s="155">
        <v>1</v>
      </c>
      <c r="O78" s="155">
        <v>1</v>
      </c>
      <c r="P78" s="155">
        <v>1.03</v>
      </c>
      <c r="Q78" s="155">
        <v>1.03</v>
      </c>
      <c r="R78" s="155">
        <v>1</v>
      </c>
      <c r="S78" s="155">
        <v>1</v>
      </c>
      <c r="T78" s="155">
        <v>1.02</v>
      </c>
      <c r="U78" s="155">
        <v>1</v>
      </c>
      <c r="V78" s="155">
        <v>1</v>
      </c>
      <c r="W78" s="155">
        <v>1</v>
      </c>
      <c r="X78" s="155">
        <v>1</v>
      </c>
      <c r="Y78" s="155">
        <v>1</v>
      </c>
      <c r="Z78" s="155">
        <v>1</v>
      </c>
      <c r="AA78" s="155">
        <v>1</v>
      </c>
      <c r="AB78" s="155">
        <v>1</v>
      </c>
      <c r="AC78" s="155">
        <v>1</v>
      </c>
      <c r="AD78" s="155">
        <v>1</v>
      </c>
      <c r="AE78" s="155">
        <v>1</v>
      </c>
      <c r="AF78" s="155">
        <v>1</v>
      </c>
      <c r="AG78" s="155">
        <v>1.1000000000000001</v>
      </c>
      <c r="AH78" s="155">
        <v>1.02</v>
      </c>
      <c r="AI78" s="155">
        <v>1.05</v>
      </c>
      <c r="AJ78" s="155">
        <v>1</v>
      </c>
      <c r="AK78" s="155">
        <v>1</v>
      </c>
      <c r="AL78" s="155">
        <v>1.02</v>
      </c>
      <c r="AM78" s="155">
        <v>1</v>
      </c>
      <c r="AN78" s="155">
        <v>1</v>
      </c>
      <c r="AO78" s="155">
        <v>1</v>
      </c>
    </row>
    <row r="79" spans="1:41" x14ac:dyDescent="0.25">
      <c r="A79" s="154">
        <v>39083</v>
      </c>
      <c r="B79" s="155">
        <v>1</v>
      </c>
      <c r="C79" s="155">
        <v>1</v>
      </c>
      <c r="D79" s="155">
        <v>1</v>
      </c>
      <c r="E79" s="155">
        <v>1</v>
      </c>
      <c r="F79" s="155">
        <v>1</v>
      </c>
      <c r="G79" s="155">
        <v>1</v>
      </c>
      <c r="H79" s="155">
        <v>1</v>
      </c>
      <c r="I79" s="155">
        <v>1</v>
      </c>
      <c r="J79" s="155">
        <v>1</v>
      </c>
      <c r="K79" s="155">
        <v>1</v>
      </c>
      <c r="L79" s="155">
        <v>1</v>
      </c>
      <c r="M79" s="155">
        <v>1</v>
      </c>
      <c r="N79" s="155">
        <v>1</v>
      </c>
      <c r="O79" s="155">
        <v>1</v>
      </c>
      <c r="P79" s="155">
        <v>1.03</v>
      </c>
      <c r="Q79" s="155">
        <v>1.03</v>
      </c>
      <c r="R79" s="155">
        <v>1</v>
      </c>
      <c r="S79" s="155">
        <v>1</v>
      </c>
      <c r="T79" s="155">
        <v>1.02</v>
      </c>
      <c r="U79" s="155">
        <v>1</v>
      </c>
      <c r="V79" s="155">
        <v>1</v>
      </c>
      <c r="W79" s="155">
        <v>1</v>
      </c>
      <c r="X79" s="155">
        <v>1</v>
      </c>
      <c r="Y79" s="155">
        <v>1</v>
      </c>
      <c r="Z79" s="155">
        <v>1</v>
      </c>
      <c r="AA79" s="155">
        <v>1</v>
      </c>
      <c r="AB79" s="155">
        <v>1</v>
      </c>
      <c r="AC79" s="155">
        <v>1</v>
      </c>
      <c r="AD79" s="155">
        <v>1</v>
      </c>
      <c r="AE79" s="155">
        <v>1</v>
      </c>
      <c r="AF79" s="155">
        <v>1</v>
      </c>
      <c r="AG79" s="155">
        <v>1.1000000000000001</v>
      </c>
      <c r="AH79" s="155">
        <v>1.04</v>
      </c>
      <c r="AI79" s="155">
        <v>1.05</v>
      </c>
      <c r="AJ79" s="155">
        <v>1</v>
      </c>
      <c r="AK79" s="155">
        <v>1</v>
      </c>
      <c r="AL79" s="155">
        <v>1.02</v>
      </c>
      <c r="AM79" s="155">
        <v>1</v>
      </c>
      <c r="AN79" s="155">
        <v>1</v>
      </c>
      <c r="AO79" s="155">
        <v>1</v>
      </c>
    </row>
    <row r="80" spans="1:41" x14ac:dyDescent="0.25">
      <c r="A80" s="154">
        <v>39114</v>
      </c>
      <c r="B80" s="155">
        <v>1</v>
      </c>
      <c r="C80" s="155">
        <v>1</v>
      </c>
      <c r="D80" s="155">
        <v>1</v>
      </c>
      <c r="E80" s="155">
        <v>1</v>
      </c>
      <c r="F80" s="155">
        <v>1</v>
      </c>
      <c r="G80" s="155">
        <v>1</v>
      </c>
      <c r="H80" s="155">
        <v>1</v>
      </c>
      <c r="I80" s="155">
        <v>1</v>
      </c>
      <c r="J80" s="155">
        <v>1</v>
      </c>
      <c r="K80" s="155">
        <v>1</v>
      </c>
      <c r="L80" s="155">
        <v>1</v>
      </c>
      <c r="M80" s="155">
        <v>1</v>
      </c>
      <c r="N80" s="155">
        <v>1</v>
      </c>
      <c r="O80" s="155">
        <v>1</v>
      </c>
      <c r="P80" s="155">
        <v>1.03</v>
      </c>
      <c r="Q80" s="155">
        <v>1.03</v>
      </c>
      <c r="R80" s="155">
        <v>1</v>
      </c>
      <c r="S80" s="155">
        <v>1</v>
      </c>
      <c r="T80" s="155">
        <v>1.02</v>
      </c>
      <c r="U80" s="155">
        <v>1</v>
      </c>
      <c r="V80" s="155">
        <v>1</v>
      </c>
      <c r="W80" s="155">
        <v>1</v>
      </c>
      <c r="X80" s="155">
        <v>1</v>
      </c>
      <c r="Y80" s="155">
        <v>1</v>
      </c>
      <c r="Z80" s="155">
        <v>1</v>
      </c>
      <c r="AA80" s="155">
        <v>1</v>
      </c>
      <c r="AB80" s="155">
        <v>1</v>
      </c>
      <c r="AC80" s="155">
        <v>1</v>
      </c>
      <c r="AD80" s="155">
        <v>1</v>
      </c>
      <c r="AE80" s="155">
        <v>1</v>
      </c>
      <c r="AF80" s="155">
        <v>1</v>
      </c>
      <c r="AG80" s="155">
        <v>1.1000000000000001</v>
      </c>
      <c r="AH80" s="155">
        <v>1.04</v>
      </c>
      <c r="AI80" s="155">
        <v>1.05</v>
      </c>
      <c r="AJ80" s="155">
        <v>1</v>
      </c>
      <c r="AK80" s="155">
        <v>1</v>
      </c>
      <c r="AL80" s="155">
        <v>1.02</v>
      </c>
      <c r="AM80" s="155">
        <v>1</v>
      </c>
      <c r="AN80" s="155">
        <v>1</v>
      </c>
      <c r="AO80" s="155">
        <v>1</v>
      </c>
    </row>
    <row r="81" spans="1:41" x14ac:dyDescent="0.25">
      <c r="A81" s="154">
        <v>39142</v>
      </c>
      <c r="B81" s="155">
        <v>1</v>
      </c>
      <c r="C81" s="155">
        <v>1</v>
      </c>
      <c r="D81" s="155">
        <v>1</v>
      </c>
      <c r="E81" s="155">
        <v>1</v>
      </c>
      <c r="F81" s="155">
        <v>1</v>
      </c>
      <c r="G81" s="155">
        <v>1</v>
      </c>
      <c r="H81" s="155">
        <v>1</v>
      </c>
      <c r="I81" s="155">
        <v>1</v>
      </c>
      <c r="J81" s="155">
        <v>1</v>
      </c>
      <c r="K81" s="155">
        <v>1</v>
      </c>
      <c r="L81" s="155">
        <v>1</v>
      </c>
      <c r="M81" s="155">
        <v>1</v>
      </c>
      <c r="N81" s="155">
        <v>1</v>
      </c>
      <c r="O81" s="155">
        <v>1</v>
      </c>
      <c r="P81" s="155">
        <v>1.03</v>
      </c>
      <c r="Q81" s="155">
        <v>1.03</v>
      </c>
      <c r="R81" s="155">
        <v>1</v>
      </c>
      <c r="S81" s="155">
        <v>1</v>
      </c>
      <c r="T81" s="155">
        <v>1.02</v>
      </c>
      <c r="U81" s="155">
        <v>1</v>
      </c>
      <c r="V81" s="155">
        <v>1</v>
      </c>
      <c r="W81" s="155">
        <v>1</v>
      </c>
      <c r="X81" s="155">
        <v>1</v>
      </c>
      <c r="Y81" s="155">
        <v>1</v>
      </c>
      <c r="Z81" s="155">
        <v>1</v>
      </c>
      <c r="AA81" s="155">
        <v>1</v>
      </c>
      <c r="AB81" s="155">
        <v>1</v>
      </c>
      <c r="AC81" s="155">
        <v>1</v>
      </c>
      <c r="AD81" s="155">
        <v>1</v>
      </c>
      <c r="AE81" s="155">
        <v>1</v>
      </c>
      <c r="AF81" s="155">
        <v>1</v>
      </c>
      <c r="AG81" s="155">
        <v>1.1000000000000001</v>
      </c>
      <c r="AH81" s="155">
        <v>1.04</v>
      </c>
      <c r="AI81" s="155">
        <v>1.05</v>
      </c>
      <c r="AJ81" s="155">
        <v>1</v>
      </c>
      <c r="AK81" s="155">
        <v>1</v>
      </c>
      <c r="AL81" s="155">
        <v>1.02</v>
      </c>
      <c r="AM81" s="155">
        <v>1</v>
      </c>
      <c r="AN81" s="155">
        <v>1</v>
      </c>
      <c r="AO81" s="155">
        <v>1</v>
      </c>
    </row>
    <row r="82" spans="1:41" x14ac:dyDescent="0.25">
      <c r="A82" s="154">
        <v>39173</v>
      </c>
      <c r="B82" s="155">
        <v>1</v>
      </c>
      <c r="C82" s="155">
        <v>1</v>
      </c>
      <c r="D82" s="155">
        <v>1</v>
      </c>
      <c r="E82" s="155">
        <v>1</v>
      </c>
      <c r="F82" s="155">
        <v>1</v>
      </c>
      <c r="G82" s="155">
        <v>1</v>
      </c>
      <c r="H82" s="155">
        <v>1</v>
      </c>
      <c r="I82" s="155">
        <v>1</v>
      </c>
      <c r="J82" s="155">
        <v>1</v>
      </c>
      <c r="K82" s="155">
        <v>1</v>
      </c>
      <c r="L82" s="155">
        <v>1</v>
      </c>
      <c r="M82" s="155">
        <v>1</v>
      </c>
      <c r="N82" s="155">
        <v>1</v>
      </c>
      <c r="O82" s="155">
        <v>1</v>
      </c>
      <c r="P82" s="155">
        <v>1.03</v>
      </c>
      <c r="Q82" s="155">
        <v>1.03</v>
      </c>
      <c r="R82" s="155">
        <v>1</v>
      </c>
      <c r="S82" s="155">
        <v>1</v>
      </c>
      <c r="T82" s="155">
        <v>1.02</v>
      </c>
      <c r="U82" s="155">
        <v>1</v>
      </c>
      <c r="V82" s="155">
        <v>1</v>
      </c>
      <c r="W82" s="155">
        <v>1</v>
      </c>
      <c r="X82" s="155">
        <v>1</v>
      </c>
      <c r="Y82" s="155">
        <v>1</v>
      </c>
      <c r="Z82" s="155">
        <v>1.02</v>
      </c>
      <c r="AA82" s="155">
        <v>1</v>
      </c>
      <c r="AB82" s="155">
        <v>1</v>
      </c>
      <c r="AC82" s="155">
        <v>1</v>
      </c>
      <c r="AD82" s="155">
        <v>1</v>
      </c>
      <c r="AE82" s="155">
        <v>0.98</v>
      </c>
      <c r="AF82" s="155">
        <v>0.98</v>
      </c>
      <c r="AG82" s="155">
        <v>0.98</v>
      </c>
      <c r="AH82" s="155">
        <v>1</v>
      </c>
      <c r="AI82" s="155">
        <v>1.05</v>
      </c>
      <c r="AJ82" s="155">
        <v>1</v>
      </c>
      <c r="AK82" s="155">
        <v>1</v>
      </c>
      <c r="AL82" s="155">
        <v>1.02</v>
      </c>
      <c r="AM82" s="155">
        <v>1</v>
      </c>
      <c r="AN82" s="155">
        <v>1</v>
      </c>
      <c r="AO82" s="155">
        <v>1</v>
      </c>
    </row>
    <row r="83" spans="1:41" x14ac:dyDescent="0.25">
      <c r="A83" s="154">
        <v>39203</v>
      </c>
      <c r="B83" s="155">
        <v>1</v>
      </c>
      <c r="C83" s="155">
        <v>1</v>
      </c>
      <c r="D83" s="155">
        <v>1</v>
      </c>
      <c r="E83" s="155">
        <v>1</v>
      </c>
      <c r="F83" s="155">
        <v>1</v>
      </c>
      <c r="G83" s="155">
        <v>1</v>
      </c>
      <c r="H83" s="155">
        <v>1</v>
      </c>
      <c r="I83" s="155">
        <v>1</v>
      </c>
      <c r="J83" s="155">
        <v>1</v>
      </c>
      <c r="K83" s="155">
        <v>1</v>
      </c>
      <c r="L83" s="155">
        <v>1</v>
      </c>
      <c r="M83" s="155">
        <v>1</v>
      </c>
      <c r="N83" s="155">
        <v>1</v>
      </c>
      <c r="O83" s="155">
        <v>1</v>
      </c>
      <c r="P83" s="155">
        <v>1.03</v>
      </c>
      <c r="Q83" s="155">
        <v>1.03</v>
      </c>
      <c r="R83" s="155">
        <v>1</v>
      </c>
      <c r="S83" s="155">
        <v>1</v>
      </c>
      <c r="T83" s="155">
        <v>1.02</v>
      </c>
      <c r="U83" s="155">
        <v>1</v>
      </c>
      <c r="V83" s="155">
        <v>1</v>
      </c>
      <c r="W83" s="155">
        <v>1</v>
      </c>
      <c r="X83" s="155">
        <v>1</v>
      </c>
      <c r="Y83" s="155">
        <v>1</v>
      </c>
      <c r="Z83" s="155">
        <v>1.02</v>
      </c>
      <c r="AA83" s="155">
        <v>1</v>
      </c>
      <c r="AB83" s="155">
        <v>1</v>
      </c>
      <c r="AC83" s="155">
        <v>1</v>
      </c>
      <c r="AD83" s="155">
        <v>1</v>
      </c>
      <c r="AE83" s="155">
        <v>0.98</v>
      </c>
      <c r="AF83" s="155">
        <v>0.98</v>
      </c>
      <c r="AG83" s="155">
        <v>0.98</v>
      </c>
      <c r="AH83" s="155">
        <v>1</v>
      </c>
      <c r="AI83" s="155">
        <v>1.05</v>
      </c>
      <c r="AJ83" s="155">
        <v>1</v>
      </c>
      <c r="AK83" s="155">
        <v>1</v>
      </c>
      <c r="AL83" s="155">
        <v>1.02</v>
      </c>
      <c r="AM83" s="155">
        <v>1</v>
      </c>
      <c r="AN83" s="155">
        <v>1</v>
      </c>
      <c r="AO83" s="155">
        <v>1</v>
      </c>
    </row>
    <row r="84" spans="1:41" x14ac:dyDescent="0.25">
      <c r="A84" s="154">
        <v>39234</v>
      </c>
      <c r="B84" s="155">
        <v>1</v>
      </c>
      <c r="C84" s="155">
        <v>1</v>
      </c>
      <c r="D84" s="155">
        <v>1</v>
      </c>
      <c r="E84" s="155">
        <v>1</v>
      </c>
      <c r="F84" s="155">
        <v>1</v>
      </c>
      <c r="G84" s="155">
        <v>1</v>
      </c>
      <c r="H84" s="155">
        <v>1</v>
      </c>
      <c r="I84" s="155">
        <v>1</v>
      </c>
      <c r="J84" s="155">
        <v>1</v>
      </c>
      <c r="K84" s="155">
        <v>1</v>
      </c>
      <c r="L84" s="155">
        <v>1</v>
      </c>
      <c r="M84" s="155">
        <v>1</v>
      </c>
      <c r="N84" s="155">
        <v>1</v>
      </c>
      <c r="O84" s="155">
        <v>1</v>
      </c>
      <c r="P84" s="155">
        <v>1.03</v>
      </c>
      <c r="Q84" s="155">
        <v>1.03</v>
      </c>
      <c r="R84" s="155">
        <v>1</v>
      </c>
      <c r="S84" s="155">
        <v>1</v>
      </c>
      <c r="T84" s="155">
        <v>1.02</v>
      </c>
      <c r="U84" s="155">
        <v>1</v>
      </c>
      <c r="V84" s="155">
        <v>1</v>
      </c>
      <c r="W84" s="155">
        <v>1</v>
      </c>
      <c r="X84" s="155">
        <v>1</v>
      </c>
      <c r="Y84" s="155">
        <v>1</v>
      </c>
      <c r="Z84" s="155">
        <v>1.02</v>
      </c>
      <c r="AA84" s="155">
        <v>1</v>
      </c>
      <c r="AB84" s="155">
        <v>1</v>
      </c>
      <c r="AC84" s="155">
        <v>1</v>
      </c>
      <c r="AD84" s="155">
        <v>1</v>
      </c>
      <c r="AE84" s="155">
        <v>0.98</v>
      </c>
      <c r="AF84" s="155">
        <v>0.98</v>
      </c>
      <c r="AG84" s="155">
        <v>0.98</v>
      </c>
      <c r="AH84" s="155">
        <v>1</v>
      </c>
      <c r="AI84" s="155">
        <v>1.05</v>
      </c>
      <c r="AJ84" s="155">
        <v>1</v>
      </c>
      <c r="AK84" s="155">
        <v>1</v>
      </c>
      <c r="AL84" s="155">
        <v>1.02</v>
      </c>
      <c r="AM84" s="155">
        <v>1</v>
      </c>
      <c r="AN84" s="155">
        <v>1</v>
      </c>
      <c r="AO84" s="155">
        <v>1</v>
      </c>
    </row>
    <row r="85" spans="1:41" x14ac:dyDescent="0.25">
      <c r="A85" s="154">
        <v>39264</v>
      </c>
      <c r="B85" s="155">
        <v>1</v>
      </c>
      <c r="C85" s="155">
        <v>1</v>
      </c>
      <c r="D85" s="155">
        <v>1</v>
      </c>
      <c r="E85" s="155">
        <v>1</v>
      </c>
      <c r="F85" s="155">
        <v>1</v>
      </c>
      <c r="G85" s="155">
        <v>1</v>
      </c>
      <c r="H85" s="155">
        <v>1</v>
      </c>
      <c r="I85" s="155">
        <v>1</v>
      </c>
      <c r="J85" s="155">
        <v>1</v>
      </c>
      <c r="K85" s="155">
        <v>1</v>
      </c>
      <c r="L85" s="155">
        <v>1</v>
      </c>
      <c r="M85" s="155">
        <v>1</v>
      </c>
      <c r="N85" s="155">
        <v>1</v>
      </c>
      <c r="O85" s="155">
        <v>1</v>
      </c>
      <c r="P85" s="155">
        <v>1.03</v>
      </c>
      <c r="Q85" s="155">
        <v>1.03</v>
      </c>
      <c r="R85" s="155">
        <v>1</v>
      </c>
      <c r="S85" s="155">
        <v>1</v>
      </c>
      <c r="T85" s="155">
        <v>1.02</v>
      </c>
      <c r="U85" s="155">
        <v>1</v>
      </c>
      <c r="V85" s="155">
        <v>1</v>
      </c>
      <c r="W85" s="155">
        <v>1</v>
      </c>
      <c r="X85" s="155">
        <v>1</v>
      </c>
      <c r="Y85" s="155">
        <v>1</v>
      </c>
      <c r="Z85" s="155">
        <v>1.02</v>
      </c>
      <c r="AA85" s="155">
        <v>1</v>
      </c>
      <c r="AB85" s="155">
        <v>1</v>
      </c>
      <c r="AC85" s="155">
        <v>1</v>
      </c>
      <c r="AD85" s="155">
        <v>1</v>
      </c>
      <c r="AE85" s="155">
        <v>0.98</v>
      </c>
      <c r="AF85" s="155">
        <v>0.98</v>
      </c>
      <c r="AG85" s="155">
        <v>0.98</v>
      </c>
      <c r="AH85" s="155">
        <v>1</v>
      </c>
      <c r="AI85" s="155">
        <v>1.05</v>
      </c>
      <c r="AJ85" s="155">
        <v>1</v>
      </c>
      <c r="AK85" s="155">
        <v>1</v>
      </c>
      <c r="AL85" s="155">
        <v>1.02</v>
      </c>
      <c r="AM85" s="155">
        <v>1</v>
      </c>
      <c r="AN85" s="155">
        <v>1</v>
      </c>
      <c r="AO85" s="155">
        <v>1</v>
      </c>
    </row>
    <row r="86" spans="1:41" x14ac:dyDescent="0.25">
      <c r="A86" s="154">
        <v>39295</v>
      </c>
      <c r="B86" s="155">
        <v>1</v>
      </c>
      <c r="C86" s="155">
        <v>1</v>
      </c>
      <c r="D86" s="155">
        <v>1</v>
      </c>
      <c r="E86" s="155">
        <v>1</v>
      </c>
      <c r="F86" s="155">
        <v>1</v>
      </c>
      <c r="G86" s="155">
        <v>1</v>
      </c>
      <c r="H86" s="155">
        <v>1</v>
      </c>
      <c r="I86" s="155">
        <v>1</v>
      </c>
      <c r="J86" s="155">
        <v>1</v>
      </c>
      <c r="K86" s="155">
        <v>1</v>
      </c>
      <c r="L86" s="155">
        <v>1</v>
      </c>
      <c r="M86" s="155">
        <v>1</v>
      </c>
      <c r="N86" s="155">
        <v>1</v>
      </c>
      <c r="O86" s="155">
        <v>1</v>
      </c>
      <c r="P86" s="155">
        <v>1.03</v>
      </c>
      <c r="Q86" s="155">
        <v>1.03</v>
      </c>
      <c r="R86" s="155">
        <v>1</v>
      </c>
      <c r="S86" s="155">
        <v>1</v>
      </c>
      <c r="T86" s="155">
        <v>1.02</v>
      </c>
      <c r="U86" s="155">
        <v>1</v>
      </c>
      <c r="V86" s="155">
        <v>1</v>
      </c>
      <c r="W86" s="155">
        <v>1</v>
      </c>
      <c r="X86" s="155">
        <v>1</v>
      </c>
      <c r="Y86" s="155">
        <v>1</v>
      </c>
      <c r="Z86" s="155">
        <v>1.02</v>
      </c>
      <c r="AA86" s="155">
        <v>1</v>
      </c>
      <c r="AB86" s="155">
        <v>1</v>
      </c>
      <c r="AC86" s="155">
        <v>1</v>
      </c>
      <c r="AD86" s="155">
        <v>1</v>
      </c>
      <c r="AE86" s="155">
        <v>0.98</v>
      </c>
      <c r="AF86" s="155">
        <v>0.98</v>
      </c>
      <c r="AG86" s="155">
        <v>0.98</v>
      </c>
      <c r="AH86" s="155">
        <v>1</v>
      </c>
      <c r="AI86" s="155">
        <v>1.05</v>
      </c>
      <c r="AJ86" s="155">
        <v>1</v>
      </c>
      <c r="AK86" s="155">
        <v>1</v>
      </c>
      <c r="AL86" s="155">
        <v>1.02</v>
      </c>
      <c r="AM86" s="155">
        <v>1</v>
      </c>
      <c r="AN86" s="155">
        <v>1</v>
      </c>
      <c r="AO86" s="155">
        <v>1</v>
      </c>
    </row>
    <row r="87" spans="1:41" x14ac:dyDescent="0.25">
      <c r="A87" s="154">
        <v>39326</v>
      </c>
      <c r="B87" s="155">
        <v>1</v>
      </c>
      <c r="C87" s="155">
        <v>1</v>
      </c>
      <c r="D87" s="155">
        <v>1</v>
      </c>
      <c r="E87" s="155">
        <v>1</v>
      </c>
      <c r="F87" s="155">
        <v>1</v>
      </c>
      <c r="G87" s="155">
        <v>1</v>
      </c>
      <c r="H87" s="155">
        <v>1</v>
      </c>
      <c r="I87" s="155">
        <v>1</v>
      </c>
      <c r="J87" s="155">
        <v>1</v>
      </c>
      <c r="K87" s="155">
        <v>1</v>
      </c>
      <c r="L87" s="155">
        <v>1</v>
      </c>
      <c r="M87" s="155">
        <v>1</v>
      </c>
      <c r="N87" s="155">
        <v>1</v>
      </c>
      <c r="O87" s="155">
        <v>1</v>
      </c>
      <c r="P87" s="155">
        <v>1.03</v>
      </c>
      <c r="Q87" s="155">
        <v>1.03</v>
      </c>
      <c r="R87" s="155">
        <v>1</v>
      </c>
      <c r="S87" s="155">
        <v>1</v>
      </c>
      <c r="T87" s="155">
        <v>1.02</v>
      </c>
      <c r="U87" s="155">
        <v>1</v>
      </c>
      <c r="V87" s="155">
        <v>1</v>
      </c>
      <c r="W87" s="155">
        <v>1</v>
      </c>
      <c r="X87" s="155">
        <v>1</v>
      </c>
      <c r="Y87" s="155">
        <v>1</v>
      </c>
      <c r="Z87" s="155">
        <v>1.02</v>
      </c>
      <c r="AA87" s="155">
        <v>1</v>
      </c>
      <c r="AB87" s="155">
        <v>1</v>
      </c>
      <c r="AC87" s="155">
        <v>1</v>
      </c>
      <c r="AD87" s="155">
        <v>1</v>
      </c>
      <c r="AE87" s="155">
        <v>0.98</v>
      </c>
      <c r="AF87" s="155">
        <v>0.98</v>
      </c>
      <c r="AG87" s="155">
        <v>0.98</v>
      </c>
      <c r="AH87" s="155">
        <v>1</v>
      </c>
      <c r="AI87" s="155">
        <v>1.05</v>
      </c>
      <c r="AJ87" s="155">
        <v>1</v>
      </c>
      <c r="AK87" s="155">
        <v>1</v>
      </c>
      <c r="AL87" s="155">
        <v>1.02</v>
      </c>
      <c r="AM87" s="155">
        <v>1</v>
      </c>
      <c r="AN87" s="155">
        <v>1</v>
      </c>
      <c r="AO87" s="155">
        <v>1</v>
      </c>
    </row>
    <row r="88" spans="1:41" x14ac:dyDescent="0.25">
      <c r="A88" s="154">
        <v>39356</v>
      </c>
      <c r="B88" s="155">
        <v>1</v>
      </c>
      <c r="C88" s="155">
        <v>1</v>
      </c>
      <c r="D88" s="155">
        <v>1</v>
      </c>
      <c r="E88" s="155">
        <v>1</v>
      </c>
      <c r="F88" s="155">
        <v>1</v>
      </c>
      <c r="G88" s="155">
        <v>1</v>
      </c>
      <c r="H88" s="155">
        <v>1</v>
      </c>
      <c r="I88" s="155">
        <v>1</v>
      </c>
      <c r="J88" s="155">
        <v>1</v>
      </c>
      <c r="K88" s="155">
        <v>1</v>
      </c>
      <c r="L88" s="155">
        <v>1</v>
      </c>
      <c r="M88" s="155">
        <v>1</v>
      </c>
      <c r="N88" s="155">
        <v>1</v>
      </c>
      <c r="O88" s="155">
        <v>1</v>
      </c>
      <c r="P88" s="155">
        <v>1.03</v>
      </c>
      <c r="Q88" s="155">
        <v>1.03</v>
      </c>
      <c r="R88" s="155">
        <v>1</v>
      </c>
      <c r="S88" s="155">
        <v>1</v>
      </c>
      <c r="T88" s="155">
        <v>1.02</v>
      </c>
      <c r="U88" s="155">
        <v>1</v>
      </c>
      <c r="V88" s="155">
        <v>1</v>
      </c>
      <c r="W88" s="155">
        <v>1</v>
      </c>
      <c r="X88" s="155">
        <v>1</v>
      </c>
      <c r="Y88" s="155">
        <v>1</v>
      </c>
      <c r="Z88" s="155">
        <v>1.02</v>
      </c>
      <c r="AA88" s="155">
        <v>1</v>
      </c>
      <c r="AB88" s="155">
        <v>1</v>
      </c>
      <c r="AC88" s="155">
        <v>1</v>
      </c>
      <c r="AD88" s="155">
        <v>1</v>
      </c>
      <c r="AE88" s="155">
        <v>0.98</v>
      </c>
      <c r="AF88" s="155">
        <v>0.98</v>
      </c>
      <c r="AG88" s="155">
        <v>0.98</v>
      </c>
      <c r="AH88" s="155">
        <v>1</v>
      </c>
      <c r="AI88" s="155">
        <v>1.05</v>
      </c>
      <c r="AJ88" s="155">
        <v>1</v>
      </c>
      <c r="AK88" s="155">
        <v>1</v>
      </c>
      <c r="AL88" s="155">
        <v>1.02</v>
      </c>
      <c r="AM88" s="155">
        <v>1</v>
      </c>
      <c r="AN88" s="155">
        <v>1</v>
      </c>
      <c r="AO88" s="155">
        <v>1</v>
      </c>
    </row>
    <row r="89" spans="1:41" x14ac:dyDescent="0.25">
      <c r="A89" s="154">
        <v>39387</v>
      </c>
      <c r="B89" s="155">
        <v>1</v>
      </c>
      <c r="C89" s="155">
        <v>1</v>
      </c>
      <c r="D89" s="155">
        <v>1</v>
      </c>
      <c r="E89" s="155">
        <v>1</v>
      </c>
      <c r="F89" s="155">
        <v>1</v>
      </c>
      <c r="G89" s="155">
        <v>1</v>
      </c>
      <c r="H89" s="155">
        <v>1</v>
      </c>
      <c r="I89" s="155">
        <v>1</v>
      </c>
      <c r="J89" s="155">
        <v>1</v>
      </c>
      <c r="K89" s="155">
        <v>1</v>
      </c>
      <c r="L89" s="155">
        <v>1</v>
      </c>
      <c r="M89" s="155">
        <v>1</v>
      </c>
      <c r="N89" s="155">
        <v>1</v>
      </c>
      <c r="O89" s="155">
        <v>1</v>
      </c>
      <c r="P89" s="155">
        <v>1.03</v>
      </c>
      <c r="Q89" s="155">
        <v>1.03</v>
      </c>
      <c r="R89" s="155">
        <v>1</v>
      </c>
      <c r="S89" s="155">
        <v>1</v>
      </c>
      <c r="T89" s="155">
        <v>1.02</v>
      </c>
      <c r="U89" s="155">
        <v>1</v>
      </c>
      <c r="V89" s="155">
        <v>1</v>
      </c>
      <c r="W89" s="155">
        <v>1</v>
      </c>
      <c r="X89" s="155">
        <v>1</v>
      </c>
      <c r="Y89" s="155">
        <v>1</v>
      </c>
      <c r="Z89" s="155">
        <v>1</v>
      </c>
      <c r="AA89" s="155">
        <v>1</v>
      </c>
      <c r="AB89" s="155">
        <v>1</v>
      </c>
      <c r="AC89" s="155">
        <v>1</v>
      </c>
      <c r="AD89" s="155">
        <v>1</v>
      </c>
      <c r="AE89" s="155">
        <v>1</v>
      </c>
      <c r="AF89" s="155">
        <v>1</v>
      </c>
      <c r="AG89" s="155">
        <v>1.1000000000000001</v>
      </c>
      <c r="AH89" s="155">
        <v>1.1000000000000001</v>
      </c>
      <c r="AI89" s="155">
        <v>1.05</v>
      </c>
      <c r="AJ89" s="155">
        <v>1</v>
      </c>
      <c r="AK89" s="155">
        <v>1</v>
      </c>
      <c r="AL89" s="155">
        <v>1.02</v>
      </c>
      <c r="AM89" s="155">
        <v>1</v>
      </c>
      <c r="AN89" s="155">
        <v>1</v>
      </c>
      <c r="AO89" s="155">
        <v>1</v>
      </c>
    </row>
    <row r="90" spans="1:41" x14ac:dyDescent="0.25">
      <c r="A90" s="154">
        <v>39417</v>
      </c>
      <c r="B90" s="155">
        <v>1</v>
      </c>
      <c r="C90" s="155">
        <v>1</v>
      </c>
      <c r="D90" s="155">
        <v>1</v>
      </c>
      <c r="E90" s="155">
        <v>1</v>
      </c>
      <c r="F90" s="155">
        <v>1</v>
      </c>
      <c r="G90" s="155">
        <v>1</v>
      </c>
      <c r="H90" s="155">
        <v>1</v>
      </c>
      <c r="I90" s="155">
        <v>1</v>
      </c>
      <c r="J90" s="155">
        <v>1</v>
      </c>
      <c r="K90" s="155">
        <v>1</v>
      </c>
      <c r="L90" s="155">
        <v>1</v>
      </c>
      <c r="M90" s="155">
        <v>1</v>
      </c>
      <c r="N90" s="155">
        <v>1</v>
      </c>
      <c r="O90" s="155">
        <v>1</v>
      </c>
      <c r="P90" s="155">
        <v>1.03</v>
      </c>
      <c r="Q90" s="155">
        <v>1.03</v>
      </c>
      <c r="R90" s="155">
        <v>1</v>
      </c>
      <c r="S90" s="155">
        <v>1</v>
      </c>
      <c r="T90" s="155">
        <v>1.02</v>
      </c>
      <c r="U90" s="155">
        <v>1</v>
      </c>
      <c r="V90" s="155">
        <v>1</v>
      </c>
      <c r="W90" s="155">
        <v>1</v>
      </c>
      <c r="X90" s="155">
        <v>1</v>
      </c>
      <c r="Y90" s="155">
        <v>1</v>
      </c>
      <c r="Z90" s="155">
        <v>1</v>
      </c>
      <c r="AA90" s="155">
        <v>1</v>
      </c>
      <c r="AB90" s="155">
        <v>1</v>
      </c>
      <c r="AC90" s="155">
        <v>1</v>
      </c>
      <c r="AD90" s="155">
        <v>1</v>
      </c>
      <c r="AE90" s="155">
        <v>1</v>
      </c>
      <c r="AF90" s="155">
        <v>1</v>
      </c>
      <c r="AG90" s="155">
        <v>1.1000000000000001</v>
      </c>
      <c r="AH90" s="155">
        <v>1.02</v>
      </c>
      <c r="AI90" s="155">
        <v>1.05</v>
      </c>
      <c r="AJ90" s="155">
        <v>1</v>
      </c>
      <c r="AK90" s="155">
        <v>1</v>
      </c>
      <c r="AL90" s="155">
        <v>1.02</v>
      </c>
      <c r="AM90" s="155">
        <v>1</v>
      </c>
      <c r="AN90" s="155">
        <v>1</v>
      </c>
      <c r="AO90" s="155">
        <v>1</v>
      </c>
    </row>
    <row r="91" spans="1:41" x14ac:dyDescent="0.25">
      <c r="A91" s="154">
        <v>39448</v>
      </c>
      <c r="B91" s="155">
        <v>1</v>
      </c>
      <c r="C91" s="155">
        <v>1</v>
      </c>
      <c r="D91" s="155">
        <v>1</v>
      </c>
      <c r="E91" s="155">
        <v>1</v>
      </c>
      <c r="F91" s="155">
        <v>1</v>
      </c>
      <c r="G91" s="155">
        <v>1</v>
      </c>
      <c r="H91" s="155">
        <v>1</v>
      </c>
      <c r="I91" s="155">
        <v>1</v>
      </c>
      <c r="J91" s="155">
        <v>1</v>
      </c>
      <c r="K91" s="155">
        <v>1</v>
      </c>
      <c r="L91" s="155">
        <v>1</v>
      </c>
      <c r="M91" s="155">
        <v>1</v>
      </c>
      <c r="N91" s="155">
        <v>1</v>
      </c>
      <c r="O91" s="155">
        <v>1</v>
      </c>
      <c r="P91" s="155">
        <v>1.03</v>
      </c>
      <c r="Q91" s="155">
        <v>1.03</v>
      </c>
      <c r="R91" s="155">
        <v>1</v>
      </c>
      <c r="S91" s="155">
        <v>1</v>
      </c>
      <c r="T91" s="155">
        <v>1.02</v>
      </c>
      <c r="U91" s="155">
        <v>1</v>
      </c>
      <c r="V91" s="155">
        <v>1</v>
      </c>
      <c r="W91" s="155">
        <v>1</v>
      </c>
      <c r="X91" s="155">
        <v>1</v>
      </c>
      <c r="Y91" s="155">
        <v>1</v>
      </c>
      <c r="Z91" s="155">
        <v>1</v>
      </c>
      <c r="AA91" s="155">
        <v>1</v>
      </c>
      <c r="AB91" s="155">
        <v>1</v>
      </c>
      <c r="AC91" s="155">
        <v>1</v>
      </c>
      <c r="AD91" s="155">
        <v>1</v>
      </c>
      <c r="AE91" s="155">
        <v>1</v>
      </c>
      <c r="AF91" s="155">
        <v>1</v>
      </c>
      <c r="AG91" s="155">
        <v>1.1000000000000001</v>
      </c>
      <c r="AH91" s="155">
        <v>1.04</v>
      </c>
      <c r="AI91" s="155">
        <v>1.05</v>
      </c>
      <c r="AJ91" s="155">
        <v>1</v>
      </c>
      <c r="AK91" s="155">
        <v>1</v>
      </c>
      <c r="AL91" s="155">
        <v>1.02</v>
      </c>
      <c r="AM91" s="155">
        <v>1</v>
      </c>
      <c r="AN91" s="155">
        <v>1</v>
      </c>
      <c r="AO91" s="155">
        <v>1</v>
      </c>
    </row>
    <row r="92" spans="1:41" x14ac:dyDescent="0.25">
      <c r="A92" s="154">
        <v>39479</v>
      </c>
      <c r="B92" s="155">
        <v>1</v>
      </c>
      <c r="C92" s="155">
        <v>1</v>
      </c>
      <c r="D92" s="155">
        <v>1</v>
      </c>
      <c r="E92" s="155">
        <v>1</v>
      </c>
      <c r="F92" s="155">
        <v>1</v>
      </c>
      <c r="G92" s="155">
        <v>1</v>
      </c>
      <c r="H92" s="155">
        <v>1</v>
      </c>
      <c r="I92" s="155">
        <v>1</v>
      </c>
      <c r="J92" s="155">
        <v>1</v>
      </c>
      <c r="K92" s="155">
        <v>1</v>
      </c>
      <c r="L92" s="155">
        <v>1</v>
      </c>
      <c r="M92" s="155">
        <v>1</v>
      </c>
      <c r="N92" s="155">
        <v>1</v>
      </c>
      <c r="O92" s="155">
        <v>1</v>
      </c>
      <c r="P92" s="155">
        <v>1.03</v>
      </c>
      <c r="Q92" s="155">
        <v>1.03</v>
      </c>
      <c r="R92" s="155">
        <v>1</v>
      </c>
      <c r="S92" s="155">
        <v>1</v>
      </c>
      <c r="T92" s="155">
        <v>1.02</v>
      </c>
      <c r="U92" s="155">
        <v>1</v>
      </c>
      <c r="V92" s="155">
        <v>1</v>
      </c>
      <c r="W92" s="155">
        <v>1</v>
      </c>
      <c r="X92" s="155">
        <v>1</v>
      </c>
      <c r="Y92" s="155">
        <v>1</v>
      </c>
      <c r="Z92" s="155">
        <v>1</v>
      </c>
      <c r="AA92" s="155">
        <v>1</v>
      </c>
      <c r="AB92" s="155">
        <v>1</v>
      </c>
      <c r="AC92" s="155">
        <v>1</v>
      </c>
      <c r="AD92" s="155">
        <v>1</v>
      </c>
      <c r="AE92" s="155">
        <v>1</v>
      </c>
      <c r="AF92" s="155">
        <v>1</v>
      </c>
      <c r="AG92" s="155">
        <v>1.1000000000000001</v>
      </c>
      <c r="AH92" s="155">
        <v>1.04</v>
      </c>
      <c r="AI92" s="155">
        <v>1.05</v>
      </c>
      <c r="AJ92" s="155">
        <v>1</v>
      </c>
      <c r="AK92" s="155">
        <v>1</v>
      </c>
      <c r="AL92" s="155">
        <v>1.02</v>
      </c>
      <c r="AM92" s="155">
        <v>1</v>
      </c>
      <c r="AN92" s="155">
        <v>1</v>
      </c>
      <c r="AO92" s="155">
        <v>1</v>
      </c>
    </row>
    <row r="93" spans="1:41" x14ac:dyDescent="0.25">
      <c r="A93" s="154">
        <v>39508</v>
      </c>
      <c r="B93" s="155">
        <v>1</v>
      </c>
      <c r="C93" s="155">
        <v>1</v>
      </c>
      <c r="D93" s="155">
        <v>1</v>
      </c>
      <c r="E93" s="155">
        <v>1</v>
      </c>
      <c r="F93" s="155">
        <v>1</v>
      </c>
      <c r="G93" s="155">
        <v>1</v>
      </c>
      <c r="H93" s="155">
        <v>1</v>
      </c>
      <c r="I93" s="155">
        <v>1</v>
      </c>
      <c r="J93" s="155">
        <v>1</v>
      </c>
      <c r="K93" s="155">
        <v>1</v>
      </c>
      <c r="L93" s="155">
        <v>1</v>
      </c>
      <c r="M93" s="155">
        <v>1</v>
      </c>
      <c r="N93" s="155">
        <v>1</v>
      </c>
      <c r="O93" s="155">
        <v>1</v>
      </c>
      <c r="P93" s="155">
        <v>1.03</v>
      </c>
      <c r="Q93" s="155">
        <v>1.03</v>
      </c>
      <c r="R93" s="155">
        <v>1</v>
      </c>
      <c r="S93" s="155">
        <v>1</v>
      </c>
      <c r="T93" s="155">
        <v>1.02</v>
      </c>
      <c r="U93" s="155">
        <v>1</v>
      </c>
      <c r="V93" s="155">
        <v>1</v>
      </c>
      <c r="W93" s="155">
        <v>1</v>
      </c>
      <c r="X93" s="155">
        <v>1</v>
      </c>
      <c r="Y93" s="155">
        <v>1</v>
      </c>
      <c r="Z93" s="155">
        <v>1</v>
      </c>
      <c r="AA93" s="155">
        <v>1</v>
      </c>
      <c r="AB93" s="155">
        <v>1</v>
      </c>
      <c r="AC93" s="155">
        <v>1</v>
      </c>
      <c r="AD93" s="155">
        <v>1</v>
      </c>
      <c r="AE93" s="155">
        <v>1</v>
      </c>
      <c r="AF93" s="155">
        <v>1</v>
      </c>
      <c r="AG93" s="155">
        <v>1.1000000000000001</v>
      </c>
      <c r="AH93" s="155">
        <v>1.04</v>
      </c>
      <c r="AI93" s="155">
        <v>1.05</v>
      </c>
      <c r="AJ93" s="155">
        <v>1</v>
      </c>
      <c r="AK93" s="155">
        <v>1</v>
      </c>
      <c r="AL93" s="155">
        <v>1.02</v>
      </c>
      <c r="AM93" s="155">
        <v>1</v>
      </c>
      <c r="AN93" s="155">
        <v>1</v>
      </c>
      <c r="AO93" s="155">
        <v>1</v>
      </c>
    </row>
    <row r="94" spans="1:41" x14ac:dyDescent="0.25">
      <c r="A94" s="154">
        <v>39539</v>
      </c>
      <c r="B94" s="155">
        <v>1</v>
      </c>
      <c r="C94" s="155">
        <v>1</v>
      </c>
      <c r="D94" s="155">
        <v>1</v>
      </c>
      <c r="E94" s="155">
        <v>1</v>
      </c>
      <c r="F94" s="155">
        <v>1</v>
      </c>
      <c r="G94" s="155">
        <v>1</v>
      </c>
      <c r="H94" s="155">
        <v>1</v>
      </c>
      <c r="I94" s="155">
        <v>1</v>
      </c>
      <c r="J94" s="155">
        <v>1</v>
      </c>
      <c r="K94" s="155">
        <v>1</v>
      </c>
      <c r="L94" s="155">
        <v>1</v>
      </c>
      <c r="M94" s="155">
        <v>1</v>
      </c>
      <c r="N94" s="155">
        <v>1</v>
      </c>
      <c r="O94" s="155">
        <v>1</v>
      </c>
      <c r="P94" s="155">
        <v>1.03</v>
      </c>
      <c r="Q94" s="155">
        <v>1.03</v>
      </c>
      <c r="R94" s="155">
        <v>1</v>
      </c>
      <c r="S94" s="155">
        <v>1</v>
      </c>
      <c r="T94" s="155">
        <v>1.02</v>
      </c>
      <c r="U94" s="155">
        <v>1</v>
      </c>
      <c r="V94" s="155">
        <v>1</v>
      </c>
      <c r="W94" s="155">
        <v>1</v>
      </c>
      <c r="X94" s="155">
        <v>1</v>
      </c>
      <c r="Y94" s="155">
        <v>1</v>
      </c>
      <c r="Z94" s="155">
        <v>1.02</v>
      </c>
      <c r="AA94" s="155">
        <v>1</v>
      </c>
      <c r="AB94" s="155">
        <v>1</v>
      </c>
      <c r="AC94" s="155">
        <v>1</v>
      </c>
      <c r="AD94" s="155">
        <v>1</v>
      </c>
      <c r="AE94" s="155">
        <v>0.98</v>
      </c>
      <c r="AF94" s="155">
        <v>0.98</v>
      </c>
      <c r="AG94" s="155">
        <v>0.98</v>
      </c>
      <c r="AH94" s="155">
        <v>1</v>
      </c>
      <c r="AI94" s="155">
        <v>1.05</v>
      </c>
      <c r="AJ94" s="155">
        <v>1</v>
      </c>
      <c r="AK94" s="155">
        <v>1</v>
      </c>
      <c r="AL94" s="155">
        <v>1.02</v>
      </c>
      <c r="AM94" s="155">
        <v>1</v>
      </c>
      <c r="AN94" s="155">
        <v>1</v>
      </c>
      <c r="AO94" s="155">
        <v>1</v>
      </c>
    </row>
    <row r="95" spans="1:41" x14ac:dyDescent="0.25">
      <c r="A95" s="154">
        <v>39569</v>
      </c>
      <c r="B95" s="155">
        <v>1</v>
      </c>
      <c r="C95" s="155">
        <v>1</v>
      </c>
      <c r="D95" s="155">
        <v>1</v>
      </c>
      <c r="E95" s="155">
        <v>1</v>
      </c>
      <c r="F95" s="155">
        <v>1</v>
      </c>
      <c r="G95" s="155">
        <v>1</v>
      </c>
      <c r="H95" s="155">
        <v>1</v>
      </c>
      <c r="I95" s="155">
        <v>1</v>
      </c>
      <c r="J95" s="155">
        <v>1</v>
      </c>
      <c r="K95" s="155">
        <v>1</v>
      </c>
      <c r="L95" s="155">
        <v>1</v>
      </c>
      <c r="M95" s="155">
        <v>1</v>
      </c>
      <c r="N95" s="155">
        <v>1</v>
      </c>
      <c r="O95" s="155">
        <v>1</v>
      </c>
      <c r="P95" s="155">
        <v>1.03</v>
      </c>
      <c r="Q95" s="155">
        <v>1.03</v>
      </c>
      <c r="R95" s="155">
        <v>1</v>
      </c>
      <c r="S95" s="155">
        <v>1</v>
      </c>
      <c r="T95" s="155">
        <v>1.02</v>
      </c>
      <c r="U95" s="155">
        <v>1</v>
      </c>
      <c r="V95" s="155">
        <v>1</v>
      </c>
      <c r="W95" s="155">
        <v>1</v>
      </c>
      <c r="X95" s="155">
        <v>1</v>
      </c>
      <c r="Y95" s="155">
        <v>1</v>
      </c>
      <c r="Z95" s="155">
        <v>1.02</v>
      </c>
      <c r="AA95" s="155">
        <v>1</v>
      </c>
      <c r="AB95" s="155">
        <v>1</v>
      </c>
      <c r="AC95" s="155">
        <v>1</v>
      </c>
      <c r="AD95" s="155">
        <v>1</v>
      </c>
      <c r="AE95" s="155">
        <v>0.98</v>
      </c>
      <c r="AF95" s="155">
        <v>0.98</v>
      </c>
      <c r="AG95" s="155">
        <v>0.98</v>
      </c>
      <c r="AH95" s="155">
        <v>1</v>
      </c>
      <c r="AI95" s="155">
        <v>1.05</v>
      </c>
      <c r="AJ95" s="155">
        <v>1</v>
      </c>
      <c r="AK95" s="155">
        <v>1</v>
      </c>
      <c r="AL95" s="155">
        <v>1.02</v>
      </c>
      <c r="AM95" s="155">
        <v>1</v>
      </c>
      <c r="AN95" s="155">
        <v>1</v>
      </c>
      <c r="AO95" s="155">
        <v>1</v>
      </c>
    </row>
    <row r="96" spans="1:41" x14ac:dyDescent="0.25">
      <c r="A96" s="154">
        <v>39600</v>
      </c>
      <c r="B96" s="155">
        <v>1</v>
      </c>
      <c r="C96" s="155">
        <v>1</v>
      </c>
      <c r="D96" s="155">
        <v>1</v>
      </c>
      <c r="E96" s="155">
        <v>1</v>
      </c>
      <c r="F96" s="155">
        <v>1</v>
      </c>
      <c r="G96" s="155">
        <v>1</v>
      </c>
      <c r="H96" s="155">
        <v>1</v>
      </c>
      <c r="I96" s="155">
        <v>1</v>
      </c>
      <c r="J96" s="155">
        <v>1</v>
      </c>
      <c r="K96" s="155">
        <v>1</v>
      </c>
      <c r="L96" s="155">
        <v>1</v>
      </c>
      <c r="M96" s="155">
        <v>1</v>
      </c>
      <c r="N96" s="155">
        <v>1</v>
      </c>
      <c r="O96" s="155">
        <v>1</v>
      </c>
      <c r="P96" s="155">
        <v>1.03</v>
      </c>
      <c r="Q96" s="155">
        <v>1.03</v>
      </c>
      <c r="R96" s="155">
        <v>1</v>
      </c>
      <c r="S96" s="155">
        <v>1</v>
      </c>
      <c r="T96" s="155">
        <v>1.02</v>
      </c>
      <c r="U96" s="155">
        <v>1</v>
      </c>
      <c r="V96" s="155">
        <v>1</v>
      </c>
      <c r="W96" s="155">
        <v>1</v>
      </c>
      <c r="X96" s="155">
        <v>1</v>
      </c>
      <c r="Y96" s="155">
        <v>1</v>
      </c>
      <c r="Z96" s="155">
        <v>1.02</v>
      </c>
      <c r="AA96" s="155">
        <v>1</v>
      </c>
      <c r="AB96" s="155">
        <v>1</v>
      </c>
      <c r="AC96" s="155">
        <v>1</v>
      </c>
      <c r="AD96" s="155">
        <v>1</v>
      </c>
      <c r="AE96" s="155">
        <v>0.98</v>
      </c>
      <c r="AF96" s="155">
        <v>0.98</v>
      </c>
      <c r="AG96" s="155">
        <v>0.98</v>
      </c>
      <c r="AH96" s="155">
        <v>1</v>
      </c>
      <c r="AI96" s="155">
        <v>1.05</v>
      </c>
      <c r="AJ96" s="155">
        <v>1</v>
      </c>
      <c r="AK96" s="155">
        <v>1</v>
      </c>
      <c r="AL96" s="155">
        <v>1.02</v>
      </c>
      <c r="AM96" s="155">
        <v>1</v>
      </c>
      <c r="AN96" s="155">
        <v>1</v>
      </c>
      <c r="AO96" s="155">
        <v>1</v>
      </c>
    </row>
    <row r="97" spans="1:41" x14ac:dyDescent="0.25">
      <c r="A97" s="154">
        <v>39630</v>
      </c>
      <c r="B97" s="155">
        <v>1</v>
      </c>
      <c r="C97" s="155">
        <v>1</v>
      </c>
      <c r="D97" s="155">
        <v>1</v>
      </c>
      <c r="E97" s="155">
        <v>1</v>
      </c>
      <c r="F97" s="155">
        <v>1</v>
      </c>
      <c r="G97" s="155">
        <v>1</v>
      </c>
      <c r="H97" s="155">
        <v>1</v>
      </c>
      <c r="I97" s="155">
        <v>1</v>
      </c>
      <c r="J97" s="155">
        <v>1</v>
      </c>
      <c r="K97" s="155">
        <v>1</v>
      </c>
      <c r="L97" s="155">
        <v>1</v>
      </c>
      <c r="M97" s="155">
        <v>1</v>
      </c>
      <c r="N97" s="155">
        <v>1</v>
      </c>
      <c r="O97" s="155">
        <v>1</v>
      </c>
      <c r="P97" s="155">
        <v>1.03</v>
      </c>
      <c r="Q97" s="155">
        <v>1.03</v>
      </c>
      <c r="R97" s="155">
        <v>1</v>
      </c>
      <c r="S97" s="155">
        <v>1</v>
      </c>
      <c r="T97" s="155">
        <v>1.02</v>
      </c>
      <c r="U97" s="155">
        <v>1</v>
      </c>
      <c r="V97" s="155">
        <v>1</v>
      </c>
      <c r="W97" s="155">
        <v>1</v>
      </c>
      <c r="X97" s="155">
        <v>1</v>
      </c>
      <c r="Y97" s="155">
        <v>1</v>
      </c>
      <c r="Z97" s="155">
        <v>1.02</v>
      </c>
      <c r="AA97" s="155">
        <v>1</v>
      </c>
      <c r="AB97" s="155">
        <v>1</v>
      </c>
      <c r="AC97" s="155">
        <v>1</v>
      </c>
      <c r="AD97" s="155">
        <v>1</v>
      </c>
      <c r="AE97" s="155">
        <v>0.98</v>
      </c>
      <c r="AF97" s="155">
        <v>0.98</v>
      </c>
      <c r="AG97" s="155">
        <v>0.98</v>
      </c>
      <c r="AH97" s="155">
        <v>1</v>
      </c>
      <c r="AI97" s="155">
        <v>1.05</v>
      </c>
      <c r="AJ97" s="155">
        <v>1</v>
      </c>
      <c r="AK97" s="155">
        <v>1</v>
      </c>
      <c r="AL97" s="155">
        <v>1.02</v>
      </c>
      <c r="AM97" s="155">
        <v>1</v>
      </c>
      <c r="AN97" s="155">
        <v>1</v>
      </c>
      <c r="AO97" s="155">
        <v>1</v>
      </c>
    </row>
    <row r="98" spans="1:41" x14ac:dyDescent="0.25">
      <c r="A98" s="154">
        <v>39661</v>
      </c>
      <c r="B98" s="155">
        <v>1</v>
      </c>
      <c r="C98" s="155">
        <v>1</v>
      </c>
      <c r="D98" s="155">
        <v>1</v>
      </c>
      <c r="E98" s="155">
        <v>1</v>
      </c>
      <c r="F98" s="155">
        <v>1</v>
      </c>
      <c r="G98" s="155">
        <v>1</v>
      </c>
      <c r="H98" s="155">
        <v>1</v>
      </c>
      <c r="I98" s="155">
        <v>1</v>
      </c>
      <c r="J98" s="155">
        <v>1</v>
      </c>
      <c r="K98" s="155">
        <v>1</v>
      </c>
      <c r="L98" s="155">
        <v>1</v>
      </c>
      <c r="M98" s="155">
        <v>1</v>
      </c>
      <c r="N98" s="155">
        <v>1</v>
      </c>
      <c r="O98" s="155">
        <v>1</v>
      </c>
      <c r="P98" s="155">
        <v>1.03</v>
      </c>
      <c r="Q98" s="155">
        <v>1.03</v>
      </c>
      <c r="R98" s="155">
        <v>1</v>
      </c>
      <c r="S98" s="155">
        <v>1</v>
      </c>
      <c r="T98" s="155">
        <v>1.02</v>
      </c>
      <c r="U98" s="155">
        <v>1</v>
      </c>
      <c r="V98" s="155">
        <v>1</v>
      </c>
      <c r="W98" s="155">
        <v>1</v>
      </c>
      <c r="X98" s="155">
        <v>1</v>
      </c>
      <c r="Y98" s="155">
        <v>1</v>
      </c>
      <c r="Z98" s="155">
        <v>1.02</v>
      </c>
      <c r="AA98" s="155">
        <v>1</v>
      </c>
      <c r="AB98" s="155">
        <v>1</v>
      </c>
      <c r="AC98" s="155">
        <v>1</v>
      </c>
      <c r="AD98" s="155">
        <v>1</v>
      </c>
      <c r="AE98" s="155">
        <v>0.98</v>
      </c>
      <c r="AF98" s="155">
        <v>0.98</v>
      </c>
      <c r="AG98" s="155">
        <v>0.98</v>
      </c>
      <c r="AH98" s="155">
        <v>1</v>
      </c>
      <c r="AI98" s="155">
        <v>1.05</v>
      </c>
      <c r="AJ98" s="155">
        <v>1</v>
      </c>
      <c r="AK98" s="155">
        <v>1</v>
      </c>
      <c r="AL98" s="155">
        <v>1.02</v>
      </c>
      <c r="AM98" s="155">
        <v>1</v>
      </c>
      <c r="AN98" s="155">
        <v>1</v>
      </c>
      <c r="AO98" s="155">
        <v>1</v>
      </c>
    </row>
    <row r="99" spans="1:41" x14ac:dyDescent="0.25">
      <c r="A99" s="154">
        <v>39692</v>
      </c>
      <c r="B99" s="155">
        <v>1</v>
      </c>
      <c r="C99" s="155">
        <v>1</v>
      </c>
      <c r="D99" s="155">
        <v>1</v>
      </c>
      <c r="E99" s="155">
        <v>1</v>
      </c>
      <c r="F99" s="155">
        <v>1</v>
      </c>
      <c r="G99" s="155">
        <v>1</v>
      </c>
      <c r="H99" s="155">
        <v>1</v>
      </c>
      <c r="I99" s="155">
        <v>1</v>
      </c>
      <c r="J99" s="155">
        <v>1</v>
      </c>
      <c r="K99" s="155">
        <v>1</v>
      </c>
      <c r="L99" s="155">
        <v>1</v>
      </c>
      <c r="M99" s="155">
        <v>1</v>
      </c>
      <c r="N99" s="155">
        <v>1</v>
      </c>
      <c r="O99" s="155">
        <v>1</v>
      </c>
      <c r="P99" s="155">
        <v>1.03</v>
      </c>
      <c r="Q99" s="155">
        <v>1.03</v>
      </c>
      <c r="R99" s="155">
        <v>1</v>
      </c>
      <c r="S99" s="155">
        <v>1</v>
      </c>
      <c r="T99" s="155">
        <v>1.02</v>
      </c>
      <c r="U99" s="155">
        <v>1</v>
      </c>
      <c r="V99" s="155">
        <v>1</v>
      </c>
      <c r="W99" s="155">
        <v>1</v>
      </c>
      <c r="X99" s="155">
        <v>1</v>
      </c>
      <c r="Y99" s="155">
        <v>1</v>
      </c>
      <c r="Z99" s="155">
        <v>1.02</v>
      </c>
      <c r="AA99" s="155">
        <v>1</v>
      </c>
      <c r="AB99" s="155">
        <v>1</v>
      </c>
      <c r="AC99" s="155">
        <v>1</v>
      </c>
      <c r="AD99" s="155">
        <v>1</v>
      </c>
      <c r="AE99" s="155">
        <v>0.98</v>
      </c>
      <c r="AF99" s="155">
        <v>0.98</v>
      </c>
      <c r="AG99" s="155">
        <v>0.98</v>
      </c>
      <c r="AH99" s="155">
        <v>1</v>
      </c>
      <c r="AI99" s="155">
        <v>1.05</v>
      </c>
      <c r="AJ99" s="155">
        <v>1</v>
      </c>
      <c r="AK99" s="155">
        <v>1</v>
      </c>
      <c r="AL99" s="155">
        <v>1.02</v>
      </c>
      <c r="AM99" s="155">
        <v>1</v>
      </c>
      <c r="AN99" s="155">
        <v>1</v>
      </c>
      <c r="AO99" s="155">
        <v>1</v>
      </c>
    </row>
    <row r="100" spans="1:41" x14ac:dyDescent="0.25">
      <c r="A100" s="154">
        <v>39722</v>
      </c>
      <c r="B100" s="155">
        <v>1</v>
      </c>
      <c r="C100" s="155">
        <v>1</v>
      </c>
      <c r="D100" s="155">
        <v>1</v>
      </c>
      <c r="E100" s="155">
        <v>1</v>
      </c>
      <c r="F100" s="155">
        <v>1</v>
      </c>
      <c r="G100" s="155">
        <v>1</v>
      </c>
      <c r="H100" s="155">
        <v>1</v>
      </c>
      <c r="I100" s="155">
        <v>1</v>
      </c>
      <c r="J100" s="155">
        <v>1</v>
      </c>
      <c r="K100" s="155">
        <v>1</v>
      </c>
      <c r="L100" s="155">
        <v>1</v>
      </c>
      <c r="M100" s="155">
        <v>1</v>
      </c>
      <c r="N100" s="155">
        <v>1</v>
      </c>
      <c r="O100" s="155">
        <v>1</v>
      </c>
      <c r="P100" s="155">
        <v>1.03</v>
      </c>
      <c r="Q100" s="155">
        <v>1.03</v>
      </c>
      <c r="R100" s="155">
        <v>1</v>
      </c>
      <c r="S100" s="155">
        <v>1</v>
      </c>
      <c r="T100" s="155">
        <v>1.02</v>
      </c>
      <c r="U100" s="155">
        <v>1</v>
      </c>
      <c r="V100" s="155">
        <v>1</v>
      </c>
      <c r="W100" s="155">
        <v>1</v>
      </c>
      <c r="X100" s="155">
        <v>1</v>
      </c>
      <c r="Y100" s="155">
        <v>1</v>
      </c>
      <c r="Z100" s="155">
        <v>1.02</v>
      </c>
      <c r="AA100" s="155">
        <v>1</v>
      </c>
      <c r="AB100" s="155">
        <v>1</v>
      </c>
      <c r="AC100" s="155">
        <v>1</v>
      </c>
      <c r="AD100" s="155">
        <v>1</v>
      </c>
      <c r="AE100" s="155">
        <v>0.98</v>
      </c>
      <c r="AF100" s="155">
        <v>0.98</v>
      </c>
      <c r="AG100" s="155">
        <v>0.98</v>
      </c>
      <c r="AH100" s="155">
        <v>1</v>
      </c>
      <c r="AI100" s="155">
        <v>1.05</v>
      </c>
      <c r="AJ100" s="155">
        <v>1</v>
      </c>
      <c r="AK100" s="155">
        <v>1</v>
      </c>
      <c r="AL100" s="155">
        <v>1.02</v>
      </c>
      <c r="AM100" s="155">
        <v>1</v>
      </c>
      <c r="AN100" s="155">
        <v>1</v>
      </c>
      <c r="AO100" s="155">
        <v>1</v>
      </c>
    </row>
    <row r="101" spans="1:41" x14ac:dyDescent="0.25">
      <c r="A101" s="154">
        <v>39753</v>
      </c>
      <c r="B101" s="155">
        <v>1</v>
      </c>
      <c r="C101" s="155">
        <v>1</v>
      </c>
      <c r="D101" s="155">
        <v>1</v>
      </c>
      <c r="E101" s="155">
        <v>1</v>
      </c>
      <c r="F101" s="155">
        <v>1</v>
      </c>
      <c r="G101" s="155">
        <v>1</v>
      </c>
      <c r="H101" s="155">
        <v>1</v>
      </c>
      <c r="I101" s="155">
        <v>1</v>
      </c>
      <c r="J101" s="155">
        <v>1</v>
      </c>
      <c r="K101" s="155">
        <v>1</v>
      </c>
      <c r="L101" s="155">
        <v>1</v>
      </c>
      <c r="M101" s="155">
        <v>1</v>
      </c>
      <c r="N101" s="155">
        <v>1</v>
      </c>
      <c r="O101" s="155">
        <v>1</v>
      </c>
      <c r="P101" s="155">
        <v>1.03</v>
      </c>
      <c r="Q101" s="155">
        <v>1.03</v>
      </c>
      <c r="R101" s="155">
        <v>1</v>
      </c>
      <c r="S101" s="155">
        <v>1</v>
      </c>
      <c r="T101" s="155">
        <v>1.02</v>
      </c>
      <c r="U101" s="155">
        <v>1</v>
      </c>
      <c r="V101" s="155">
        <v>1</v>
      </c>
      <c r="W101" s="155">
        <v>1</v>
      </c>
      <c r="X101" s="155">
        <v>1</v>
      </c>
      <c r="Y101" s="155">
        <v>1</v>
      </c>
      <c r="Z101" s="155">
        <v>1</v>
      </c>
      <c r="AA101" s="155">
        <v>1</v>
      </c>
      <c r="AB101" s="155">
        <v>1</v>
      </c>
      <c r="AC101" s="155">
        <v>1</v>
      </c>
      <c r="AD101" s="155">
        <v>1</v>
      </c>
      <c r="AE101" s="155">
        <v>1</v>
      </c>
      <c r="AF101" s="155">
        <v>1</v>
      </c>
      <c r="AG101" s="155">
        <v>1.1000000000000001</v>
      </c>
      <c r="AH101" s="155">
        <v>1.1000000000000001</v>
      </c>
      <c r="AI101" s="155">
        <v>1.05</v>
      </c>
      <c r="AJ101" s="155">
        <v>1</v>
      </c>
      <c r="AK101" s="155">
        <v>1</v>
      </c>
      <c r="AL101" s="155">
        <v>1.02</v>
      </c>
      <c r="AM101" s="155">
        <v>1</v>
      </c>
      <c r="AN101" s="155">
        <v>1</v>
      </c>
      <c r="AO101" s="155">
        <v>1</v>
      </c>
    </row>
    <row r="102" spans="1:41" x14ac:dyDescent="0.25">
      <c r="A102" s="154">
        <v>39783</v>
      </c>
      <c r="B102" s="155">
        <v>1</v>
      </c>
      <c r="C102" s="155">
        <v>1</v>
      </c>
      <c r="D102" s="155">
        <v>1</v>
      </c>
      <c r="E102" s="155">
        <v>1</v>
      </c>
      <c r="F102" s="155">
        <v>1</v>
      </c>
      <c r="G102" s="155">
        <v>1</v>
      </c>
      <c r="H102" s="155">
        <v>1</v>
      </c>
      <c r="I102" s="155">
        <v>1</v>
      </c>
      <c r="J102" s="155">
        <v>1</v>
      </c>
      <c r="K102" s="155">
        <v>1</v>
      </c>
      <c r="L102" s="155">
        <v>1</v>
      </c>
      <c r="M102" s="155">
        <v>1</v>
      </c>
      <c r="N102" s="155">
        <v>1</v>
      </c>
      <c r="O102" s="155">
        <v>1</v>
      </c>
      <c r="P102" s="155">
        <v>1.03</v>
      </c>
      <c r="Q102" s="155">
        <v>1.03</v>
      </c>
      <c r="R102" s="155">
        <v>1</v>
      </c>
      <c r="S102" s="155">
        <v>1</v>
      </c>
      <c r="T102" s="155">
        <v>1.02</v>
      </c>
      <c r="U102" s="155">
        <v>1</v>
      </c>
      <c r="V102" s="155">
        <v>1</v>
      </c>
      <c r="W102" s="155">
        <v>1</v>
      </c>
      <c r="X102" s="155">
        <v>1</v>
      </c>
      <c r="Y102" s="155">
        <v>1</v>
      </c>
      <c r="Z102" s="155">
        <v>1</v>
      </c>
      <c r="AA102" s="155">
        <v>1</v>
      </c>
      <c r="AB102" s="155">
        <v>1</v>
      </c>
      <c r="AC102" s="155">
        <v>1</v>
      </c>
      <c r="AD102" s="155">
        <v>1</v>
      </c>
      <c r="AE102" s="155">
        <v>1</v>
      </c>
      <c r="AF102" s="155">
        <v>1</v>
      </c>
      <c r="AG102" s="155">
        <v>1.1000000000000001</v>
      </c>
      <c r="AH102" s="155">
        <v>1.02</v>
      </c>
      <c r="AI102" s="155">
        <v>1.05</v>
      </c>
      <c r="AJ102" s="155">
        <v>1</v>
      </c>
      <c r="AK102" s="155">
        <v>1</v>
      </c>
      <c r="AL102" s="155">
        <v>1.02</v>
      </c>
      <c r="AM102" s="155">
        <v>1</v>
      </c>
      <c r="AN102" s="155">
        <v>1</v>
      </c>
      <c r="AO102" s="155">
        <v>1</v>
      </c>
    </row>
    <row r="103" spans="1:41" x14ac:dyDescent="0.25">
      <c r="A103" s="154">
        <v>39814</v>
      </c>
      <c r="B103" s="155">
        <v>1</v>
      </c>
      <c r="C103" s="155">
        <v>1</v>
      </c>
      <c r="D103" s="155">
        <v>1</v>
      </c>
      <c r="E103" s="155">
        <v>1</v>
      </c>
      <c r="F103" s="155">
        <v>1</v>
      </c>
      <c r="G103" s="155">
        <v>1</v>
      </c>
      <c r="H103" s="155">
        <v>1</v>
      </c>
      <c r="I103" s="155">
        <v>1</v>
      </c>
      <c r="J103" s="155">
        <v>1</v>
      </c>
      <c r="K103" s="155">
        <v>1</v>
      </c>
      <c r="L103" s="155">
        <v>1</v>
      </c>
      <c r="M103" s="155">
        <v>1</v>
      </c>
      <c r="N103" s="155">
        <v>1</v>
      </c>
      <c r="O103" s="155">
        <v>1</v>
      </c>
      <c r="P103" s="155">
        <v>1.03</v>
      </c>
      <c r="Q103" s="155">
        <v>1.03</v>
      </c>
      <c r="R103" s="155">
        <v>1</v>
      </c>
      <c r="S103" s="155">
        <v>1</v>
      </c>
      <c r="T103" s="155">
        <v>1.02</v>
      </c>
      <c r="U103" s="155">
        <v>1</v>
      </c>
      <c r="V103" s="155">
        <v>1</v>
      </c>
      <c r="W103" s="155">
        <v>1</v>
      </c>
      <c r="X103" s="155">
        <v>1</v>
      </c>
      <c r="Y103" s="155">
        <v>1</v>
      </c>
      <c r="Z103" s="155">
        <v>1</v>
      </c>
      <c r="AA103" s="155">
        <v>1</v>
      </c>
      <c r="AB103" s="155">
        <v>1</v>
      </c>
      <c r="AC103" s="155">
        <v>1</v>
      </c>
      <c r="AD103" s="155">
        <v>1</v>
      </c>
      <c r="AE103" s="155">
        <v>1</v>
      </c>
      <c r="AF103" s="155">
        <v>1</v>
      </c>
      <c r="AG103" s="155">
        <v>1.1000000000000001</v>
      </c>
      <c r="AH103" s="155">
        <v>1.04</v>
      </c>
      <c r="AI103" s="155">
        <v>1.05</v>
      </c>
      <c r="AJ103" s="155">
        <v>1</v>
      </c>
      <c r="AK103" s="155">
        <v>1</v>
      </c>
      <c r="AL103" s="155">
        <v>1.02</v>
      </c>
      <c r="AM103" s="155">
        <v>1</v>
      </c>
      <c r="AN103" s="155">
        <v>1</v>
      </c>
      <c r="AO103" s="155">
        <v>1</v>
      </c>
    </row>
    <row r="104" spans="1:41" x14ac:dyDescent="0.25">
      <c r="A104" s="154">
        <v>39845</v>
      </c>
      <c r="B104" s="155">
        <v>1</v>
      </c>
      <c r="C104" s="155">
        <v>1</v>
      </c>
      <c r="D104" s="155">
        <v>1</v>
      </c>
      <c r="E104" s="155">
        <v>1</v>
      </c>
      <c r="F104" s="155">
        <v>1</v>
      </c>
      <c r="G104" s="155">
        <v>1</v>
      </c>
      <c r="H104" s="155">
        <v>1</v>
      </c>
      <c r="I104" s="155">
        <v>1</v>
      </c>
      <c r="J104" s="155">
        <v>1</v>
      </c>
      <c r="K104" s="155">
        <v>1</v>
      </c>
      <c r="L104" s="155">
        <v>1</v>
      </c>
      <c r="M104" s="155">
        <v>1</v>
      </c>
      <c r="N104" s="155">
        <v>1</v>
      </c>
      <c r="O104" s="155">
        <v>1</v>
      </c>
      <c r="P104" s="155">
        <v>1.03</v>
      </c>
      <c r="Q104" s="155">
        <v>1.03</v>
      </c>
      <c r="R104" s="155">
        <v>1</v>
      </c>
      <c r="S104" s="155">
        <v>1</v>
      </c>
      <c r="T104" s="155">
        <v>1.02</v>
      </c>
      <c r="U104" s="155">
        <v>1</v>
      </c>
      <c r="V104" s="155">
        <v>1</v>
      </c>
      <c r="W104" s="155">
        <v>1</v>
      </c>
      <c r="X104" s="155">
        <v>1</v>
      </c>
      <c r="Y104" s="155">
        <v>1</v>
      </c>
      <c r="Z104" s="155">
        <v>1</v>
      </c>
      <c r="AA104" s="155">
        <v>1</v>
      </c>
      <c r="AB104" s="155">
        <v>1</v>
      </c>
      <c r="AC104" s="155">
        <v>1</v>
      </c>
      <c r="AD104" s="155">
        <v>1</v>
      </c>
      <c r="AE104" s="155">
        <v>1</v>
      </c>
      <c r="AF104" s="155">
        <v>1</v>
      </c>
      <c r="AG104" s="155">
        <v>1.1000000000000001</v>
      </c>
      <c r="AH104" s="155">
        <v>1.04</v>
      </c>
      <c r="AI104" s="155">
        <v>1.05</v>
      </c>
      <c r="AJ104" s="155">
        <v>1</v>
      </c>
      <c r="AK104" s="155">
        <v>1</v>
      </c>
      <c r="AL104" s="155">
        <v>1.02</v>
      </c>
      <c r="AM104" s="155">
        <v>1</v>
      </c>
      <c r="AN104" s="155">
        <v>1</v>
      </c>
      <c r="AO104" s="155">
        <v>1</v>
      </c>
    </row>
    <row r="105" spans="1:41" x14ac:dyDescent="0.25">
      <c r="A105" s="154">
        <v>39873</v>
      </c>
      <c r="B105" s="155">
        <v>1</v>
      </c>
      <c r="C105" s="155">
        <v>1</v>
      </c>
      <c r="D105" s="155">
        <v>1</v>
      </c>
      <c r="E105" s="155">
        <v>1</v>
      </c>
      <c r="F105" s="155">
        <v>1</v>
      </c>
      <c r="G105" s="155">
        <v>1</v>
      </c>
      <c r="H105" s="155">
        <v>1</v>
      </c>
      <c r="I105" s="155">
        <v>1</v>
      </c>
      <c r="J105" s="155">
        <v>1</v>
      </c>
      <c r="K105" s="155">
        <v>1</v>
      </c>
      <c r="L105" s="155">
        <v>1</v>
      </c>
      <c r="M105" s="155">
        <v>1</v>
      </c>
      <c r="N105" s="155">
        <v>1</v>
      </c>
      <c r="O105" s="155">
        <v>1</v>
      </c>
      <c r="P105" s="155">
        <v>1.03</v>
      </c>
      <c r="Q105" s="155">
        <v>1.03</v>
      </c>
      <c r="R105" s="155">
        <v>1</v>
      </c>
      <c r="S105" s="155">
        <v>1</v>
      </c>
      <c r="T105" s="155">
        <v>1.02</v>
      </c>
      <c r="U105" s="155">
        <v>1</v>
      </c>
      <c r="V105" s="155">
        <v>1</v>
      </c>
      <c r="W105" s="155">
        <v>1</v>
      </c>
      <c r="X105" s="155">
        <v>1</v>
      </c>
      <c r="Y105" s="155">
        <v>1</v>
      </c>
      <c r="Z105" s="155">
        <v>1</v>
      </c>
      <c r="AA105" s="155">
        <v>1</v>
      </c>
      <c r="AB105" s="155">
        <v>1</v>
      </c>
      <c r="AC105" s="155">
        <v>1</v>
      </c>
      <c r="AD105" s="155">
        <v>1</v>
      </c>
      <c r="AE105" s="155">
        <v>1</v>
      </c>
      <c r="AF105" s="155">
        <v>1</v>
      </c>
      <c r="AG105" s="155">
        <v>1.1000000000000001</v>
      </c>
      <c r="AH105" s="155">
        <v>1.04</v>
      </c>
      <c r="AI105" s="155">
        <v>1.05</v>
      </c>
      <c r="AJ105" s="155">
        <v>1</v>
      </c>
      <c r="AK105" s="155">
        <v>1</v>
      </c>
      <c r="AL105" s="155">
        <v>1.02</v>
      </c>
      <c r="AM105" s="155">
        <v>1</v>
      </c>
      <c r="AN105" s="155">
        <v>1</v>
      </c>
      <c r="AO105" s="155">
        <v>1</v>
      </c>
    </row>
    <row r="106" spans="1:41" x14ac:dyDescent="0.25">
      <c r="A106" s="154">
        <v>39904</v>
      </c>
      <c r="B106" s="155">
        <v>1</v>
      </c>
      <c r="C106" s="155">
        <v>1</v>
      </c>
      <c r="D106" s="155">
        <v>1</v>
      </c>
      <c r="E106" s="155">
        <v>1</v>
      </c>
      <c r="F106" s="155">
        <v>1</v>
      </c>
      <c r="G106" s="155">
        <v>1</v>
      </c>
      <c r="H106" s="155">
        <v>1</v>
      </c>
      <c r="I106" s="155">
        <v>1</v>
      </c>
      <c r="J106" s="155">
        <v>1</v>
      </c>
      <c r="K106" s="155">
        <v>1</v>
      </c>
      <c r="L106" s="155">
        <v>1</v>
      </c>
      <c r="M106" s="155">
        <v>1</v>
      </c>
      <c r="N106" s="155">
        <v>1</v>
      </c>
      <c r="O106" s="155">
        <v>1</v>
      </c>
      <c r="P106" s="155">
        <v>1.03</v>
      </c>
      <c r="Q106" s="155">
        <v>1.03</v>
      </c>
      <c r="R106" s="155">
        <v>1</v>
      </c>
      <c r="S106" s="155">
        <v>1</v>
      </c>
      <c r="T106" s="155">
        <v>1.02</v>
      </c>
      <c r="U106" s="155">
        <v>1</v>
      </c>
      <c r="V106" s="155">
        <v>1</v>
      </c>
      <c r="W106" s="155">
        <v>1</v>
      </c>
      <c r="X106" s="155">
        <v>1</v>
      </c>
      <c r="Y106" s="155">
        <v>1</v>
      </c>
      <c r="Z106" s="155">
        <v>1.02</v>
      </c>
      <c r="AA106" s="155">
        <v>1</v>
      </c>
      <c r="AB106" s="155">
        <v>1</v>
      </c>
      <c r="AC106" s="155">
        <v>1</v>
      </c>
      <c r="AD106" s="155">
        <v>1</v>
      </c>
      <c r="AE106" s="155">
        <v>0.98</v>
      </c>
      <c r="AF106" s="155">
        <v>0.98</v>
      </c>
      <c r="AG106" s="155">
        <v>0.98</v>
      </c>
      <c r="AH106" s="155">
        <v>1</v>
      </c>
      <c r="AI106" s="155">
        <v>1.05</v>
      </c>
      <c r="AJ106" s="155">
        <v>1</v>
      </c>
      <c r="AK106" s="155">
        <v>1</v>
      </c>
      <c r="AL106" s="155">
        <v>1.02</v>
      </c>
      <c r="AM106" s="155">
        <v>1</v>
      </c>
      <c r="AN106" s="155">
        <v>1</v>
      </c>
      <c r="AO106" s="155">
        <v>1</v>
      </c>
    </row>
    <row r="107" spans="1:41" x14ac:dyDescent="0.25">
      <c r="A107" s="154">
        <v>39934</v>
      </c>
      <c r="B107" s="155">
        <v>1</v>
      </c>
      <c r="C107" s="155">
        <v>1</v>
      </c>
      <c r="D107" s="155">
        <v>1</v>
      </c>
      <c r="E107" s="155">
        <v>1</v>
      </c>
      <c r="F107" s="155">
        <v>1</v>
      </c>
      <c r="G107" s="155">
        <v>1</v>
      </c>
      <c r="H107" s="155">
        <v>1</v>
      </c>
      <c r="I107" s="155">
        <v>1</v>
      </c>
      <c r="J107" s="155">
        <v>1</v>
      </c>
      <c r="K107" s="155">
        <v>1</v>
      </c>
      <c r="L107" s="155">
        <v>1</v>
      </c>
      <c r="M107" s="155">
        <v>1</v>
      </c>
      <c r="N107" s="155">
        <v>1</v>
      </c>
      <c r="O107" s="155">
        <v>1</v>
      </c>
      <c r="P107" s="155">
        <v>1.03</v>
      </c>
      <c r="Q107" s="155">
        <v>1.03</v>
      </c>
      <c r="R107" s="155">
        <v>1</v>
      </c>
      <c r="S107" s="155">
        <v>1</v>
      </c>
      <c r="T107" s="155">
        <v>1.02</v>
      </c>
      <c r="U107" s="155">
        <v>1</v>
      </c>
      <c r="V107" s="155">
        <v>1</v>
      </c>
      <c r="W107" s="155">
        <v>1</v>
      </c>
      <c r="X107" s="155">
        <v>1</v>
      </c>
      <c r="Y107" s="155">
        <v>1</v>
      </c>
      <c r="Z107" s="155">
        <v>1.02</v>
      </c>
      <c r="AA107" s="155">
        <v>1</v>
      </c>
      <c r="AB107" s="155">
        <v>1</v>
      </c>
      <c r="AC107" s="155">
        <v>1</v>
      </c>
      <c r="AD107" s="155">
        <v>1</v>
      </c>
      <c r="AE107" s="155">
        <v>0.98</v>
      </c>
      <c r="AF107" s="155">
        <v>0.98</v>
      </c>
      <c r="AG107" s="155">
        <v>0.98</v>
      </c>
      <c r="AH107" s="155">
        <v>1</v>
      </c>
      <c r="AI107" s="155">
        <v>1.05</v>
      </c>
      <c r="AJ107" s="155">
        <v>1</v>
      </c>
      <c r="AK107" s="155">
        <v>1</v>
      </c>
      <c r="AL107" s="155">
        <v>1.02</v>
      </c>
      <c r="AM107" s="155">
        <v>1</v>
      </c>
      <c r="AN107" s="155">
        <v>1</v>
      </c>
      <c r="AO107" s="155">
        <v>1</v>
      </c>
    </row>
    <row r="108" spans="1:41" x14ac:dyDescent="0.25">
      <c r="A108" s="154">
        <v>39965</v>
      </c>
      <c r="B108" s="155">
        <v>1</v>
      </c>
      <c r="C108" s="155">
        <v>1</v>
      </c>
      <c r="D108" s="155">
        <v>1</v>
      </c>
      <c r="E108" s="155">
        <v>1</v>
      </c>
      <c r="F108" s="155">
        <v>1</v>
      </c>
      <c r="G108" s="155">
        <v>1</v>
      </c>
      <c r="H108" s="155">
        <v>1</v>
      </c>
      <c r="I108" s="155">
        <v>1</v>
      </c>
      <c r="J108" s="155">
        <v>1</v>
      </c>
      <c r="K108" s="155">
        <v>1</v>
      </c>
      <c r="L108" s="155">
        <v>1</v>
      </c>
      <c r="M108" s="155">
        <v>1</v>
      </c>
      <c r="N108" s="155">
        <v>1</v>
      </c>
      <c r="O108" s="155">
        <v>1</v>
      </c>
      <c r="P108" s="155">
        <v>1.03</v>
      </c>
      <c r="Q108" s="155">
        <v>1.03</v>
      </c>
      <c r="R108" s="155">
        <v>1</v>
      </c>
      <c r="S108" s="155">
        <v>1</v>
      </c>
      <c r="T108" s="155">
        <v>1.02</v>
      </c>
      <c r="U108" s="155">
        <v>1</v>
      </c>
      <c r="V108" s="155">
        <v>1</v>
      </c>
      <c r="W108" s="155">
        <v>1</v>
      </c>
      <c r="X108" s="155">
        <v>1</v>
      </c>
      <c r="Y108" s="155">
        <v>1</v>
      </c>
      <c r="Z108" s="155">
        <v>1.02</v>
      </c>
      <c r="AA108" s="155">
        <v>1</v>
      </c>
      <c r="AB108" s="155">
        <v>1</v>
      </c>
      <c r="AC108" s="155">
        <v>1</v>
      </c>
      <c r="AD108" s="155">
        <v>1</v>
      </c>
      <c r="AE108" s="155">
        <v>0.98</v>
      </c>
      <c r="AF108" s="155">
        <v>0.98</v>
      </c>
      <c r="AG108" s="155">
        <v>0.98</v>
      </c>
      <c r="AH108" s="155">
        <v>1</v>
      </c>
      <c r="AI108" s="155">
        <v>1.05</v>
      </c>
      <c r="AJ108" s="155">
        <v>1</v>
      </c>
      <c r="AK108" s="155">
        <v>1</v>
      </c>
      <c r="AL108" s="155">
        <v>1.02</v>
      </c>
      <c r="AM108" s="155">
        <v>1</v>
      </c>
      <c r="AN108" s="155">
        <v>1</v>
      </c>
      <c r="AO108" s="155">
        <v>1</v>
      </c>
    </row>
    <row r="109" spans="1:41" x14ac:dyDescent="0.25">
      <c r="A109" s="154">
        <v>39995</v>
      </c>
      <c r="B109" s="155">
        <v>1</v>
      </c>
      <c r="C109" s="155">
        <v>1</v>
      </c>
      <c r="D109" s="155">
        <v>1</v>
      </c>
      <c r="E109" s="155">
        <v>1</v>
      </c>
      <c r="F109" s="155">
        <v>1</v>
      </c>
      <c r="G109" s="155">
        <v>1</v>
      </c>
      <c r="H109" s="155">
        <v>1</v>
      </c>
      <c r="I109" s="155">
        <v>1</v>
      </c>
      <c r="J109" s="155">
        <v>1</v>
      </c>
      <c r="K109" s="155">
        <v>1</v>
      </c>
      <c r="L109" s="155">
        <v>1</v>
      </c>
      <c r="M109" s="155">
        <v>1</v>
      </c>
      <c r="N109" s="155">
        <v>1</v>
      </c>
      <c r="O109" s="155">
        <v>1</v>
      </c>
      <c r="P109" s="155">
        <v>1.03</v>
      </c>
      <c r="Q109" s="155">
        <v>1.03</v>
      </c>
      <c r="R109" s="155">
        <v>1</v>
      </c>
      <c r="S109" s="155">
        <v>1</v>
      </c>
      <c r="T109" s="155">
        <v>1.02</v>
      </c>
      <c r="U109" s="155">
        <v>1</v>
      </c>
      <c r="V109" s="155">
        <v>1</v>
      </c>
      <c r="W109" s="155">
        <v>1</v>
      </c>
      <c r="X109" s="155">
        <v>1</v>
      </c>
      <c r="Y109" s="155">
        <v>1</v>
      </c>
      <c r="Z109" s="155">
        <v>1.02</v>
      </c>
      <c r="AA109" s="155">
        <v>1</v>
      </c>
      <c r="AB109" s="155">
        <v>1</v>
      </c>
      <c r="AC109" s="155">
        <v>1</v>
      </c>
      <c r="AD109" s="155">
        <v>1</v>
      </c>
      <c r="AE109" s="155">
        <v>0.98</v>
      </c>
      <c r="AF109" s="155">
        <v>0.98</v>
      </c>
      <c r="AG109" s="155">
        <v>0.98</v>
      </c>
      <c r="AH109" s="155">
        <v>1</v>
      </c>
      <c r="AI109" s="155">
        <v>1.05</v>
      </c>
      <c r="AJ109" s="155">
        <v>1</v>
      </c>
      <c r="AK109" s="155">
        <v>1</v>
      </c>
      <c r="AL109" s="155">
        <v>1.02</v>
      </c>
      <c r="AM109" s="155">
        <v>1</v>
      </c>
      <c r="AN109" s="155">
        <v>1</v>
      </c>
      <c r="AO109" s="155">
        <v>1</v>
      </c>
    </row>
    <row r="110" spans="1:41" x14ac:dyDescent="0.25">
      <c r="A110" s="154">
        <v>40026</v>
      </c>
      <c r="B110" s="155">
        <v>1</v>
      </c>
      <c r="C110" s="155">
        <v>1</v>
      </c>
      <c r="D110" s="155">
        <v>1</v>
      </c>
      <c r="E110" s="155">
        <v>1</v>
      </c>
      <c r="F110" s="155">
        <v>1</v>
      </c>
      <c r="G110" s="155">
        <v>1</v>
      </c>
      <c r="H110" s="155">
        <v>1</v>
      </c>
      <c r="I110" s="155">
        <v>1</v>
      </c>
      <c r="J110" s="155">
        <v>1</v>
      </c>
      <c r="K110" s="155">
        <v>1</v>
      </c>
      <c r="L110" s="155">
        <v>1</v>
      </c>
      <c r="M110" s="155">
        <v>1</v>
      </c>
      <c r="N110" s="155">
        <v>1</v>
      </c>
      <c r="O110" s="155">
        <v>1</v>
      </c>
      <c r="P110" s="155">
        <v>1.03</v>
      </c>
      <c r="Q110" s="155">
        <v>1.03</v>
      </c>
      <c r="R110" s="155">
        <v>1</v>
      </c>
      <c r="S110" s="155">
        <v>1</v>
      </c>
      <c r="T110" s="155">
        <v>1.02</v>
      </c>
      <c r="U110" s="155">
        <v>1</v>
      </c>
      <c r="V110" s="155">
        <v>1</v>
      </c>
      <c r="W110" s="155">
        <v>1</v>
      </c>
      <c r="X110" s="155">
        <v>1</v>
      </c>
      <c r="Y110" s="155">
        <v>1</v>
      </c>
      <c r="Z110" s="155">
        <v>1.02</v>
      </c>
      <c r="AA110" s="155">
        <v>1</v>
      </c>
      <c r="AB110" s="155">
        <v>1</v>
      </c>
      <c r="AC110" s="155">
        <v>1</v>
      </c>
      <c r="AD110" s="155">
        <v>1</v>
      </c>
      <c r="AE110" s="155">
        <v>0.98</v>
      </c>
      <c r="AF110" s="155">
        <v>0.98</v>
      </c>
      <c r="AG110" s="155">
        <v>0.98</v>
      </c>
      <c r="AH110" s="155">
        <v>1</v>
      </c>
      <c r="AI110" s="155">
        <v>1.05</v>
      </c>
      <c r="AJ110" s="155">
        <v>1</v>
      </c>
      <c r="AK110" s="155">
        <v>1</v>
      </c>
      <c r="AL110" s="155">
        <v>1.02</v>
      </c>
      <c r="AM110" s="155">
        <v>1</v>
      </c>
      <c r="AN110" s="155">
        <v>1</v>
      </c>
      <c r="AO110" s="155">
        <v>1</v>
      </c>
    </row>
    <row r="111" spans="1:41" x14ac:dyDescent="0.25">
      <c r="A111" s="154">
        <v>40057</v>
      </c>
      <c r="B111" s="155">
        <v>1</v>
      </c>
      <c r="C111" s="155">
        <v>1</v>
      </c>
      <c r="D111" s="155">
        <v>1</v>
      </c>
      <c r="E111" s="155">
        <v>1</v>
      </c>
      <c r="F111" s="155">
        <v>1</v>
      </c>
      <c r="G111" s="155">
        <v>1</v>
      </c>
      <c r="H111" s="155">
        <v>1</v>
      </c>
      <c r="I111" s="155">
        <v>1</v>
      </c>
      <c r="J111" s="155">
        <v>1</v>
      </c>
      <c r="K111" s="155">
        <v>1</v>
      </c>
      <c r="L111" s="155">
        <v>1</v>
      </c>
      <c r="M111" s="155">
        <v>1</v>
      </c>
      <c r="N111" s="155">
        <v>1</v>
      </c>
      <c r="O111" s="155">
        <v>1</v>
      </c>
      <c r="P111" s="155">
        <v>1.03</v>
      </c>
      <c r="Q111" s="155">
        <v>1.03</v>
      </c>
      <c r="R111" s="155">
        <v>1</v>
      </c>
      <c r="S111" s="155">
        <v>1</v>
      </c>
      <c r="T111" s="155">
        <v>1.02</v>
      </c>
      <c r="U111" s="155">
        <v>1</v>
      </c>
      <c r="V111" s="155">
        <v>1</v>
      </c>
      <c r="W111" s="155">
        <v>1</v>
      </c>
      <c r="X111" s="155">
        <v>1</v>
      </c>
      <c r="Y111" s="155">
        <v>1</v>
      </c>
      <c r="Z111" s="155">
        <v>1.02</v>
      </c>
      <c r="AA111" s="155">
        <v>1</v>
      </c>
      <c r="AB111" s="155">
        <v>1</v>
      </c>
      <c r="AC111" s="155">
        <v>1</v>
      </c>
      <c r="AD111" s="155">
        <v>1</v>
      </c>
      <c r="AE111" s="155">
        <v>0.98</v>
      </c>
      <c r="AF111" s="155">
        <v>0.98</v>
      </c>
      <c r="AG111" s="155">
        <v>0.98</v>
      </c>
      <c r="AH111" s="155">
        <v>1</v>
      </c>
      <c r="AI111" s="155">
        <v>1.05</v>
      </c>
      <c r="AJ111" s="155">
        <v>1</v>
      </c>
      <c r="AK111" s="155">
        <v>1</v>
      </c>
      <c r="AL111" s="155">
        <v>1.02</v>
      </c>
      <c r="AM111" s="155">
        <v>1</v>
      </c>
      <c r="AN111" s="155">
        <v>1</v>
      </c>
      <c r="AO111" s="155">
        <v>1</v>
      </c>
    </row>
    <row r="112" spans="1:41" x14ac:dyDescent="0.25">
      <c r="A112" s="154">
        <v>40087</v>
      </c>
      <c r="B112" s="155">
        <v>1</v>
      </c>
      <c r="C112" s="155">
        <v>1</v>
      </c>
      <c r="D112" s="155">
        <v>1</v>
      </c>
      <c r="E112" s="155">
        <v>1</v>
      </c>
      <c r="F112" s="155">
        <v>1</v>
      </c>
      <c r="G112" s="155">
        <v>1</v>
      </c>
      <c r="H112" s="155">
        <v>1</v>
      </c>
      <c r="I112" s="155">
        <v>1</v>
      </c>
      <c r="J112" s="155">
        <v>1</v>
      </c>
      <c r="K112" s="155">
        <v>1</v>
      </c>
      <c r="L112" s="155">
        <v>1</v>
      </c>
      <c r="M112" s="155">
        <v>1</v>
      </c>
      <c r="N112" s="155">
        <v>1</v>
      </c>
      <c r="O112" s="155">
        <v>1</v>
      </c>
      <c r="P112" s="155">
        <v>1.03</v>
      </c>
      <c r="Q112" s="155">
        <v>1.03</v>
      </c>
      <c r="R112" s="155">
        <v>1</v>
      </c>
      <c r="S112" s="155">
        <v>1</v>
      </c>
      <c r="T112" s="155">
        <v>1.02</v>
      </c>
      <c r="U112" s="155">
        <v>1</v>
      </c>
      <c r="V112" s="155">
        <v>1</v>
      </c>
      <c r="W112" s="155">
        <v>1</v>
      </c>
      <c r="X112" s="155">
        <v>1</v>
      </c>
      <c r="Y112" s="155">
        <v>1</v>
      </c>
      <c r="Z112" s="155">
        <v>1.02</v>
      </c>
      <c r="AA112" s="155">
        <v>1</v>
      </c>
      <c r="AB112" s="155">
        <v>1</v>
      </c>
      <c r="AC112" s="155">
        <v>1</v>
      </c>
      <c r="AD112" s="155">
        <v>1</v>
      </c>
      <c r="AE112" s="155">
        <v>0.98</v>
      </c>
      <c r="AF112" s="155">
        <v>0.98</v>
      </c>
      <c r="AG112" s="155">
        <v>0.98</v>
      </c>
      <c r="AH112" s="155">
        <v>1</v>
      </c>
      <c r="AI112" s="155">
        <v>1.05</v>
      </c>
      <c r="AJ112" s="155">
        <v>1</v>
      </c>
      <c r="AK112" s="155">
        <v>1</v>
      </c>
      <c r="AL112" s="155">
        <v>1.02</v>
      </c>
      <c r="AM112" s="155">
        <v>1</v>
      </c>
      <c r="AN112" s="155">
        <v>1</v>
      </c>
      <c r="AO112" s="155">
        <v>1</v>
      </c>
    </row>
    <row r="113" spans="1:41" x14ac:dyDescent="0.25">
      <c r="A113" s="154">
        <v>40118</v>
      </c>
      <c r="B113" s="155">
        <v>1</v>
      </c>
      <c r="C113" s="155">
        <v>1</v>
      </c>
      <c r="D113" s="155">
        <v>1</v>
      </c>
      <c r="E113" s="155">
        <v>1</v>
      </c>
      <c r="F113" s="155">
        <v>1</v>
      </c>
      <c r="G113" s="155">
        <v>1</v>
      </c>
      <c r="H113" s="155">
        <v>1</v>
      </c>
      <c r="I113" s="155">
        <v>1</v>
      </c>
      <c r="J113" s="155">
        <v>1</v>
      </c>
      <c r="K113" s="155">
        <v>1</v>
      </c>
      <c r="L113" s="155">
        <v>1</v>
      </c>
      <c r="M113" s="155">
        <v>1</v>
      </c>
      <c r="N113" s="155">
        <v>1</v>
      </c>
      <c r="O113" s="155">
        <v>1</v>
      </c>
      <c r="P113" s="155">
        <v>1.03</v>
      </c>
      <c r="Q113" s="155">
        <v>1.03</v>
      </c>
      <c r="R113" s="155">
        <v>1</v>
      </c>
      <c r="S113" s="155">
        <v>1</v>
      </c>
      <c r="T113" s="155">
        <v>1.02</v>
      </c>
      <c r="U113" s="155">
        <v>1</v>
      </c>
      <c r="V113" s="155">
        <v>1</v>
      </c>
      <c r="W113" s="155">
        <v>1</v>
      </c>
      <c r="X113" s="155">
        <v>1</v>
      </c>
      <c r="Y113" s="155">
        <v>1</v>
      </c>
      <c r="Z113" s="155">
        <v>1</v>
      </c>
      <c r="AA113" s="155">
        <v>1</v>
      </c>
      <c r="AB113" s="155">
        <v>1</v>
      </c>
      <c r="AC113" s="155">
        <v>1</v>
      </c>
      <c r="AD113" s="155">
        <v>1</v>
      </c>
      <c r="AE113" s="155">
        <v>1</v>
      </c>
      <c r="AF113" s="155">
        <v>1</v>
      </c>
      <c r="AG113" s="155">
        <v>1.1000000000000001</v>
      </c>
      <c r="AH113" s="155">
        <v>1.1000000000000001</v>
      </c>
      <c r="AI113" s="155">
        <v>1.05</v>
      </c>
      <c r="AJ113" s="155">
        <v>1</v>
      </c>
      <c r="AK113" s="155">
        <v>1</v>
      </c>
      <c r="AL113" s="155">
        <v>1.02</v>
      </c>
      <c r="AM113" s="155">
        <v>1</v>
      </c>
      <c r="AN113" s="155">
        <v>1</v>
      </c>
      <c r="AO113" s="155">
        <v>1</v>
      </c>
    </row>
    <row r="114" spans="1:41" x14ac:dyDescent="0.25">
      <c r="A114" s="154">
        <v>40148</v>
      </c>
      <c r="B114" s="155">
        <v>1</v>
      </c>
      <c r="C114" s="155">
        <v>1</v>
      </c>
      <c r="D114" s="155">
        <v>1</v>
      </c>
      <c r="E114" s="155">
        <v>1</v>
      </c>
      <c r="F114" s="155">
        <v>1</v>
      </c>
      <c r="G114" s="155">
        <v>1</v>
      </c>
      <c r="H114" s="155">
        <v>1</v>
      </c>
      <c r="I114" s="155">
        <v>1</v>
      </c>
      <c r="J114" s="155">
        <v>1</v>
      </c>
      <c r="K114" s="155">
        <v>1</v>
      </c>
      <c r="L114" s="155">
        <v>1</v>
      </c>
      <c r="M114" s="155">
        <v>1</v>
      </c>
      <c r="N114" s="155">
        <v>1</v>
      </c>
      <c r="O114" s="155">
        <v>1</v>
      </c>
      <c r="P114" s="155">
        <v>1.03</v>
      </c>
      <c r="Q114" s="155">
        <v>1.03</v>
      </c>
      <c r="R114" s="155">
        <v>1</v>
      </c>
      <c r="S114" s="155">
        <v>1</v>
      </c>
      <c r="T114" s="155">
        <v>1.02</v>
      </c>
      <c r="U114" s="155">
        <v>1</v>
      </c>
      <c r="V114" s="155">
        <v>1</v>
      </c>
      <c r="W114" s="155">
        <v>1</v>
      </c>
      <c r="X114" s="155">
        <v>1</v>
      </c>
      <c r="Y114" s="155">
        <v>1</v>
      </c>
      <c r="Z114" s="155">
        <v>1</v>
      </c>
      <c r="AA114" s="155">
        <v>1</v>
      </c>
      <c r="AB114" s="155">
        <v>1</v>
      </c>
      <c r="AC114" s="155">
        <v>1</v>
      </c>
      <c r="AD114" s="155">
        <v>1</v>
      </c>
      <c r="AE114" s="155">
        <v>1</v>
      </c>
      <c r="AF114" s="155">
        <v>1</v>
      </c>
      <c r="AG114" s="155">
        <v>1.1000000000000001</v>
      </c>
      <c r="AH114" s="155">
        <v>1.02</v>
      </c>
      <c r="AI114" s="155">
        <v>1.05</v>
      </c>
      <c r="AJ114" s="155">
        <v>1</v>
      </c>
      <c r="AK114" s="155">
        <v>1</v>
      </c>
      <c r="AL114" s="155">
        <v>1.02</v>
      </c>
      <c r="AM114" s="155">
        <v>1</v>
      </c>
      <c r="AN114" s="155">
        <v>1</v>
      </c>
      <c r="AO114" s="155">
        <v>1</v>
      </c>
    </row>
    <row r="115" spans="1:41" x14ac:dyDescent="0.25">
      <c r="A115" s="154">
        <v>40179</v>
      </c>
      <c r="B115" s="155">
        <v>1</v>
      </c>
      <c r="C115" s="155">
        <v>1</v>
      </c>
      <c r="D115" s="155">
        <v>1</v>
      </c>
      <c r="E115" s="155">
        <v>1</v>
      </c>
      <c r="F115" s="155">
        <v>1</v>
      </c>
      <c r="G115" s="155">
        <v>1</v>
      </c>
      <c r="H115" s="155">
        <v>1</v>
      </c>
      <c r="I115" s="155">
        <v>1</v>
      </c>
      <c r="J115" s="155">
        <v>1</v>
      </c>
      <c r="K115" s="155">
        <v>1</v>
      </c>
      <c r="L115" s="155">
        <v>1</v>
      </c>
      <c r="M115" s="155">
        <v>1</v>
      </c>
      <c r="N115" s="155">
        <v>1</v>
      </c>
      <c r="O115" s="155">
        <v>1</v>
      </c>
      <c r="P115" s="155">
        <v>1.03</v>
      </c>
      <c r="Q115" s="155">
        <v>1.03</v>
      </c>
      <c r="R115" s="155">
        <v>1</v>
      </c>
      <c r="S115" s="155">
        <v>1</v>
      </c>
      <c r="T115" s="155">
        <v>1.02</v>
      </c>
      <c r="U115" s="155">
        <v>1</v>
      </c>
      <c r="V115" s="155">
        <v>1</v>
      </c>
      <c r="W115" s="155">
        <v>1</v>
      </c>
      <c r="X115" s="155">
        <v>1</v>
      </c>
      <c r="Y115" s="155">
        <v>1</v>
      </c>
      <c r="Z115" s="155">
        <v>1</v>
      </c>
      <c r="AA115" s="155">
        <v>1</v>
      </c>
      <c r="AB115" s="155">
        <v>1</v>
      </c>
      <c r="AC115" s="155">
        <v>1</v>
      </c>
      <c r="AD115" s="155">
        <v>1</v>
      </c>
      <c r="AE115" s="155">
        <v>1</v>
      </c>
      <c r="AF115" s="155">
        <v>1</v>
      </c>
      <c r="AG115" s="155">
        <v>1.1000000000000001</v>
      </c>
      <c r="AH115" s="155">
        <v>1.04</v>
      </c>
      <c r="AI115" s="155">
        <v>1.05</v>
      </c>
      <c r="AJ115" s="155">
        <v>1</v>
      </c>
      <c r="AK115" s="155">
        <v>1</v>
      </c>
      <c r="AL115" s="155">
        <v>1.02</v>
      </c>
      <c r="AM115" s="155">
        <v>1</v>
      </c>
      <c r="AN115" s="155">
        <v>1</v>
      </c>
      <c r="AO115" s="155">
        <v>1</v>
      </c>
    </row>
    <row r="116" spans="1:41" x14ac:dyDescent="0.25">
      <c r="A116" s="154">
        <v>40210</v>
      </c>
      <c r="B116" s="155">
        <v>1</v>
      </c>
      <c r="C116" s="155">
        <v>1</v>
      </c>
      <c r="D116" s="155">
        <v>1</v>
      </c>
      <c r="E116" s="155">
        <v>1</v>
      </c>
      <c r="F116" s="155">
        <v>1</v>
      </c>
      <c r="G116" s="155">
        <v>1</v>
      </c>
      <c r="H116" s="155">
        <v>1</v>
      </c>
      <c r="I116" s="155">
        <v>1</v>
      </c>
      <c r="J116" s="155">
        <v>1</v>
      </c>
      <c r="K116" s="155">
        <v>1</v>
      </c>
      <c r="L116" s="155">
        <v>1</v>
      </c>
      <c r="M116" s="155">
        <v>1</v>
      </c>
      <c r="N116" s="155">
        <v>1</v>
      </c>
      <c r="O116" s="155">
        <v>1</v>
      </c>
      <c r="P116" s="155">
        <v>1.03</v>
      </c>
      <c r="Q116" s="155">
        <v>1.03</v>
      </c>
      <c r="R116" s="155">
        <v>1</v>
      </c>
      <c r="S116" s="155">
        <v>1</v>
      </c>
      <c r="T116" s="155">
        <v>1.02</v>
      </c>
      <c r="U116" s="155">
        <v>1</v>
      </c>
      <c r="V116" s="155">
        <v>1</v>
      </c>
      <c r="W116" s="155">
        <v>1</v>
      </c>
      <c r="X116" s="155">
        <v>1</v>
      </c>
      <c r="Y116" s="155">
        <v>1</v>
      </c>
      <c r="Z116" s="155">
        <v>1</v>
      </c>
      <c r="AA116" s="155">
        <v>1</v>
      </c>
      <c r="AB116" s="155">
        <v>1</v>
      </c>
      <c r="AC116" s="155">
        <v>1</v>
      </c>
      <c r="AD116" s="155">
        <v>1</v>
      </c>
      <c r="AE116" s="155">
        <v>1</v>
      </c>
      <c r="AF116" s="155">
        <v>1</v>
      </c>
      <c r="AG116" s="155">
        <v>1.1000000000000001</v>
      </c>
      <c r="AH116" s="155">
        <v>1.04</v>
      </c>
      <c r="AI116" s="155">
        <v>1.05</v>
      </c>
      <c r="AJ116" s="155">
        <v>1</v>
      </c>
      <c r="AK116" s="155">
        <v>1</v>
      </c>
      <c r="AL116" s="155">
        <v>1.02</v>
      </c>
      <c r="AM116" s="155">
        <v>1</v>
      </c>
      <c r="AN116" s="155">
        <v>1</v>
      </c>
      <c r="AO116" s="155">
        <v>1</v>
      </c>
    </row>
    <row r="117" spans="1:41" x14ac:dyDescent="0.25">
      <c r="A117" s="154">
        <v>40238</v>
      </c>
      <c r="B117" s="155">
        <v>1</v>
      </c>
      <c r="C117" s="155">
        <v>1</v>
      </c>
      <c r="D117" s="155">
        <v>1</v>
      </c>
      <c r="E117" s="155">
        <v>1</v>
      </c>
      <c r="F117" s="155">
        <v>1</v>
      </c>
      <c r="G117" s="155">
        <v>1</v>
      </c>
      <c r="H117" s="155">
        <v>1</v>
      </c>
      <c r="I117" s="155">
        <v>1</v>
      </c>
      <c r="J117" s="155">
        <v>1</v>
      </c>
      <c r="K117" s="155">
        <v>1</v>
      </c>
      <c r="L117" s="155">
        <v>1</v>
      </c>
      <c r="M117" s="155">
        <v>1</v>
      </c>
      <c r="N117" s="155">
        <v>1</v>
      </c>
      <c r="O117" s="155">
        <v>1</v>
      </c>
      <c r="P117" s="155">
        <v>1.03</v>
      </c>
      <c r="Q117" s="155">
        <v>1.03</v>
      </c>
      <c r="R117" s="155">
        <v>1</v>
      </c>
      <c r="S117" s="155">
        <v>1</v>
      </c>
      <c r="T117" s="155">
        <v>1.02</v>
      </c>
      <c r="U117" s="155">
        <v>1</v>
      </c>
      <c r="V117" s="155">
        <v>1</v>
      </c>
      <c r="W117" s="155">
        <v>1</v>
      </c>
      <c r="X117" s="155">
        <v>1</v>
      </c>
      <c r="Y117" s="155">
        <v>1</v>
      </c>
      <c r="Z117" s="155">
        <v>1</v>
      </c>
      <c r="AA117" s="155">
        <v>1</v>
      </c>
      <c r="AB117" s="155">
        <v>1</v>
      </c>
      <c r="AC117" s="155">
        <v>1</v>
      </c>
      <c r="AD117" s="155">
        <v>1</v>
      </c>
      <c r="AE117" s="155">
        <v>1</v>
      </c>
      <c r="AF117" s="155">
        <v>1</v>
      </c>
      <c r="AG117" s="155">
        <v>1.1000000000000001</v>
      </c>
      <c r="AH117" s="155">
        <v>1.04</v>
      </c>
      <c r="AI117" s="155">
        <v>1.05</v>
      </c>
      <c r="AJ117" s="155">
        <v>1</v>
      </c>
      <c r="AK117" s="155">
        <v>1</v>
      </c>
      <c r="AL117" s="155">
        <v>1.02</v>
      </c>
      <c r="AM117" s="155">
        <v>1</v>
      </c>
      <c r="AN117" s="155">
        <v>1</v>
      </c>
      <c r="AO117" s="155">
        <v>1</v>
      </c>
    </row>
    <row r="118" spans="1:41" x14ac:dyDescent="0.25">
      <c r="A118" s="154">
        <v>40269</v>
      </c>
      <c r="B118" s="155">
        <v>1</v>
      </c>
      <c r="C118" s="155">
        <v>1</v>
      </c>
      <c r="D118" s="155">
        <v>1</v>
      </c>
      <c r="E118" s="155">
        <v>1</v>
      </c>
      <c r="F118" s="155">
        <v>1</v>
      </c>
      <c r="G118" s="155">
        <v>1</v>
      </c>
      <c r="H118" s="155">
        <v>1</v>
      </c>
      <c r="I118" s="155">
        <v>1</v>
      </c>
      <c r="J118" s="155">
        <v>1</v>
      </c>
      <c r="K118" s="155">
        <v>1</v>
      </c>
      <c r="L118" s="155">
        <v>1</v>
      </c>
      <c r="M118" s="155">
        <v>1</v>
      </c>
      <c r="N118" s="155">
        <v>1</v>
      </c>
      <c r="O118" s="155">
        <v>1</v>
      </c>
      <c r="P118" s="155">
        <v>1.03</v>
      </c>
      <c r="Q118" s="155">
        <v>1.03</v>
      </c>
      <c r="R118" s="155">
        <v>1</v>
      </c>
      <c r="S118" s="155">
        <v>1</v>
      </c>
      <c r="T118" s="155">
        <v>1.02</v>
      </c>
      <c r="U118" s="155">
        <v>1</v>
      </c>
      <c r="V118" s="155">
        <v>1</v>
      </c>
      <c r="W118" s="155">
        <v>1</v>
      </c>
      <c r="X118" s="155">
        <v>1</v>
      </c>
      <c r="Y118" s="155">
        <v>1</v>
      </c>
      <c r="Z118" s="155">
        <v>1.02</v>
      </c>
      <c r="AA118" s="155">
        <v>1</v>
      </c>
      <c r="AB118" s="155">
        <v>1</v>
      </c>
      <c r="AC118" s="155">
        <v>1</v>
      </c>
      <c r="AD118" s="155">
        <v>1</v>
      </c>
      <c r="AE118" s="155">
        <v>0.98</v>
      </c>
      <c r="AF118" s="155">
        <v>0.98</v>
      </c>
      <c r="AG118" s="155">
        <v>0.98</v>
      </c>
      <c r="AH118" s="155">
        <v>1</v>
      </c>
      <c r="AI118" s="155">
        <v>1.05</v>
      </c>
      <c r="AJ118" s="155">
        <v>1</v>
      </c>
      <c r="AK118" s="155">
        <v>1</v>
      </c>
      <c r="AL118" s="155">
        <v>1.02</v>
      </c>
      <c r="AM118" s="155">
        <v>1</v>
      </c>
      <c r="AN118" s="155">
        <v>1</v>
      </c>
      <c r="AO118" s="155">
        <v>1</v>
      </c>
    </row>
    <row r="119" spans="1:41" x14ac:dyDescent="0.25">
      <c r="A119" s="154">
        <v>40299</v>
      </c>
      <c r="B119" s="155">
        <v>1</v>
      </c>
      <c r="C119" s="155">
        <v>1</v>
      </c>
      <c r="D119" s="155">
        <v>1</v>
      </c>
      <c r="E119" s="155">
        <v>1</v>
      </c>
      <c r="F119" s="155">
        <v>1</v>
      </c>
      <c r="G119" s="155">
        <v>1</v>
      </c>
      <c r="H119" s="155">
        <v>1</v>
      </c>
      <c r="I119" s="155">
        <v>1</v>
      </c>
      <c r="J119" s="155">
        <v>1</v>
      </c>
      <c r="K119" s="155">
        <v>1</v>
      </c>
      <c r="L119" s="155">
        <v>1</v>
      </c>
      <c r="M119" s="155">
        <v>1</v>
      </c>
      <c r="N119" s="155">
        <v>1</v>
      </c>
      <c r="O119" s="155">
        <v>1</v>
      </c>
      <c r="P119" s="155">
        <v>1.03</v>
      </c>
      <c r="Q119" s="155">
        <v>1.03</v>
      </c>
      <c r="R119" s="155">
        <v>1</v>
      </c>
      <c r="S119" s="155">
        <v>1</v>
      </c>
      <c r="T119" s="155">
        <v>1.02</v>
      </c>
      <c r="U119" s="155">
        <v>1</v>
      </c>
      <c r="V119" s="155">
        <v>1</v>
      </c>
      <c r="W119" s="155">
        <v>1</v>
      </c>
      <c r="X119" s="155">
        <v>1</v>
      </c>
      <c r="Y119" s="155">
        <v>1</v>
      </c>
      <c r="Z119" s="155">
        <v>1.02</v>
      </c>
      <c r="AA119" s="155">
        <v>1</v>
      </c>
      <c r="AB119" s="155">
        <v>1</v>
      </c>
      <c r="AC119" s="155">
        <v>1</v>
      </c>
      <c r="AD119" s="155">
        <v>1</v>
      </c>
      <c r="AE119" s="155">
        <v>0.98</v>
      </c>
      <c r="AF119" s="155">
        <v>0.98</v>
      </c>
      <c r="AG119" s="155">
        <v>0.98</v>
      </c>
      <c r="AH119" s="155">
        <v>1</v>
      </c>
      <c r="AI119" s="155">
        <v>1.05</v>
      </c>
      <c r="AJ119" s="155">
        <v>1</v>
      </c>
      <c r="AK119" s="155">
        <v>1</v>
      </c>
      <c r="AL119" s="155">
        <v>1.02</v>
      </c>
      <c r="AM119" s="155">
        <v>1</v>
      </c>
      <c r="AN119" s="155">
        <v>1</v>
      </c>
      <c r="AO119" s="155">
        <v>1</v>
      </c>
    </row>
    <row r="120" spans="1:41" x14ac:dyDescent="0.25">
      <c r="A120" s="154">
        <v>40330</v>
      </c>
      <c r="B120" s="155">
        <v>1</v>
      </c>
      <c r="C120" s="155">
        <v>1</v>
      </c>
      <c r="D120" s="155">
        <v>1</v>
      </c>
      <c r="E120" s="155">
        <v>1</v>
      </c>
      <c r="F120" s="155">
        <v>1</v>
      </c>
      <c r="G120" s="155">
        <v>1</v>
      </c>
      <c r="H120" s="155">
        <v>1</v>
      </c>
      <c r="I120" s="155">
        <v>1</v>
      </c>
      <c r="J120" s="155">
        <v>1</v>
      </c>
      <c r="K120" s="155">
        <v>1</v>
      </c>
      <c r="L120" s="155">
        <v>1</v>
      </c>
      <c r="M120" s="155">
        <v>1</v>
      </c>
      <c r="N120" s="155">
        <v>1</v>
      </c>
      <c r="O120" s="155">
        <v>1</v>
      </c>
      <c r="P120" s="155">
        <v>1.03</v>
      </c>
      <c r="Q120" s="155">
        <v>1.03</v>
      </c>
      <c r="R120" s="155">
        <v>1</v>
      </c>
      <c r="S120" s="155">
        <v>1</v>
      </c>
      <c r="T120" s="155">
        <v>1.02</v>
      </c>
      <c r="U120" s="155">
        <v>1</v>
      </c>
      <c r="V120" s="155">
        <v>1</v>
      </c>
      <c r="W120" s="155">
        <v>1</v>
      </c>
      <c r="X120" s="155">
        <v>1</v>
      </c>
      <c r="Y120" s="155">
        <v>1</v>
      </c>
      <c r="Z120" s="155">
        <v>1.02</v>
      </c>
      <c r="AA120" s="155">
        <v>1</v>
      </c>
      <c r="AB120" s="155">
        <v>1</v>
      </c>
      <c r="AC120" s="155">
        <v>1</v>
      </c>
      <c r="AD120" s="155">
        <v>1</v>
      </c>
      <c r="AE120" s="155">
        <v>0.98</v>
      </c>
      <c r="AF120" s="155">
        <v>0.98</v>
      </c>
      <c r="AG120" s="155">
        <v>0.98</v>
      </c>
      <c r="AH120" s="155">
        <v>1</v>
      </c>
      <c r="AI120" s="155">
        <v>1.05</v>
      </c>
      <c r="AJ120" s="155">
        <v>1</v>
      </c>
      <c r="AK120" s="155">
        <v>1</v>
      </c>
      <c r="AL120" s="155">
        <v>1.02</v>
      </c>
      <c r="AM120" s="155">
        <v>1</v>
      </c>
      <c r="AN120" s="155">
        <v>1</v>
      </c>
      <c r="AO120" s="155">
        <v>1</v>
      </c>
    </row>
    <row r="121" spans="1:41" x14ac:dyDescent="0.25">
      <c r="A121" s="154">
        <v>40360</v>
      </c>
      <c r="B121" s="155">
        <v>1</v>
      </c>
      <c r="C121" s="155">
        <v>1</v>
      </c>
      <c r="D121" s="155">
        <v>1</v>
      </c>
      <c r="E121" s="155">
        <v>1</v>
      </c>
      <c r="F121" s="155">
        <v>1</v>
      </c>
      <c r="G121" s="155">
        <v>1</v>
      </c>
      <c r="H121" s="155">
        <v>1</v>
      </c>
      <c r="I121" s="155">
        <v>1</v>
      </c>
      <c r="J121" s="155">
        <v>1</v>
      </c>
      <c r="K121" s="155">
        <v>1</v>
      </c>
      <c r="L121" s="155">
        <v>1</v>
      </c>
      <c r="M121" s="155">
        <v>1</v>
      </c>
      <c r="N121" s="155">
        <v>1</v>
      </c>
      <c r="O121" s="155">
        <v>1</v>
      </c>
      <c r="P121" s="155">
        <v>1.03</v>
      </c>
      <c r="Q121" s="155">
        <v>1.03</v>
      </c>
      <c r="R121" s="155">
        <v>1</v>
      </c>
      <c r="S121" s="155">
        <v>1</v>
      </c>
      <c r="T121" s="155">
        <v>1.02</v>
      </c>
      <c r="U121" s="155">
        <v>1</v>
      </c>
      <c r="V121" s="155">
        <v>1</v>
      </c>
      <c r="W121" s="155">
        <v>1</v>
      </c>
      <c r="X121" s="155">
        <v>1</v>
      </c>
      <c r="Y121" s="155">
        <v>1</v>
      </c>
      <c r="Z121" s="155">
        <v>1.02</v>
      </c>
      <c r="AA121" s="155">
        <v>1</v>
      </c>
      <c r="AB121" s="155">
        <v>1</v>
      </c>
      <c r="AC121" s="155">
        <v>1</v>
      </c>
      <c r="AD121" s="155">
        <v>1</v>
      </c>
      <c r="AE121" s="155">
        <v>0.98</v>
      </c>
      <c r="AF121" s="155">
        <v>0.98</v>
      </c>
      <c r="AG121" s="155">
        <v>0.98</v>
      </c>
      <c r="AH121" s="155">
        <v>1</v>
      </c>
      <c r="AI121" s="155">
        <v>1.05</v>
      </c>
      <c r="AJ121" s="155">
        <v>1</v>
      </c>
      <c r="AK121" s="155">
        <v>1</v>
      </c>
      <c r="AL121" s="155">
        <v>1.02</v>
      </c>
      <c r="AM121" s="155">
        <v>1</v>
      </c>
      <c r="AN121" s="155">
        <v>1</v>
      </c>
      <c r="AO121" s="155">
        <v>1</v>
      </c>
    </row>
    <row r="122" spans="1:41" x14ac:dyDescent="0.25">
      <c r="A122" s="154">
        <v>40391</v>
      </c>
      <c r="B122" s="155">
        <v>1</v>
      </c>
      <c r="C122" s="155">
        <v>1</v>
      </c>
      <c r="D122" s="155">
        <v>1</v>
      </c>
      <c r="E122" s="155">
        <v>1</v>
      </c>
      <c r="F122" s="155">
        <v>1</v>
      </c>
      <c r="G122" s="155">
        <v>1</v>
      </c>
      <c r="H122" s="155">
        <v>1</v>
      </c>
      <c r="I122" s="155">
        <v>1</v>
      </c>
      <c r="J122" s="155">
        <v>1</v>
      </c>
      <c r="K122" s="155">
        <v>1</v>
      </c>
      <c r="L122" s="155">
        <v>1</v>
      </c>
      <c r="M122" s="155">
        <v>1</v>
      </c>
      <c r="N122" s="155">
        <v>1</v>
      </c>
      <c r="O122" s="155">
        <v>1</v>
      </c>
      <c r="P122" s="155">
        <v>1.03</v>
      </c>
      <c r="Q122" s="155">
        <v>1.03</v>
      </c>
      <c r="R122" s="155">
        <v>1</v>
      </c>
      <c r="S122" s="155">
        <v>1</v>
      </c>
      <c r="T122" s="155">
        <v>1.02</v>
      </c>
      <c r="U122" s="155">
        <v>1</v>
      </c>
      <c r="V122" s="155">
        <v>1</v>
      </c>
      <c r="W122" s="155">
        <v>1</v>
      </c>
      <c r="X122" s="155">
        <v>1</v>
      </c>
      <c r="Y122" s="155">
        <v>1</v>
      </c>
      <c r="Z122" s="155">
        <v>1.02</v>
      </c>
      <c r="AA122" s="155">
        <v>1</v>
      </c>
      <c r="AB122" s="155">
        <v>1</v>
      </c>
      <c r="AC122" s="155">
        <v>1</v>
      </c>
      <c r="AD122" s="155">
        <v>1</v>
      </c>
      <c r="AE122" s="155">
        <v>0.98</v>
      </c>
      <c r="AF122" s="155">
        <v>0.98</v>
      </c>
      <c r="AG122" s="155">
        <v>0.98</v>
      </c>
      <c r="AH122" s="155">
        <v>1</v>
      </c>
      <c r="AI122" s="155">
        <v>1.05</v>
      </c>
      <c r="AJ122" s="155">
        <v>1</v>
      </c>
      <c r="AK122" s="155">
        <v>1</v>
      </c>
      <c r="AL122" s="155">
        <v>1.02</v>
      </c>
      <c r="AM122" s="155">
        <v>1</v>
      </c>
      <c r="AN122" s="155">
        <v>1</v>
      </c>
      <c r="AO122" s="155">
        <v>1</v>
      </c>
    </row>
    <row r="123" spans="1:41" x14ac:dyDescent="0.25">
      <c r="A123" s="154">
        <v>40422</v>
      </c>
      <c r="B123" s="155">
        <v>1</v>
      </c>
      <c r="C123" s="155">
        <v>1</v>
      </c>
      <c r="D123" s="155">
        <v>1</v>
      </c>
      <c r="E123" s="155">
        <v>1</v>
      </c>
      <c r="F123" s="155">
        <v>1</v>
      </c>
      <c r="G123" s="155">
        <v>1</v>
      </c>
      <c r="H123" s="155">
        <v>1</v>
      </c>
      <c r="I123" s="155">
        <v>1</v>
      </c>
      <c r="J123" s="155">
        <v>1</v>
      </c>
      <c r="K123" s="155">
        <v>1</v>
      </c>
      <c r="L123" s="155">
        <v>1</v>
      </c>
      <c r="M123" s="155">
        <v>1</v>
      </c>
      <c r="N123" s="155">
        <v>1</v>
      </c>
      <c r="O123" s="155">
        <v>1</v>
      </c>
      <c r="P123" s="155">
        <v>1.03</v>
      </c>
      <c r="Q123" s="155">
        <v>1.03</v>
      </c>
      <c r="R123" s="155">
        <v>1</v>
      </c>
      <c r="S123" s="155">
        <v>1</v>
      </c>
      <c r="T123" s="155">
        <v>1.02</v>
      </c>
      <c r="U123" s="155">
        <v>1</v>
      </c>
      <c r="V123" s="155">
        <v>1</v>
      </c>
      <c r="W123" s="155">
        <v>1</v>
      </c>
      <c r="X123" s="155">
        <v>1</v>
      </c>
      <c r="Y123" s="155">
        <v>1</v>
      </c>
      <c r="Z123" s="155">
        <v>1.02</v>
      </c>
      <c r="AA123" s="155">
        <v>1</v>
      </c>
      <c r="AB123" s="155">
        <v>1</v>
      </c>
      <c r="AC123" s="155">
        <v>1</v>
      </c>
      <c r="AD123" s="155">
        <v>1</v>
      </c>
      <c r="AE123" s="155">
        <v>0.98</v>
      </c>
      <c r="AF123" s="155">
        <v>0.98</v>
      </c>
      <c r="AG123" s="155">
        <v>0.98</v>
      </c>
      <c r="AH123" s="155">
        <v>1</v>
      </c>
      <c r="AI123" s="155">
        <v>1.05</v>
      </c>
      <c r="AJ123" s="155">
        <v>1</v>
      </c>
      <c r="AK123" s="155">
        <v>1</v>
      </c>
      <c r="AL123" s="155">
        <v>1.02</v>
      </c>
      <c r="AM123" s="155">
        <v>1</v>
      </c>
      <c r="AN123" s="155">
        <v>1</v>
      </c>
      <c r="AO123" s="155">
        <v>1</v>
      </c>
    </row>
    <row r="124" spans="1:41" x14ac:dyDescent="0.25">
      <c r="A124" s="154">
        <v>40452</v>
      </c>
      <c r="B124" s="155">
        <v>1</v>
      </c>
      <c r="C124" s="155">
        <v>1</v>
      </c>
      <c r="D124" s="155">
        <v>1</v>
      </c>
      <c r="E124" s="155">
        <v>1</v>
      </c>
      <c r="F124" s="155">
        <v>1</v>
      </c>
      <c r="G124" s="155">
        <v>1</v>
      </c>
      <c r="H124" s="155">
        <v>1</v>
      </c>
      <c r="I124" s="155">
        <v>1</v>
      </c>
      <c r="J124" s="155">
        <v>1</v>
      </c>
      <c r="K124" s="155">
        <v>1</v>
      </c>
      <c r="L124" s="155">
        <v>1</v>
      </c>
      <c r="M124" s="155">
        <v>1</v>
      </c>
      <c r="N124" s="155">
        <v>1</v>
      </c>
      <c r="O124" s="155">
        <v>1</v>
      </c>
      <c r="P124" s="155">
        <v>1.03</v>
      </c>
      <c r="Q124" s="155">
        <v>1.03</v>
      </c>
      <c r="R124" s="155">
        <v>1</v>
      </c>
      <c r="S124" s="155">
        <v>1</v>
      </c>
      <c r="T124" s="155">
        <v>1.02</v>
      </c>
      <c r="U124" s="155">
        <v>1</v>
      </c>
      <c r="V124" s="155">
        <v>1</v>
      </c>
      <c r="W124" s="155">
        <v>1</v>
      </c>
      <c r="X124" s="155">
        <v>1</v>
      </c>
      <c r="Y124" s="155">
        <v>1</v>
      </c>
      <c r="Z124" s="155">
        <v>1.02</v>
      </c>
      <c r="AA124" s="155">
        <v>1</v>
      </c>
      <c r="AB124" s="155">
        <v>1</v>
      </c>
      <c r="AC124" s="155">
        <v>1</v>
      </c>
      <c r="AD124" s="155">
        <v>1</v>
      </c>
      <c r="AE124" s="155">
        <v>0.98</v>
      </c>
      <c r="AF124" s="155">
        <v>0.98</v>
      </c>
      <c r="AG124" s="155">
        <v>0.98</v>
      </c>
      <c r="AH124" s="155">
        <v>1</v>
      </c>
      <c r="AI124" s="155">
        <v>1.05</v>
      </c>
      <c r="AJ124" s="155">
        <v>1</v>
      </c>
      <c r="AK124" s="155">
        <v>1</v>
      </c>
      <c r="AL124" s="155">
        <v>1.02</v>
      </c>
      <c r="AM124" s="155">
        <v>1</v>
      </c>
      <c r="AN124" s="155">
        <v>1</v>
      </c>
      <c r="AO124" s="155">
        <v>1</v>
      </c>
    </row>
    <row r="125" spans="1:41" x14ac:dyDescent="0.25">
      <c r="A125" s="154">
        <v>40483</v>
      </c>
      <c r="B125" s="155">
        <v>1</v>
      </c>
      <c r="C125" s="155">
        <v>1</v>
      </c>
      <c r="D125" s="155">
        <v>1</v>
      </c>
      <c r="E125" s="155">
        <v>1</v>
      </c>
      <c r="F125" s="155">
        <v>1</v>
      </c>
      <c r="G125" s="155">
        <v>1</v>
      </c>
      <c r="H125" s="155">
        <v>1</v>
      </c>
      <c r="I125" s="155">
        <v>1</v>
      </c>
      <c r="J125" s="155">
        <v>1</v>
      </c>
      <c r="K125" s="155">
        <v>1</v>
      </c>
      <c r="L125" s="155">
        <v>1</v>
      </c>
      <c r="M125" s="155">
        <v>1</v>
      </c>
      <c r="N125" s="155">
        <v>1</v>
      </c>
      <c r="O125" s="155">
        <v>1</v>
      </c>
      <c r="P125" s="155">
        <v>1.03</v>
      </c>
      <c r="Q125" s="155">
        <v>1.03</v>
      </c>
      <c r="R125" s="155">
        <v>1</v>
      </c>
      <c r="S125" s="155">
        <v>1</v>
      </c>
      <c r="T125" s="155">
        <v>1.02</v>
      </c>
      <c r="U125" s="155">
        <v>1</v>
      </c>
      <c r="V125" s="155">
        <v>1</v>
      </c>
      <c r="W125" s="155">
        <v>1</v>
      </c>
      <c r="X125" s="155">
        <v>1</v>
      </c>
      <c r="Y125" s="155">
        <v>1</v>
      </c>
      <c r="Z125" s="155">
        <v>1</v>
      </c>
      <c r="AA125" s="155">
        <v>1</v>
      </c>
      <c r="AB125" s="155">
        <v>1</v>
      </c>
      <c r="AC125" s="155">
        <v>1</v>
      </c>
      <c r="AD125" s="155">
        <v>1</v>
      </c>
      <c r="AE125" s="155">
        <v>1</v>
      </c>
      <c r="AF125" s="155">
        <v>1</v>
      </c>
      <c r="AG125" s="155">
        <v>1.1000000000000001</v>
      </c>
      <c r="AH125" s="155">
        <v>1.1000000000000001</v>
      </c>
      <c r="AI125" s="155">
        <v>1.05</v>
      </c>
      <c r="AJ125" s="155">
        <v>1</v>
      </c>
      <c r="AK125" s="155">
        <v>1</v>
      </c>
      <c r="AL125" s="155">
        <v>1.02</v>
      </c>
      <c r="AM125" s="155">
        <v>1</v>
      </c>
      <c r="AN125" s="155">
        <v>1</v>
      </c>
      <c r="AO125" s="155">
        <v>1</v>
      </c>
    </row>
    <row r="126" spans="1:41" x14ac:dyDescent="0.25">
      <c r="A126" s="154">
        <v>40513</v>
      </c>
      <c r="B126" s="155">
        <v>1</v>
      </c>
      <c r="C126" s="155">
        <v>1</v>
      </c>
      <c r="D126" s="155">
        <v>1</v>
      </c>
      <c r="E126" s="155">
        <v>1</v>
      </c>
      <c r="F126" s="155">
        <v>1</v>
      </c>
      <c r="G126" s="155">
        <v>1</v>
      </c>
      <c r="H126" s="155">
        <v>1</v>
      </c>
      <c r="I126" s="155">
        <v>1</v>
      </c>
      <c r="J126" s="155">
        <v>1</v>
      </c>
      <c r="K126" s="155">
        <v>1</v>
      </c>
      <c r="L126" s="155">
        <v>1</v>
      </c>
      <c r="M126" s="155">
        <v>1</v>
      </c>
      <c r="N126" s="155">
        <v>1</v>
      </c>
      <c r="O126" s="155">
        <v>1</v>
      </c>
      <c r="P126" s="155">
        <v>1.03</v>
      </c>
      <c r="Q126" s="155">
        <v>1.03</v>
      </c>
      <c r="R126" s="155">
        <v>1</v>
      </c>
      <c r="S126" s="155">
        <v>1</v>
      </c>
      <c r="T126" s="155">
        <v>1.02</v>
      </c>
      <c r="U126" s="155">
        <v>1</v>
      </c>
      <c r="V126" s="155">
        <v>1</v>
      </c>
      <c r="W126" s="155">
        <v>1</v>
      </c>
      <c r="X126" s="155">
        <v>1</v>
      </c>
      <c r="Y126" s="155">
        <v>1</v>
      </c>
      <c r="Z126" s="155">
        <v>1</v>
      </c>
      <c r="AA126" s="155">
        <v>1</v>
      </c>
      <c r="AB126" s="155">
        <v>1</v>
      </c>
      <c r="AC126" s="155">
        <v>1</v>
      </c>
      <c r="AD126" s="155">
        <v>1</v>
      </c>
      <c r="AE126" s="155">
        <v>1</v>
      </c>
      <c r="AF126" s="155">
        <v>1</v>
      </c>
      <c r="AG126" s="155">
        <v>1.1000000000000001</v>
      </c>
      <c r="AH126" s="155">
        <v>1.02</v>
      </c>
      <c r="AI126" s="155">
        <v>1.05</v>
      </c>
      <c r="AJ126" s="155">
        <v>1</v>
      </c>
      <c r="AK126" s="155">
        <v>1</v>
      </c>
      <c r="AL126" s="155">
        <v>1.02</v>
      </c>
      <c r="AM126" s="155">
        <v>1</v>
      </c>
      <c r="AN126" s="155">
        <v>1</v>
      </c>
      <c r="AO126" s="155">
        <v>1</v>
      </c>
    </row>
    <row r="127" spans="1:41" x14ac:dyDescent="0.25">
      <c r="A127" s="154">
        <v>40544</v>
      </c>
      <c r="B127" s="155">
        <v>1</v>
      </c>
      <c r="C127" s="155">
        <v>1</v>
      </c>
      <c r="D127" s="155">
        <v>1</v>
      </c>
      <c r="E127" s="155">
        <v>1</v>
      </c>
      <c r="F127" s="155">
        <v>1</v>
      </c>
      <c r="G127" s="155">
        <v>1</v>
      </c>
      <c r="H127" s="155">
        <v>1</v>
      </c>
      <c r="I127" s="155">
        <v>1</v>
      </c>
      <c r="J127" s="155">
        <v>1</v>
      </c>
      <c r="K127" s="155">
        <v>1</v>
      </c>
      <c r="L127" s="155">
        <v>1</v>
      </c>
      <c r="M127" s="155">
        <v>1</v>
      </c>
      <c r="N127" s="155">
        <v>1</v>
      </c>
      <c r="O127" s="155">
        <v>1</v>
      </c>
      <c r="P127" s="155">
        <v>1.03</v>
      </c>
      <c r="Q127" s="155">
        <v>1.03</v>
      </c>
      <c r="R127" s="155">
        <v>1</v>
      </c>
      <c r="S127" s="155">
        <v>1</v>
      </c>
      <c r="T127" s="155">
        <v>1.02</v>
      </c>
      <c r="U127" s="155">
        <v>1</v>
      </c>
      <c r="V127" s="155">
        <v>1</v>
      </c>
      <c r="W127" s="155">
        <v>1</v>
      </c>
      <c r="X127" s="155">
        <v>1</v>
      </c>
      <c r="Y127" s="155">
        <v>1</v>
      </c>
      <c r="Z127" s="155">
        <v>1</v>
      </c>
      <c r="AA127" s="155">
        <v>1</v>
      </c>
      <c r="AB127" s="155">
        <v>1</v>
      </c>
      <c r="AC127" s="155">
        <v>1</v>
      </c>
      <c r="AD127" s="155">
        <v>1</v>
      </c>
      <c r="AE127" s="155">
        <v>1</v>
      </c>
      <c r="AF127" s="155">
        <v>1</v>
      </c>
      <c r="AG127" s="155">
        <v>1.1000000000000001</v>
      </c>
      <c r="AH127" s="155">
        <v>1.04</v>
      </c>
      <c r="AI127" s="155">
        <v>1.05</v>
      </c>
      <c r="AJ127" s="155">
        <v>1</v>
      </c>
      <c r="AK127" s="155">
        <v>1</v>
      </c>
      <c r="AL127" s="155">
        <v>1.02</v>
      </c>
      <c r="AM127" s="155">
        <v>1</v>
      </c>
      <c r="AN127" s="155">
        <v>1</v>
      </c>
      <c r="AO127" s="155">
        <v>1</v>
      </c>
    </row>
    <row r="128" spans="1:41" x14ac:dyDescent="0.25">
      <c r="A128" s="154">
        <v>40575</v>
      </c>
      <c r="B128" s="155">
        <v>1</v>
      </c>
      <c r="C128" s="155">
        <v>1</v>
      </c>
      <c r="D128" s="155">
        <v>1</v>
      </c>
      <c r="E128" s="155">
        <v>1</v>
      </c>
      <c r="F128" s="155">
        <v>1</v>
      </c>
      <c r="G128" s="155">
        <v>1</v>
      </c>
      <c r="H128" s="155">
        <v>1</v>
      </c>
      <c r="I128" s="155">
        <v>1</v>
      </c>
      <c r="J128" s="155">
        <v>1</v>
      </c>
      <c r="K128" s="155">
        <v>1</v>
      </c>
      <c r="L128" s="155">
        <v>1</v>
      </c>
      <c r="M128" s="155">
        <v>1</v>
      </c>
      <c r="N128" s="155">
        <v>1</v>
      </c>
      <c r="O128" s="155">
        <v>1</v>
      </c>
      <c r="P128" s="155">
        <v>1.03</v>
      </c>
      <c r="Q128" s="155">
        <v>1.03</v>
      </c>
      <c r="R128" s="155">
        <v>1</v>
      </c>
      <c r="S128" s="155">
        <v>1</v>
      </c>
      <c r="T128" s="155">
        <v>1.02</v>
      </c>
      <c r="U128" s="155">
        <v>1</v>
      </c>
      <c r="V128" s="155">
        <v>1</v>
      </c>
      <c r="W128" s="155">
        <v>1</v>
      </c>
      <c r="X128" s="155">
        <v>1</v>
      </c>
      <c r="Y128" s="155">
        <v>1</v>
      </c>
      <c r="Z128" s="155">
        <v>1</v>
      </c>
      <c r="AA128" s="155">
        <v>1</v>
      </c>
      <c r="AB128" s="155">
        <v>1</v>
      </c>
      <c r="AC128" s="155">
        <v>1</v>
      </c>
      <c r="AD128" s="155">
        <v>1</v>
      </c>
      <c r="AE128" s="155">
        <v>1</v>
      </c>
      <c r="AF128" s="155">
        <v>1</v>
      </c>
      <c r="AG128" s="155">
        <v>1.1000000000000001</v>
      </c>
      <c r="AH128" s="155">
        <v>1.04</v>
      </c>
      <c r="AI128" s="155">
        <v>1.05</v>
      </c>
      <c r="AJ128" s="155">
        <v>1</v>
      </c>
      <c r="AK128" s="155">
        <v>1</v>
      </c>
      <c r="AL128" s="155">
        <v>1.02</v>
      </c>
      <c r="AM128" s="155">
        <v>1</v>
      </c>
      <c r="AN128" s="155">
        <v>1</v>
      </c>
      <c r="AO128" s="155">
        <v>1</v>
      </c>
    </row>
    <row r="129" spans="1:41" x14ac:dyDescent="0.25">
      <c r="A129" s="154">
        <v>40603</v>
      </c>
      <c r="B129" s="155">
        <v>1</v>
      </c>
      <c r="C129" s="155">
        <v>1</v>
      </c>
      <c r="D129" s="155">
        <v>1</v>
      </c>
      <c r="E129" s="155">
        <v>1</v>
      </c>
      <c r="F129" s="155">
        <v>1</v>
      </c>
      <c r="G129" s="155">
        <v>1</v>
      </c>
      <c r="H129" s="155">
        <v>1</v>
      </c>
      <c r="I129" s="155">
        <v>1</v>
      </c>
      <c r="J129" s="155">
        <v>1</v>
      </c>
      <c r="K129" s="155">
        <v>1</v>
      </c>
      <c r="L129" s="155">
        <v>1</v>
      </c>
      <c r="M129" s="155">
        <v>1</v>
      </c>
      <c r="N129" s="155">
        <v>1</v>
      </c>
      <c r="O129" s="155">
        <v>1</v>
      </c>
      <c r="P129" s="155">
        <v>1.03</v>
      </c>
      <c r="Q129" s="155">
        <v>1.03</v>
      </c>
      <c r="R129" s="155">
        <v>1</v>
      </c>
      <c r="S129" s="155">
        <v>1</v>
      </c>
      <c r="T129" s="155">
        <v>1.02</v>
      </c>
      <c r="U129" s="155">
        <v>1</v>
      </c>
      <c r="V129" s="155">
        <v>1</v>
      </c>
      <c r="W129" s="155">
        <v>1</v>
      </c>
      <c r="X129" s="155">
        <v>1</v>
      </c>
      <c r="Y129" s="155">
        <v>1</v>
      </c>
      <c r="Z129" s="155">
        <v>1</v>
      </c>
      <c r="AA129" s="155">
        <v>1</v>
      </c>
      <c r="AB129" s="155">
        <v>1</v>
      </c>
      <c r="AC129" s="155">
        <v>1</v>
      </c>
      <c r="AD129" s="155">
        <v>1</v>
      </c>
      <c r="AE129" s="155">
        <v>1</v>
      </c>
      <c r="AF129" s="155">
        <v>1</v>
      </c>
      <c r="AG129" s="155">
        <v>1.1000000000000001</v>
      </c>
      <c r="AH129" s="155">
        <v>1.04</v>
      </c>
      <c r="AI129" s="155">
        <v>1.05</v>
      </c>
      <c r="AJ129" s="155">
        <v>1</v>
      </c>
      <c r="AK129" s="155">
        <v>1</v>
      </c>
      <c r="AL129" s="155">
        <v>1.02</v>
      </c>
      <c r="AM129" s="155">
        <v>1</v>
      </c>
      <c r="AN129" s="155">
        <v>1</v>
      </c>
      <c r="AO129" s="155">
        <v>1</v>
      </c>
    </row>
    <row r="130" spans="1:41" x14ac:dyDescent="0.25">
      <c r="A130" s="154">
        <v>40634</v>
      </c>
      <c r="B130" s="155">
        <v>1</v>
      </c>
      <c r="C130" s="155">
        <v>1</v>
      </c>
      <c r="D130" s="155">
        <v>1</v>
      </c>
      <c r="E130" s="155">
        <v>1</v>
      </c>
      <c r="F130" s="155">
        <v>1</v>
      </c>
      <c r="G130" s="155">
        <v>1</v>
      </c>
      <c r="H130" s="155">
        <v>1</v>
      </c>
      <c r="I130" s="155">
        <v>1</v>
      </c>
      <c r="J130" s="155">
        <v>1</v>
      </c>
      <c r="K130" s="155">
        <v>1</v>
      </c>
      <c r="L130" s="155">
        <v>1</v>
      </c>
      <c r="M130" s="155">
        <v>1</v>
      </c>
      <c r="N130" s="155">
        <v>1</v>
      </c>
      <c r="O130" s="155">
        <v>1</v>
      </c>
      <c r="P130" s="155">
        <v>1.03</v>
      </c>
      <c r="Q130" s="155">
        <v>1.03</v>
      </c>
      <c r="R130" s="155">
        <v>1</v>
      </c>
      <c r="S130" s="155">
        <v>1</v>
      </c>
      <c r="T130" s="155">
        <v>1.02</v>
      </c>
      <c r="U130" s="155">
        <v>1</v>
      </c>
      <c r="V130" s="155">
        <v>1</v>
      </c>
      <c r="W130" s="155">
        <v>1</v>
      </c>
      <c r="X130" s="155">
        <v>1</v>
      </c>
      <c r="Y130" s="155">
        <v>1</v>
      </c>
      <c r="Z130" s="155">
        <v>1.02</v>
      </c>
      <c r="AA130" s="155">
        <v>1</v>
      </c>
      <c r="AB130" s="155">
        <v>1</v>
      </c>
      <c r="AC130" s="155">
        <v>1</v>
      </c>
      <c r="AD130" s="155">
        <v>1</v>
      </c>
      <c r="AE130" s="155">
        <v>0.98</v>
      </c>
      <c r="AF130" s="155">
        <v>0.98</v>
      </c>
      <c r="AG130" s="155">
        <v>0.98</v>
      </c>
      <c r="AH130" s="155">
        <v>1</v>
      </c>
      <c r="AI130" s="155">
        <v>1.05</v>
      </c>
      <c r="AJ130" s="155">
        <v>1</v>
      </c>
      <c r="AK130" s="155">
        <v>1</v>
      </c>
      <c r="AL130" s="155">
        <v>1.02</v>
      </c>
      <c r="AM130" s="155">
        <v>1</v>
      </c>
      <c r="AN130" s="155">
        <v>1</v>
      </c>
      <c r="AO130" s="155">
        <v>1</v>
      </c>
    </row>
    <row r="131" spans="1:41" x14ac:dyDescent="0.25">
      <c r="A131" s="154">
        <v>40664</v>
      </c>
      <c r="B131" s="155">
        <v>1</v>
      </c>
      <c r="C131" s="155">
        <v>1</v>
      </c>
      <c r="D131" s="155">
        <v>1</v>
      </c>
      <c r="E131" s="155">
        <v>1</v>
      </c>
      <c r="F131" s="155">
        <v>1</v>
      </c>
      <c r="G131" s="155">
        <v>1</v>
      </c>
      <c r="H131" s="155">
        <v>1</v>
      </c>
      <c r="I131" s="155">
        <v>1</v>
      </c>
      <c r="J131" s="155">
        <v>1</v>
      </c>
      <c r="K131" s="155">
        <v>1</v>
      </c>
      <c r="L131" s="155">
        <v>1</v>
      </c>
      <c r="M131" s="155">
        <v>1</v>
      </c>
      <c r="N131" s="155">
        <v>1</v>
      </c>
      <c r="O131" s="155">
        <v>1</v>
      </c>
      <c r="P131" s="155">
        <v>1.03</v>
      </c>
      <c r="Q131" s="155">
        <v>1.03</v>
      </c>
      <c r="R131" s="155">
        <v>1</v>
      </c>
      <c r="S131" s="155">
        <v>1</v>
      </c>
      <c r="T131" s="155">
        <v>1.02</v>
      </c>
      <c r="U131" s="155">
        <v>1</v>
      </c>
      <c r="V131" s="155">
        <v>1</v>
      </c>
      <c r="W131" s="155">
        <v>1</v>
      </c>
      <c r="X131" s="155">
        <v>1</v>
      </c>
      <c r="Y131" s="155">
        <v>1</v>
      </c>
      <c r="Z131" s="155">
        <v>1.02</v>
      </c>
      <c r="AA131" s="155">
        <v>1</v>
      </c>
      <c r="AB131" s="155">
        <v>1</v>
      </c>
      <c r="AC131" s="155">
        <v>1</v>
      </c>
      <c r="AD131" s="155">
        <v>1</v>
      </c>
      <c r="AE131" s="155">
        <v>0.98</v>
      </c>
      <c r="AF131" s="155">
        <v>0.98</v>
      </c>
      <c r="AG131" s="155">
        <v>0.98</v>
      </c>
      <c r="AH131" s="155">
        <v>1</v>
      </c>
      <c r="AI131" s="155">
        <v>1.05</v>
      </c>
      <c r="AJ131" s="155">
        <v>1</v>
      </c>
      <c r="AK131" s="155">
        <v>1</v>
      </c>
      <c r="AL131" s="155">
        <v>1.02</v>
      </c>
      <c r="AM131" s="155">
        <v>1</v>
      </c>
      <c r="AN131" s="155">
        <v>1</v>
      </c>
      <c r="AO131" s="155">
        <v>1</v>
      </c>
    </row>
    <row r="132" spans="1:41" x14ac:dyDescent="0.25">
      <c r="A132" s="154">
        <v>40695</v>
      </c>
      <c r="B132" s="155">
        <v>1</v>
      </c>
      <c r="C132" s="155">
        <v>1</v>
      </c>
      <c r="D132" s="155">
        <v>1</v>
      </c>
      <c r="E132" s="155">
        <v>1</v>
      </c>
      <c r="F132" s="155">
        <v>1</v>
      </c>
      <c r="G132" s="155">
        <v>1</v>
      </c>
      <c r="H132" s="155">
        <v>1</v>
      </c>
      <c r="I132" s="155">
        <v>1</v>
      </c>
      <c r="J132" s="155">
        <v>1</v>
      </c>
      <c r="K132" s="155">
        <v>1</v>
      </c>
      <c r="L132" s="155">
        <v>1</v>
      </c>
      <c r="M132" s="155">
        <v>1</v>
      </c>
      <c r="N132" s="155">
        <v>1</v>
      </c>
      <c r="O132" s="155">
        <v>1</v>
      </c>
      <c r="P132" s="155">
        <v>1.03</v>
      </c>
      <c r="Q132" s="155">
        <v>1.03</v>
      </c>
      <c r="R132" s="155">
        <v>1</v>
      </c>
      <c r="S132" s="155">
        <v>1</v>
      </c>
      <c r="T132" s="155">
        <v>1.02</v>
      </c>
      <c r="U132" s="155">
        <v>1</v>
      </c>
      <c r="V132" s="155">
        <v>1</v>
      </c>
      <c r="W132" s="155">
        <v>1</v>
      </c>
      <c r="X132" s="155">
        <v>1</v>
      </c>
      <c r="Y132" s="155">
        <v>1</v>
      </c>
      <c r="Z132" s="155">
        <v>1.02</v>
      </c>
      <c r="AA132" s="155">
        <v>1</v>
      </c>
      <c r="AB132" s="155">
        <v>1</v>
      </c>
      <c r="AC132" s="155">
        <v>1</v>
      </c>
      <c r="AD132" s="155">
        <v>1</v>
      </c>
      <c r="AE132" s="155">
        <v>0.98</v>
      </c>
      <c r="AF132" s="155">
        <v>0.98</v>
      </c>
      <c r="AG132" s="155">
        <v>0.98</v>
      </c>
      <c r="AH132" s="155">
        <v>1</v>
      </c>
      <c r="AI132" s="155">
        <v>1.05</v>
      </c>
      <c r="AJ132" s="155">
        <v>1</v>
      </c>
      <c r="AK132" s="155">
        <v>1</v>
      </c>
      <c r="AL132" s="155">
        <v>1.02</v>
      </c>
      <c r="AM132" s="155">
        <v>1</v>
      </c>
      <c r="AN132" s="155">
        <v>1</v>
      </c>
      <c r="AO132" s="155">
        <v>1</v>
      </c>
    </row>
    <row r="133" spans="1:41" x14ac:dyDescent="0.25">
      <c r="A133" s="154">
        <v>40725</v>
      </c>
      <c r="B133" s="155">
        <v>1</v>
      </c>
      <c r="C133" s="155">
        <v>1</v>
      </c>
      <c r="D133" s="155">
        <v>1</v>
      </c>
      <c r="E133" s="155">
        <v>1</v>
      </c>
      <c r="F133" s="155">
        <v>1</v>
      </c>
      <c r="G133" s="155">
        <v>1</v>
      </c>
      <c r="H133" s="155">
        <v>1</v>
      </c>
      <c r="I133" s="155">
        <v>1</v>
      </c>
      <c r="J133" s="155">
        <v>1</v>
      </c>
      <c r="K133" s="155">
        <v>1</v>
      </c>
      <c r="L133" s="155">
        <v>1</v>
      </c>
      <c r="M133" s="155">
        <v>1</v>
      </c>
      <c r="N133" s="155">
        <v>1</v>
      </c>
      <c r="O133" s="155">
        <v>1</v>
      </c>
      <c r="P133" s="155">
        <v>1.03</v>
      </c>
      <c r="Q133" s="155">
        <v>1.03</v>
      </c>
      <c r="R133" s="155">
        <v>1</v>
      </c>
      <c r="S133" s="155">
        <v>1</v>
      </c>
      <c r="T133" s="155">
        <v>1.02</v>
      </c>
      <c r="U133" s="155">
        <v>1</v>
      </c>
      <c r="V133" s="155">
        <v>1</v>
      </c>
      <c r="W133" s="155">
        <v>1</v>
      </c>
      <c r="X133" s="155">
        <v>1</v>
      </c>
      <c r="Y133" s="155">
        <v>1</v>
      </c>
      <c r="Z133" s="155">
        <v>1.02</v>
      </c>
      <c r="AA133" s="155">
        <v>1</v>
      </c>
      <c r="AB133" s="155">
        <v>1</v>
      </c>
      <c r="AC133" s="155">
        <v>1</v>
      </c>
      <c r="AD133" s="155">
        <v>1</v>
      </c>
      <c r="AE133" s="155">
        <v>0.98</v>
      </c>
      <c r="AF133" s="155">
        <v>0.98</v>
      </c>
      <c r="AG133" s="155">
        <v>0.98</v>
      </c>
      <c r="AH133" s="155">
        <v>1</v>
      </c>
      <c r="AI133" s="155">
        <v>1.05</v>
      </c>
      <c r="AJ133" s="155">
        <v>1</v>
      </c>
      <c r="AK133" s="155">
        <v>1</v>
      </c>
      <c r="AL133" s="155">
        <v>1.02</v>
      </c>
      <c r="AM133" s="155">
        <v>1</v>
      </c>
      <c r="AN133" s="155">
        <v>1</v>
      </c>
      <c r="AO133" s="155">
        <v>1</v>
      </c>
    </row>
    <row r="134" spans="1:41" x14ac:dyDescent="0.25">
      <c r="A134" s="154">
        <v>40756</v>
      </c>
      <c r="B134" s="155">
        <v>1</v>
      </c>
      <c r="C134" s="155">
        <v>1</v>
      </c>
      <c r="D134" s="155">
        <v>1</v>
      </c>
      <c r="E134" s="155">
        <v>1</v>
      </c>
      <c r="F134" s="155">
        <v>1</v>
      </c>
      <c r="G134" s="155">
        <v>1</v>
      </c>
      <c r="H134" s="155">
        <v>1</v>
      </c>
      <c r="I134" s="155">
        <v>1</v>
      </c>
      <c r="J134" s="155">
        <v>1</v>
      </c>
      <c r="K134" s="155">
        <v>1</v>
      </c>
      <c r="L134" s="155">
        <v>1</v>
      </c>
      <c r="M134" s="155">
        <v>1</v>
      </c>
      <c r="N134" s="155">
        <v>1</v>
      </c>
      <c r="O134" s="155">
        <v>1</v>
      </c>
      <c r="P134" s="155">
        <v>1.03</v>
      </c>
      <c r="Q134" s="155">
        <v>1.03</v>
      </c>
      <c r="R134" s="155">
        <v>1</v>
      </c>
      <c r="S134" s="155">
        <v>1</v>
      </c>
      <c r="T134" s="155">
        <v>1.02</v>
      </c>
      <c r="U134" s="155">
        <v>1</v>
      </c>
      <c r="V134" s="155">
        <v>1</v>
      </c>
      <c r="W134" s="155">
        <v>1</v>
      </c>
      <c r="X134" s="155">
        <v>1</v>
      </c>
      <c r="Y134" s="155">
        <v>1</v>
      </c>
      <c r="Z134" s="155">
        <v>1.02</v>
      </c>
      <c r="AA134" s="155">
        <v>1</v>
      </c>
      <c r="AB134" s="155">
        <v>1</v>
      </c>
      <c r="AC134" s="155">
        <v>1</v>
      </c>
      <c r="AD134" s="155">
        <v>1</v>
      </c>
      <c r="AE134" s="155">
        <v>0.98</v>
      </c>
      <c r="AF134" s="155">
        <v>0.98</v>
      </c>
      <c r="AG134" s="155">
        <v>0.98</v>
      </c>
      <c r="AH134" s="155">
        <v>1</v>
      </c>
      <c r="AI134" s="155">
        <v>1.05</v>
      </c>
      <c r="AJ134" s="155">
        <v>1</v>
      </c>
      <c r="AK134" s="155">
        <v>1</v>
      </c>
      <c r="AL134" s="155">
        <v>1.02</v>
      </c>
      <c r="AM134" s="155">
        <v>1</v>
      </c>
      <c r="AN134" s="155">
        <v>1</v>
      </c>
      <c r="AO134" s="155">
        <v>1</v>
      </c>
    </row>
    <row r="135" spans="1:41" x14ac:dyDescent="0.25">
      <c r="A135" s="154">
        <v>40787</v>
      </c>
      <c r="B135" s="155">
        <v>1</v>
      </c>
      <c r="C135" s="155">
        <v>1</v>
      </c>
      <c r="D135" s="155">
        <v>1</v>
      </c>
      <c r="E135" s="155">
        <v>1</v>
      </c>
      <c r="F135" s="155">
        <v>1</v>
      </c>
      <c r="G135" s="155">
        <v>1</v>
      </c>
      <c r="H135" s="155">
        <v>1</v>
      </c>
      <c r="I135" s="155">
        <v>1</v>
      </c>
      <c r="J135" s="155">
        <v>1</v>
      </c>
      <c r="K135" s="155">
        <v>1</v>
      </c>
      <c r="L135" s="155">
        <v>1</v>
      </c>
      <c r="M135" s="155">
        <v>1</v>
      </c>
      <c r="N135" s="155">
        <v>1</v>
      </c>
      <c r="O135" s="155">
        <v>1</v>
      </c>
      <c r="P135" s="155">
        <v>1.03</v>
      </c>
      <c r="Q135" s="155">
        <v>1.03</v>
      </c>
      <c r="R135" s="155">
        <v>1</v>
      </c>
      <c r="S135" s="155">
        <v>1</v>
      </c>
      <c r="T135" s="155">
        <v>1.02</v>
      </c>
      <c r="U135" s="155">
        <v>1</v>
      </c>
      <c r="V135" s="155">
        <v>1</v>
      </c>
      <c r="W135" s="155">
        <v>1</v>
      </c>
      <c r="X135" s="155">
        <v>1</v>
      </c>
      <c r="Y135" s="155">
        <v>1</v>
      </c>
      <c r="Z135" s="155">
        <v>1.02</v>
      </c>
      <c r="AA135" s="155">
        <v>1</v>
      </c>
      <c r="AB135" s="155">
        <v>1</v>
      </c>
      <c r="AC135" s="155">
        <v>1</v>
      </c>
      <c r="AD135" s="155">
        <v>1</v>
      </c>
      <c r="AE135" s="155">
        <v>0.98</v>
      </c>
      <c r="AF135" s="155">
        <v>0.98</v>
      </c>
      <c r="AG135" s="155">
        <v>0.98</v>
      </c>
      <c r="AH135" s="155">
        <v>1</v>
      </c>
      <c r="AI135" s="155">
        <v>1.05</v>
      </c>
      <c r="AJ135" s="155">
        <v>1</v>
      </c>
      <c r="AK135" s="155">
        <v>1</v>
      </c>
      <c r="AL135" s="155">
        <v>1.02</v>
      </c>
      <c r="AM135" s="155">
        <v>1</v>
      </c>
      <c r="AN135" s="155">
        <v>1</v>
      </c>
      <c r="AO135" s="155">
        <v>1</v>
      </c>
    </row>
    <row r="136" spans="1:41" x14ac:dyDescent="0.25">
      <c r="A136" s="154">
        <v>40817</v>
      </c>
      <c r="B136" s="155">
        <v>1</v>
      </c>
      <c r="C136" s="155">
        <v>1</v>
      </c>
      <c r="D136" s="155">
        <v>1</v>
      </c>
      <c r="E136" s="155">
        <v>1</v>
      </c>
      <c r="F136" s="155">
        <v>1</v>
      </c>
      <c r="G136" s="155">
        <v>1</v>
      </c>
      <c r="H136" s="155">
        <v>1</v>
      </c>
      <c r="I136" s="155">
        <v>1</v>
      </c>
      <c r="J136" s="155">
        <v>1</v>
      </c>
      <c r="K136" s="155">
        <v>1</v>
      </c>
      <c r="L136" s="155">
        <v>1</v>
      </c>
      <c r="M136" s="155">
        <v>1</v>
      </c>
      <c r="N136" s="155">
        <v>1</v>
      </c>
      <c r="O136" s="155">
        <v>1</v>
      </c>
      <c r="P136" s="155">
        <v>1.03</v>
      </c>
      <c r="Q136" s="155">
        <v>1.03</v>
      </c>
      <c r="R136" s="155">
        <v>1</v>
      </c>
      <c r="S136" s="155">
        <v>1</v>
      </c>
      <c r="T136" s="155">
        <v>1.02</v>
      </c>
      <c r="U136" s="155">
        <v>1</v>
      </c>
      <c r="V136" s="155">
        <v>1</v>
      </c>
      <c r="W136" s="155">
        <v>1</v>
      </c>
      <c r="X136" s="155">
        <v>1</v>
      </c>
      <c r="Y136" s="155">
        <v>1</v>
      </c>
      <c r="Z136" s="155">
        <v>1.02</v>
      </c>
      <c r="AA136" s="155">
        <v>1</v>
      </c>
      <c r="AB136" s="155">
        <v>1</v>
      </c>
      <c r="AC136" s="155">
        <v>1</v>
      </c>
      <c r="AD136" s="155">
        <v>1</v>
      </c>
      <c r="AE136" s="155">
        <v>0.98</v>
      </c>
      <c r="AF136" s="155">
        <v>0.98</v>
      </c>
      <c r="AG136" s="155">
        <v>0.98</v>
      </c>
      <c r="AH136" s="155">
        <v>1</v>
      </c>
      <c r="AI136" s="155">
        <v>1.05</v>
      </c>
      <c r="AJ136" s="155">
        <v>1</v>
      </c>
      <c r="AK136" s="155">
        <v>1</v>
      </c>
      <c r="AL136" s="155">
        <v>1.02</v>
      </c>
      <c r="AM136" s="155">
        <v>1</v>
      </c>
      <c r="AN136" s="155">
        <v>1</v>
      </c>
      <c r="AO136" s="155">
        <v>1</v>
      </c>
    </row>
    <row r="137" spans="1:41" x14ac:dyDescent="0.25">
      <c r="A137" s="154">
        <v>40848</v>
      </c>
      <c r="B137" s="155">
        <v>1</v>
      </c>
      <c r="C137" s="155">
        <v>1</v>
      </c>
      <c r="D137" s="155">
        <v>1</v>
      </c>
      <c r="E137" s="155">
        <v>1</v>
      </c>
      <c r="F137" s="155">
        <v>1</v>
      </c>
      <c r="G137" s="155">
        <v>1</v>
      </c>
      <c r="H137" s="155">
        <v>1</v>
      </c>
      <c r="I137" s="155">
        <v>1</v>
      </c>
      <c r="J137" s="155">
        <v>1</v>
      </c>
      <c r="K137" s="155">
        <v>1</v>
      </c>
      <c r="L137" s="155">
        <v>1</v>
      </c>
      <c r="M137" s="155">
        <v>1</v>
      </c>
      <c r="N137" s="155">
        <v>1</v>
      </c>
      <c r="O137" s="155">
        <v>1</v>
      </c>
      <c r="P137" s="155">
        <v>1.03</v>
      </c>
      <c r="Q137" s="155">
        <v>1.03</v>
      </c>
      <c r="R137" s="155">
        <v>1</v>
      </c>
      <c r="S137" s="155">
        <v>1</v>
      </c>
      <c r="T137" s="155">
        <v>1.02</v>
      </c>
      <c r="U137" s="155">
        <v>1</v>
      </c>
      <c r="V137" s="155">
        <v>1</v>
      </c>
      <c r="W137" s="155">
        <v>1</v>
      </c>
      <c r="X137" s="155">
        <v>1</v>
      </c>
      <c r="Y137" s="155">
        <v>1</v>
      </c>
      <c r="Z137" s="155">
        <v>1</v>
      </c>
      <c r="AA137" s="155">
        <v>1</v>
      </c>
      <c r="AB137" s="155">
        <v>1</v>
      </c>
      <c r="AC137" s="155">
        <v>1</v>
      </c>
      <c r="AD137" s="155">
        <v>1</v>
      </c>
      <c r="AE137" s="155">
        <v>1</v>
      </c>
      <c r="AF137" s="155">
        <v>1</v>
      </c>
      <c r="AG137" s="155">
        <v>1.1000000000000001</v>
      </c>
      <c r="AH137" s="155">
        <v>1.1000000000000001</v>
      </c>
      <c r="AI137" s="155">
        <v>1.05</v>
      </c>
      <c r="AJ137" s="155">
        <v>1</v>
      </c>
      <c r="AK137" s="155">
        <v>1</v>
      </c>
      <c r="AL137" s="155">
        <v>1.02</v>
      </c>
      <c r="AM137" s="155">
        <v>1</v>
      </c>
      <c r="AN137" s="155">
        <v>1</v>
      </c>
      <c r="AO137" s="155">
        <v>1</v>
      </c>
    </row>
    <row r="138" spans="1:41" x14ac:dyDescent="0.25">
      <c r="A138" s="154">
        <v>40878</v>
      </c>
      <c r="B138" s="155">
        <v>1</v>
      </c>
      <c r="C138" s="155">
        <v>1</v>
      </c>
      <c r="D138" s="155">
        <v>1</v>
      </c>
      <c r="E138" s="155">
        <v>1</v>
      </c>
      <c r="F138" s="155">
        <v>1</v>
      </c>
      <c r="G138" s="155">
        <v>1</v>
      </c>
      <c r="H138" s="155">
        <v>1</v>
      </c>
      <c r="I138" s="155">
        <v>1</v>
      </c>
      <c r="J138" s="155">
        <v>1</v>
      </c>
      <c r="K138" s="155">
        <v>1</v>
      </c>
      <c r="L138" s="155">
        <v>1</v>
      </c>
      <c r="M138" s="155">
        <v>1</v>
      </c>
      <c r="N138" s="155">
        <v>1</v>
      </c>
      <c r="O138" s="155">
        <v>1</v>
      </c>
      <c r="P138" s="155">
        <v>1.03</v>
      </c>
      <c r="Q138" s="155">
        <v>1.03</v>
      </c>
      <c r="R138" s="155">
        <v>1</v>
      </c>
      <c r="S138" s="155">
        <v>1</v>
      </c>
      <c r="T138" s="155">
        <v>1.02</v>
      </c>
      <c r="U138" s="155">
        <v>1</v>
      </c>
      <c r="V138" s="155">
        <v>1</v>
      </c>
      <c r="W138" s="155">
        <v>1</v>
      </c>
      <c r="X138" s="155">
        <v>1</v>
      </c>
      <c r="Y138" s="155">
        <v>1</v>
      </c>
      <c r="Z138" s="155">
        <v>1</v>
      </c>
      <c r="AA138" s="155">
        <v>1</v>
      </c>
      <c r="AB138" s="155">
        <v>1</v>
      </c>
      <c r="AC138" s="155">
        <v>1</v>
      </c>
      <c r="AD138" s="155">
        <v>1</v>
      </c>
      <c r="AE138" s="155">
        <v>1</v>
      </c>
      <c r="AF138" s="155">
        <v>1</v>
      </c>
      <c r="AG138" s="155">
        <v>1.1000000000000001</v>
      </c>
      <c r="AH138" s="155">
        <v>1.02</v>
      </c>
      <c r="AI138" s="155">
        <v>1.05</v>
      </c>
      <c r="AJ138" s="155">
        <v>1</v>
      </c>
      <c r="AK138" s="155">
        <v>1</v>
      </c>
      <c r="AL138" s="155">
        <v>1.02</v>
      </c>
      <c r="AM138" s="155">
        <v>1</v>
      </c>
      <c r="AN138" s="155">
        <v>1</v>
      </c>
      <c r="AO138" s="155">
        <v>1</v>
      </c>
    </row>
    <row r="139" spans="1:41" x14ac:dyDescent="0.25">
      <c r="A139" s="154">
        <v>40909</v>
      </c>
      <c r="B139" s="155">
        <v>1</v>
      </c>
      <c r="C139" s="155">
        <v>1</v>
      </c>
      <c r="D139" s="155">
        <v>1</v>
      </c>
      <c r="E139" s="155">
        <v>1</v>
      </c>
      <c r="F139" s="155">
        <v>1</v>
      </c>
      <c r="G139" s="155">
        <v>1</v>
      </c>
      <c r="H139" s="155">
        <v>1</v>
      </c>
      <c r="I139" s="155">
        <v>1</v>
      </c>
      <c r="J139" s="155">
        <v>1</v>
      </c>
      <c r="K139" s="155">
        <v>1</v>
      </c>
      <c r="L139" s="155">
        <v>1</v>
      </c>
      <c r="M139" s="155">
        <v>1</v>
      </c>
      <c r="N139" s="155">
        <v>1</v>
      </c>
      <c r="O139" s="155">
        <v>1</v>
      </c>
      <c r="P139" s="155">
        <v>1.03</v>
      </c>
      <c r="Q139" s="155">
        <v>1.03</v>
      </c>
      <c r="R139" s="155">
        <v>1</v>
      </c>
      <c r="S139" s="155">
        <v>1</v>
      </c>
      <c r="T139" s="155">
        <v>1.02</v>
      </c>
      <c r="U139" s="155">
        <v>1</v>
      </c>
      <c r="V139" s="155">
        <v>1</v>
      </c>
      <c r="W139" s="155">
        <v>1</v>
      </c>
      <c r="X139" s="155">
        <v>1</v>
      </c>
      <c r="Y139" s="155">
        <v>1</v>
      </c>
      <c r="Z139" s="155">
        <v>1</v>
      </c>
      <c r="AA139" s="155">
        <v>1</v>
      </c>
      <c r="AB139" s="155">
        <v>1</v>
      </c>
      <c r="AC139" s="155">
        <v>1</v>
      </c>
      <c r="AD139" s="155">
        <v>1</v>
      </c>
      <c r="AE139" s="155">
        <v>1</v>
      </c>
      <c r="AF139" s="155">
        <v>1</v>
      </c>
      <c r="AG139" s="155">
        <v>1.1000000000000001</v>
      </c>
      <c r="AH139" s="155">
        <v>1.04</v>
      </c>
      <c r="AI139" s="155">
        <v>1.05</v>
      </c>
      <c r="AJ139" s="155">
        <v>1</v>
      </c>
      <c r="AK139" s="155">
        <v>1</v>
      </c>
      <c r="AL139" s="155">
        <v>1.02</v>
      </c>
      <c r="AM139" s="155">
        <v>1</v>
      </c>
      <c r="AN139" s="155">
        <v>1</v>
      </c>
      <c r="AO139" s="155">
        <v>1</v>
      </c>
    </row>
    <row r="140" spans="1:41" x14ac:dyDescent="0.25">
      <c r="A140" s="154">
        <v>40940</v>
      </c>
      <c r="B140" s="155">
        <v>1</v>
      </c>
      <c r="C140" s="155">
        <v>1</v>
      </c>
      <c r="D140" s="155">
        <v>1</v>
      </c>
      <c r="E140" s="155">
        <v>1</v>
      </c>
      <c r="F140" s="155">
        <v>1</v>
      </c>
      <c r="G140" s="155">
        <v>1</v>
      </c>
      <c r="H140" s="155">
        <v>1</v>
      </c>
      <c r="I140" s="155">
        <v>1</v>
      </c>
      <c r="J140" s="155">
        <v>1</v>
      </c>
      <c r="K140" s="155">
        <v>1</v>
      </c>
      <c r="L140" s="155">
        <v>1</v>
      </c>
      <c r="M140" s="155">
        <v>1</v>
      </c>
      <c r="N140" s="155">
        <v>1</v>
      </c>
      <c r="O140" s="155">
        <v>1</v>
      </c>
      <c r="P140" s="155">
        <v>1.03</v>
      </c>
      <c r="Q140" s="155">
        <v>1.03</v>
      </c>
      <c r="R140" s="155">
        <v>1</v>
      </c>
      <c r="S140" s="155">
        <v>1</v>
      </c>
      <c r="T140" s="155">
        <v>1.02</v>
      </c>
      <c r="U140" s="155">
        <v>1</v>
      </c>
      <c r="V140" s="155">
        <v>1</v>
      </c>
      <c r="W140" s="155">
        <v>1</v>
      </c>
      <c r="X140" s="155">
        <v>1</v>
      </c>
      <c r="Y140" s="155">
        <v>1</v>
      </c>
      <c r="Z140" s="155">
        <v>1</v>
      </c>
      <c r="AA140" s="155">
        <v>1</v>
      </c>
      <c r="AB140" s="155">
        <v>1</v>
      </c>
      <c r="AC140" s="155">
        <v>1</v>
      </c>
      <c r="AD140" s="155">
        <v>1</v>
      </c>
      <c r="AE140" s="155">
        <v>1</v>
      </c>
      <c r="AF140" s="155">
        <v>1</v>
      </c>
      <c r="AG140" s="155">
        <v>1.1000000000000001</v>
      </c>
      <c r="AH140" s="155">
        <v>1.04</v>
      </c>
      <c r="AI140" s="155">
        <v>1.05</v>
      </c>
      <c r="AJ140" s="155">
        <v>1</v>
      </c>
      <c r="AK140" s="155">
        <v>1</v>
      </c>
      <c r="AL140" s="155">
        <v>1.02</v>
      </c>
      <c r="AM140" s="155">
        <v>1</v>
      </c>
      <c r="AN140" s="155">
        <v>1</v>
      </c>
      <c r="AO140" s="155">
        <v>1</v>
      </c>
    </row>
    <row r="141" spans="1:41" x14ac:dyDescent="0.25">
      <c r="A141" s="154">
        <v>40969</v>
      </c>
      <c r="B141" s="155">
        <v>1</v>
      </c>
      <c r="C141" s="155">
        <v>1</v>
      </c>
      <c r="D141" s="155">
        <v>1</v>
      </c>
      <c r="E141" s="155">
        <v>1</v>
      </c>
      <c r="F141" s="155">
        <v>1</v>
      </c>
      <c r="G141" s="155">
        <v>1</v>
      </c>
      <c r="H141" s="155">
        <v>1</v>
      </c>
      <c r="I141" s="155">
        <v>1</v>
      </c>
      <c r="J141" s="155">
        <v>1</v>
      </c>
      <c r="K141" s="155">
        <v>1</v>
      </c>
      <c r="L141" s="155">
        <v>1</v>
      </c>
      <c r="M141" s="155">
        <v>1</v>
      </c>
      <c r="N141" s="155">
        <v>1</v>
      </c>
      <c r="O141" s="155">
        <v>1</v>
      </c>
      <c r="P141" s="155">
        <v>1.03</v>
      </c>
      <c r="Q141" s="155">
        <v>1.03</v>
      </c>
      <c r="R141" s="155">
        <v>1</v>
      </c>
      <c r="S141" s="155">
        <v>1</v>
      </c>
      <c r="T141" s="155">
        <v>1.02</v>
      </c>
      <c r="U141" s="155">
        <v>1</v>
      </c>
      <c r="V141" s="155">
        <v>1</v>
      </c>
      <c r="W141" s="155">
        <v>1</v>
      </c>
      <c r="X141" s="155">
        <v>1</v>
      </c>
      <c r="Y141" s="155">
        <v>1</v>
      </c>
      <c r="Z141" s="155">
        <v>1</v>
      </c>
      <c r="AA141" s="155">
        <v>1</v>
      </c>
      <c r="AB141" s="155">
        <v>1</v>
      </c>
      <c r="AC141" s="155">
        <v>1</v>
      </c>
      <c r="AD141" s="155">
        <v>1</v>
      </c>
      <c r="AE141" s="155">
        <v>1</v>
      </c>
      <c r="AF141" s="155">
        <v>1</v>
      </c>
      <c r="AG141" s="155">
        <v>1.1000000000000001</v>
      </c>
      <c r="AH141" s="155">
        <v>1.04</v>
      </c>
      <c r="AI141" s="155">
        <v>1.05</v>
      </c>
      <c r="AJ141" s="155">
        <v>1</v>
      </c>
      <c r="AK141" s="155">
        <v>1</v>
      </c>
      <c r="AL141" s="155">
        <v>1.02</v>
      </c>
      <c r="AM141" s="155">
        <v>1</v>
      </c>
      <c r="AN141" s="155">
        <v>1</v>
      </c>
      <c r="AO141" s="155">
        <v>1</v>
      </c>
    </row>
    <row r="142" spans="1:41" x14ac:dyDescent="0.25">
      <c r="A142" s="154">
        <v>41000</v>
      </c>
      <c r="B142" s="155">
        <v>1</v>
      </c>
      <c r="C142" s="155">
        <v>1</v>
      </c>
      <c r="D142" s="155">
        <v>1</v>
      </c>
      <c r="E142" s="155">
        <v>1</v>
      </c>
      <c r="F142" s="155">
        <v>1</v>
      </c>
      <c r="G142" s="155">
        <v>1</v>
      </c>
      <c r="H142" s="155">
        <v>1</v>
      </c>
      <c r="I142" s="155">
        <v>1</v>
      </c>
      <c r="J142" s="155">
        <v>1</v>
      </c>
      <c r="K142" s="155">
        <v>1</v>
      </c>
      <c r="L142" s="155">
        <v>1</v>
      </c>
      <c r="M142" s="155">
        <v>1</v>
      </c>
      <c r="N142" s="155">
        <v>1</v>
      </c>
      <c r="O142" s="155">
        <v>1</v>
      </c>
      <c r="P142" s="155">
        <v>1.03</v>
      </c>
      <c r="Q142" s="155">
        <v>1.03</v>
      </c>
      <c r="R142" s="155">
        <v>1</v>
      </c>
      <c r="S142" s="155">
        <v>1</v>
      </c>
      <c r="T142" s="155">
        <v>1.02</v>
      </c>
      <c r="U142" s="155">
        <v>1</v>
      </c>
      <c r="V142" s="155">
        <v>1</v>
      </c>
      <c r="W142" s="155">
        <v>1</v>
      </c>
      <c r="X142" s="155">
        <v>1</v>
      </c>
      <c r="Y142" s="155">
        <v>1</v>
      </c>
      <c r="Z142" s="155">
        <v>1.02</v>
      </c>
      <c r="AA142" s="155">
        <v>1</v>
      </c>
      <c r="AB142" s="155">
        <v>1</v>
      </c>
      <c r="AC142" s="155">
        <v>1</v>
      </c>
      <c r="AD142" s="155">
        <v>1</v>
      </c>
      <c r="AE142" s="155">
        <v>0.98</v>
      </c>
      <c r="AF142" s="155">
        <v>0.98</v>
      </c>
      <c r="AG142" s="155">
        <v>0.98</v>
      </c>
      <c r="AH142" s="155">
        <v>1</v>
      </c>
      <c r="AI142" s="155">
        <v>1.05</v>
      </c>
      <c r="AJ142" s="155">
        <v>1</v>
      </c>
      <c r="AK142" s="155">
        <v>1</v>
      </c>
      <c r="AL142" s="155">
        <v>1.02</v>
      </c>
      <c r="AM142" s="155">
        <v>1</v>
      </c>
      <c r="AN142" s="155">
        <v>1</v>
      </c>
      <c r="AO142" s="155">
        <v>1</v>
      </c>
    </row>
    <row r="143" spans="1:41" x14ac:dyDescent="0.25">
      <c r="A143" s="154">
        <v>41030</v>
      </c>
      <c r="B143" s="155">
        <v>1</v>
      </c>
      <c r="C143" s="155">
        <v>1</v>
      </c>
      <c r="D143" s="155">
        <v>1</v>
      </c>
      <c r="E143" s="155">
        <v>1</v>
      </c>
      <c r="F143" s="155">
        <v>1</v>
      </c>
      <c r="G143" s="155">
        <v>1</v>
      </c>
      <c r="H143" s="155">
        <v>1</v>
      </c>
      <c r="I143" s="155">
        <v>1</v>
      </c>
      <c r="J143" s="155">
        <v>1</v>
      </c>
      <c r="K143" s="155">
        <v>1</v>
      </c>
      <c r="L143" s="155">
        <v>1</v>
      </c>
      <c r="M143" s="155">
        <v>1</v>
      </c>
      <c r="N143" s="155">
        <v>1</v>
      </c>
      <c r="O143" s="155">
        <v>1</v>
      </c>
      <c r="P143" s="155">
        <v>1.03</v>
      </c>
      <c r="Q143" s="155">
        <v>1.03</v>
      </c>
      <c r="R143" s="155">
        <v>1</v>
      </c>
      <c r="S143" s="155">
        <v>1</v>
      </c>
      <c r="T143" s="155">
        <v>1.02</v>
      </c>
      <c r="U143" s="155">
        <v>1</v>
      </c>
      <c r="V143" s="155">
        <v>1</v>
      </c>
      <c r="W143" s="155">
        <v>1</v>
      </c>
      <c r="X143" s="155">
        <v>1</v>
      </c>
      <c r="Y143" s="155">
        <v>1</v>
      </c>
      <c r="Z143" s="155">
        <v>1.02</v>
      </c>
      <c r="AA143" s="155">
        <v>1</v>
      </c>
      <c r="AB143" s="155">
        <v>1</v>
      </c>
      <c r="AC143" s="155">
        <v>1</v>
      </c>
      <c r="AD143" s="155">
        <v>1</v>
      </c>
      <c r="AE143" s="155">
        <v>0.98</v>
      </c>
      <c r="AF143" s="155">
        <v>0.98</v>
      </c>
      <c r="AG143" s="155">
        <v>0.98</v>
      </c>
      <c r="AH143" s="155">
        <v>1</v>
      </c>
      <c r="AI143" s="155">
        <v>1.05</v>
      </c>
      <c r="AJ143" s="155">
        <v>1</v>
      </c>
      <c r="AK143" s="155">
        <v>1</v>
      </c>
      <c r="AL143" s="155">
        <v>1.02</v>
      </c>
      <c r="AM143" s="155">
        <v>1</v>
      </c>
      <c r="AN143" s="155">
        <v>1</v>
      </c>
      <c r="AO143" s="155">
        <v>1</v>
      </c>
    </row>
    <row r="144" spans="1:41" x14ac:dyDescent="0.25">
      <c r="A144" s="154">
        <v>41061</v>
      </c>
      <c r="B144" s="155">
        <v>1</v>
      </c>
      <c r="C144" s="155">
        <v>1</v>
      </c>
      <c r="D144" s="155">
        <v>1</v>
      </c>
      <c r="E144" s="155">
        <v>1</v>
      </c>
      <c r="F144" s="155">
        <v>1</v>
      </c>
      <c r="G144" s="155">
        <v>1</v>
      </c>
      <c r="H144" s="155">
        <v>1</v>
      </c>
      <c r="I144" s="155">
        <v>1</v>
      </c>
      <c r="J144" s="155">
        <v>1</v>
      </c>
      <c r="K144" s="155">
        <v>1</v>
      </c>
      <c r="L144" s="155">
        <v>1</v>
      </c>
      <c r="M144" s="155">
        <v>1</v>
      </c>
      <c r="N144" s="155">
        <v>1</v>
      </c>
      <c r="O144" s="155">
        <v>1</v>
      </c>
      <c r="P144" s="155">
        <v>1.03</v>
      </c>
      <c r="Q144" s="155">
        <v>1.03</v>
      </c>
      <c r="R144" s="155">
        <v>1</v>
      </c>
      <c r="S144" s="155">
        <v>1</v>
      </c>
      <c r="T144" s="155">
        <v>1.02</v>
      </c>
      <c r="U144" s="155">
        <v>1</v>
      </c>
      <c r="V144" s="155">
        <v>1</v>
      </c>
      <c r="W144" s="155">
        <v>1</v>
      </c>
      <c r="X144" s="155">
        <v>1</v>
      </c>
      <c r="Y144" s="155">
        <v>1</v>
      </c>
      <c r="Z144" s="155">
        <v>1.02</v>
      </c>
      <c r="AA144" s="155">
        <v>1</v>
      </c>
      <c r="AB144" s="155">
        <v>1</v>
      </c>
      <c r="AC144" s="155">
        <v>1</v>
      </c>
      <c r="AD144" s="155">
        <v>1</v>
      </c>
      <c r="AE144" s="155">
        <v>0.98</v>
      </c>
      <c r="AF144" s="155">
        <v>0.98</v>
      </c>
      <c r="AG144" s="155">
        <v>0.98</v>
      </c>
      <c r="AH144" s="155">
        <v>1</v>
      </c>
      <c r="AI144" s="155">
        <v>1.05</v>
      </c>
      <c r="AJ144" s="155">
        <v>1</v>
      </c>
      <c r="AK144" s="155">
        <v>1</v>
      </c>
      <c r="AL144" s="155">
        <v>1.02</v>
      </c>
      <c r="AM144" s="155">
        <v>1</v>
      </c>
      <c r="AN144" s="155">
        <v>1</v>
      </c>
      <c r="AO144" s="155">
        <v>1</v>
      </c>
    </row>
    <row r="145" spans="1:41" x14ac:dyDescent="0.25">
      <c r="A145" s="154">
        <v>41091</v>
      </c>
      <c r="B145" s="155">
        <v>1</v>
      </c>
      <c r="C145" s="155">
        <v>1</v>
      </c>
      <c r="D145" s="155">
        <v>1</v>
      </c>
      <c r="E145" s="155">
        <v>1</v>
      </c>
      <c r="F145" s="155">
        <v>1</v>
      </c>
      <c r="G145" s="155">
        <v>1</v>
      </c>
      <c r="H145" s="155">
        <v>1</v>
      </c>
      <c r="I145" s="155">
        <v>1</v>
      </c>
      <c r="J145" s="155">
        <v>1</v>
      </c>
      <c r="K145" s="155">
        <v>1</v>
      </c>
      <c r="L145" s="155">
        <v>1</v>
      </c>
      <c r="M145" s="155">
        <v>1</v>
      </c>
      <c r="N145" s="155">
        <v>1</v>
      </c>
      <c r="O145" s="155">
        <v>1</v>
      </c>
      <c r="P145" s="155">
        <v>1.03</v>
      </c>
      <c r="Q145" s="155">
        <v>1.03</v>
      </c>
      <c r="R145" s="155">
        <v>1</v>
      </c>
      <c r="S145" s="155">
        <v>1</v>
      </c>
      <c r="T145" s="155">
        <v>1.02</v>
      </c>
      <c r="U145" s="155">
        <v>1</v>
      </c>
      <c r="V145" s="155">
        <v>1</v>
      </c>
      <c r="W145" s="155">
        <v>1</v>
      </c>
      <c r="X145" s="155">
        <v>1</v>
      </c>
      <c r="Y145" s="155">
        <v>1</v>
      </c>
      <c r="Z145" s="155">
        <v>1.02</v>
      </c>
      <c r="AA145" s="155">
        <v>1</v>
      </c>
      <c r="AB145" s="155">
        <v>1</v>
      </c>
      <c r="AC145" s="155">
        <v>1</v>
      </c>
      <c r="AD145" s="155">
        <v>1</v>
      </c>
      <c r="AE145" s="155">
        <v>0.98</v>
      </c>
      <c r="AF145" s="155">
        <v>0.98</v>
      </c>
      <c r="AG145" s="155">
        <v>0.98</v>
      </c>
      <c r="AH145" s="155">
        <v>1</v>
      </c>
      <c r="AI145" s="155">
        <v>1.05</v>
      </c>
      <c r="AJ145" s="155">
        <v>1</v>
      </c>
      <c r="AK145" s="155">
        <v>1</v>
      </c>
      <c r="AL145" s="155">
        <v>1.02</v>
      </c>
      <c r="AM145" s="155">
        <v>1</v>
      </c>
      <c r="AN145" s="155">
        <v>1</v>
      </c>
      <c r="AO145" s="155">
        <v>1</v>
      </c>
    </row>
    <row r="146" spans="1:41" x14ac:dyDescent="0.25">
      <c r="A146" s="154">
        <v>41122</v>
      </c>
      <c r="B146" s="155">
        <v>1</v>
      </c>
      <c r="C146" s="155">
        <v>1</v>
      </c>
      <c r="D146" s="155">
        <v>1</v>
      </c>
      <c r="E146" s="155">
        <v>1</v>
      </c>
      <c r="F146" s="155">
        <v>1</v>
      </c>
      <c r="G146" s="155">
        <v>1</v>
      </c>
      <c r="H146" s="155">
        <v>1</v>
      </c>
      <c r="I146" s="155">
        <v>1</v>
      </c>
      <c r="J146" s="155">
        <v>1</v>
      </c>
      <c r="K146" s="155">
        <v>1</v>
      </c>
      <c r="L146" s="155">
        <v>1</v>
      </c>
      <c r="M146" s="155">
        <v>1</v>
      </c>
      <c r="N146" s="155">
        <v>1</v>
      </c>
      <c r="O146" s="155">
        <v>1</v>
      </c>
      <c r="P146" s="155">
        <v>1.03</v>
      </c>
      <c r="Q146" s="155">
        <v>1.03</v>
      </c>
      <c r="R146" s="155">
        <v>1</v>
      </c>
      <c r="S146" s="155">
        <v>1</v>
      </c>
      <c r="T146" s="155">
        <v>1.02</v>
      </c>
      <c r="U146" s="155">
        <v>1</v>
      </c>
      <c r="V146" s="155">
        <v>1</v>
      </c>
      <c r="W146" s="155">
        <v>1</v>
      </c>
      <c r="X146" s="155">
        <v>1</v>
      </c>
      <c r="Y146" s="155">
        <v>1</v>
      </c>
      <c r="Z146" s="155">
        <v>1.02</v>
      </c>
      <c r="AA146" s="155">
        <v>1</v>
      </c>
      <c r="AB146" s="155">
        <v>1</v>
      </c>
      <c r="AC146" s="155">
        <v>1</v>
      </c>
      <c r="AD146" s="155">
        <v>1</v>
      </c>
      <c r="AE146" s="155">
        <v>0.98</v>
      </c>
      <c r="AF146" s="155">
        <v>0.98</v>
      </c>
      <c r="AG146" s="155">
        <v>0.98</v>
      </c>
      <c r="AH146" s="155">
        <v>1</v>
      </c>
      <c r="AI146" s="155">
        <v>1.05</v>
      </c>
      <c r="AJ146" s="155">
        <v>1</v>
      </c>
      <c r="AK146" s="155">
        <v>1</v>
      </c>
      <c r="AL146" s="155">
        <v>1.02</v>
      </c>
      <c r="AM146" s="155">
        <v>1</v>
      </c>
      <c r="AN146" s="155">
        <v>1</v>
      </c>
      <c r="AO146" s="155">
        <v>1</v>
      </c>
    </row>
    <row r="147" spans="1:41" x14ac:dyDescent="0.25">
      <c r="A147" s="154">
        <v>41153</v>
      </c>
      <c r="B147" s="155">
        <v>1</v>
      </c>
      <c r="C147" s="155">
        <v>1</v>
      </c>
      <c r="D147" s="155">
        <v>1</v>
      </c>
      <c r="E147" s="155">
        <v>1</v>
      </c>
      <c r="F147" s="155">
        <v>1</v>
      </c>
      <c r="G147" s="155">
        <v>1</v>
      </c>
      <c r="H147" s="155">
        <v>1</v>
      </c>
      <c r="I147" s="155">
        <v>1</v>
      </c>
      <c r="J147" s="155">
        <v>1</v>
      </c>
      <c r="K147" s="155">
        <v>1</v>
      </c>
      <c r="L147" s="155">
        <v>1</v>
      </c>
      <c r="M147" s="155">
        <v>1</v>
      </c>
      <c r="N147" s="155">
        <v>1</v>
      </c>
      <c r="O147" s="155">
        <v>1</v>
      </c>
      <c r="P147" s="155">
        <v>1.03</v>
      </c>
      <c r="Q147" s="155">
        <v>1.03</v>
      </c>
      <c r="R147" s="155">
        <v>1</v>
      </c>
      <c r="S147" s="155">
        <v>1</v>
      </c>
      <c r="T147" s="155">
        <v>1.02</v>
      </c>
      <c r="U147" s="155">
        <v>1</v>
      </c>
      <c r="V147" s="155">
        <v>1</v>
      </c>
      <c r="W147" s="155">
        <v>1</v>
      </c>
      <c r="X147" s="155">
        <v>1</v>
      </c>
      <c r="Y147" s="155">
        <v>1</v>
      </c>
      <c r="Z147" s="155">
        <v>1.02</v>
      </c>
      <c r="AA147" s="155">
        <v>1</v>
      </c>
      <c r="AB147" s="155">
        <v>1</v>
      </c>
      <c r="AC147" s="155">
        <v>1</v>
      </c>
      <c r="AD147" s="155">
        <v>1</v>
      </c>
      <c r="AE147" s="155">
        <v>0.98</v>
      </c>
      <c r="AF147" s="155">
        <v>0.98</v>
      </c>
      <c r="AG147" s="155">
        <v>0.98</v>
      </c>
      <c r="AH147" s="155">
        <v>1</v>
      </c>
      <c r="AI147" s="155">
        <v>1.05</v>
      </c>
      <c r="AJ147" s="155">
        <v>1</v>
      </c>
      <c r="AK147" s="155">
        <v>1</v>
      </c>
      <c r="AL147" s="155">
        <v>1.02</v>
      </c>
      <c r="AM147" s="155">
        <v>1</v>
      </c>
      <c r="AN147" s="155">
        <v>1</v>
      </c>
      <c r="AO147" s="155">
        <v>1</v>
      </c>
    </row>
    <row r="148" spans="1:41" x14ac:dyDescent="0.25">
      <c r="A148" s="154">
        <v>41183</v>
      </c>
      <c r="B148" s="155">
        <v>1</v>
      </c>
      <c r="C148" s="155">
        <v>1</v>
      </c>
      <c r="D148" s="155">
        <v>1</v>
      </c>
      <c r="E148" s="155">
        <v>1</v>
      </c>
      <c r="F148" s="155">
        <v>1</v>
      </c>
      <c r="G148" s="155">
        <v>1</v>
      </c>
      <c r="H148" s="155">
        <v>1</v>
      </c>
      <c r="I148" s="155">
        <v>1</v>
      </c>
      <c r="J148" s="155">
        <v>1</v>
      </c>
      <c r="K148" s="155">
        <v>1</v>
      </c>
      <c r="L148" s="155">
        <v>1</v>
      </c>
      <c r="M148" s="155">
        <v>1</v>
      </c>
      <c r="N148" s="155">
        <v>1</v>
      </c>
      <c r="O148" s="155">
        <v>1</v>
      </c>
      <c r="P148" s="155">
        <v>1.03</v>
      </c>
      <c r="Q148" s="155">
        <v>1.03</v>
      </c>
      <c r="R148" s="155">
        <v>1</v>
      </c>
      <c r="S148" s="155">
        <v>1</v>
      </c>
      <c r="T148" s="155">
        <v>1.02</v>
      </c>
      <c r="U148" s="155">
        <v>1</v>
      </c>
      <c r="V148" s="155">
        <v>1</v>
      </c>
      <c r="W148" s="155">
        <v>1</v>
      </c>
      <c r="X148" s="155">
        <v>1</v>
      </c>
      <c r="Y148" s="155">
        <v>1</v>
      </c>
      <c r="Z148" s="155">
        <v>1.02</v>
      </c>
      <c r="AA148" s="155">
        <v>1</v>
      </c>
      <c r="AB148" s="155">
        <v>1</v>
      </c>
      <c r="AC148" s="155">
        <v>1</v>
      </c>
      <c r="AD148" s="155">
        <v>1</v>
      </c>
      <c r="AE148" s="155">
        <v>0.98</v>
      </c>
      <c r="AF148" s="155">
        <v>0.98</v>
      </c>
      <c r="AG148" s="155">
        <v>0.98</v>
      </c>
      <c r="AH148" s="155">
        <v>1</v>
      </c>
      <c r="AI148" s="155">
        <v>1.05</v>
      </c>
      <c r="AJ148" s="155">
        <v>1</v>
      </c>
      <c r="AK148" s="155">
        <v>1</v>
      </c>
      <c r="AL148" s="155">
        <v>1.02</v>
      </c>
      <c r="AM148" s="155">
        <v>1</v>
      </c>
      <c r="AN148" s="155">
        <v>1</v>
      </c>
      <c r="AO148" s="155">
        <v>1</v>
      </c>
    </row>
    <row r="149" spans="1:41" x14ac:dyDescent="0.25">
      <c r="A149" s="154">
        <v>41214</v>
      </c>
      <c r="B149" s="155">
        <v>1</v>
      </c>
      <c r="C149" s="155">
        <v>1</v>
      </c>
      <c r="D149" s="155">
        <v>1</v>
      </c>
      <c r="E149" s="155">
        <v>1</v>
      </c>
      <c r="F149" s="155">
        <v>1</v>
      </c>
      <c r="G149" s="155">
        <v>1</v>
      </c>
      <c r="H149" s="155">
        <v>1</v>
      </c>
      <c r="I149" s="155">
        <v>1</v>
      </c>
      <c r="J149" s="155">
        <v>1</v>
      </c>
      <c r="K149" s="155">
        <v>1</v>
      </c>
      <c r="L149" s="155">
        <v>1</v>
      </c>
      <c r="M149" s="155">
        <v>1</v>
      </c>
      <c r="N149" s="155">
        <v>1</v>
      </c>
      <c r="O149" s="155">
        <v>1</v>
      </c>
      <c r="P149" s="155">
        <v>1.03</v>
      </c>
      <c r="Q149" s="155">
        <v>1.03</v>
      </c>
      <c r="R149" s="155">
        <v>1</v>
      </c>
      <c r="S149" s="155">
        <v>1</v>
      </c>
      <c r="T149" s="155">
        <v>1.02</v>
      </c>
      <c r="U149" s="155">
        <v>1</v>
      </c>
      <c r="V149" s="155">
        <v>1</v>
      </c>
      <c r="W149" s="155">
        <v>1</v>
      </c>
      <c r="X149" s="155">
        <v>1</v>
      </c>
      <c r="Y149" s="155">
        <v>1</v>
      </c>
      <c r="Z149" s="155">
        <v>1</v>
      </c>
      <c r="AA149" s="155">
        <v>1</v>
      </c>
      <c r="AB149" s="155">
        <v>1</v>
      </c>
      <c r="AC149" s="155">
        <v>1</v>
      </c>
      <c r="AD149" s="155">
        <v>1</v>
      </c>
      <c r="AE149" s="155">
        <v>1</v>
      </c>
      <c r="AF149" s="155">
        <v>1</v>
      </c>
      <c r="AG149" s="155">
        <v>1.1000000000000001</v>
      </c>
      <c r="AH149" s="155">
        <v>1.1000000000000001</v>
      </c>
      <c r="AI149" s="155">
        <v>1.05</v>
      </c>
      <c r="AJ149" s="155">
        <v>1</v>
      </c>
      <c r="AK149" s="155">
        <v>1</v>
      </c>
      <c r="AL149" s="155">
        <v>1.02</v>
      </c>
      <c r="AM149" s="155">
        <v>1</v>
      </c>
      <c r="AN149" s="155">
        <v>1</v>
      </c>
      <c r="AO149" s="155">
        <v>1</v>
      </c>
    </row>
    <row r="150" spans="1:41" x14ac:dyDescent="0.25">
      <c r="A150" s="154">
        <v>41244</v>
      </c>
      <c r="B150" s="155">
        <v>1</v>
      </c>
      <c r="C150" s="155">
        <v>1</v>
      </c>
      <c r="D150" s="155">
        <v>1</v>
      </c>
      <c r="E150" s="155">
        <v>1</v>
      </c>
      <c r="F150" s="155">
        <v>1</v>
      </c>
      <c r="G150" s="155">
        <v>1</v>
      </c>
      <c r="H150" s="155">
        <v>1</v>
      </c>
      <c r="I150" s="155">
        <v>1</v>
      </c>
      <c r="J150" s="155">
        <v>1</v>
      </c>
      <c r="K150" s="155">
        <v>1</v>
      </c>
      <c r="L150" s="155">
        <v>1</v>
      </c>
      <c r="M150" s="155">
        <v>1</v>
      </c>
      <c r="N150" s="155">
        <v>1</v>
      </c>
      <c r="O150" s="155">
        <v>1</v>
      </c>
      <c r="P150" s="155">
        <v>1.03</v>
      </c>
      <c r="Q150" s="155">
        <v>1.03</v>
      </c>
      <c r="R150" s="155">
        <v>1</v>
      </c>
      <c r="S150" s="155">
        <v>1</v>
      </c>
      <c r="T150" s="155">
        <v>1.02</v>
      </c>
      <c r="U150" s="155">
        <v>1</v>
      </c>
      <c r="V150" s="155">
        <v>1</v>
      </c>
      <c r="W150" s="155">
        <v>1</v>
      </c>
      <c r="X150" s="155">
        <v>1</v>
      </c>
      <c r="Y150" s="155">
        <v>1</v>
      </c>
      <c r="Z150" s="155">
        <v>1</v>
      </c>
      <c r="AA150" s="155">
        <v>1</v>
      </c>
      <c r="AB150" s="155">
        <v>1</v>
      </c>
      <c r="AC150" s="155">
        <v>1</v>
      </c>
      <c r="AD150" s="155">
        <v>1</v>
      </c>
      <c r="AE150" s="155">
        <v>1</v>
      </c>
      <c r="AF150" s="155">
        <v>1</v>
      </c>
      <c r="AG150" s="155">
        <v>1.1000000000000001</v>
      </c>
      <c r="AH150" s="155">
        <v>1.02</v>
      </c>
      <c r="AI150" s="155">
        <v>1.05</v>
      </c>
      <c r="AJ150" s="155">
        <v>1</v>
      </c>
      <c r="AK150" s="155">
        <v>1</v>
      </c>
      <c r="AL150" s="155">
        <v>1.02</v>
      </c>
      <c r="AM150" s="155">
        <v>1</v>
      </c>
      <c r="AN150" s="155">
        <v>1</v>
      </c>
      <c r="AO150" s="155">
        <v>1</v>
      </c>
    </row>
    <row r="151" spans="1:41" x14ac:dyDescent="0.25">
      <c r="A151" s="154">
        <v>41275</v>
      </c>
      <c r="B151" s="155">
        <v>1</v>
      </c>
      <c r="C151" s="155">
        <v>1</v>
      </c>
      <c r="D151" s="155">
        <v>1</v>
      </c>
      <c r="E151" s="155">
        <v>1</v>
      </c>
      <c r="F151" s="155">
        <v>1</v>
      </c>
      <c r="G151" s="155">
        <v>1</v>
      </c>
      <c r="H151" s="155">
        <v>1</v>
      </c>
      <c r="I151" s="155">
        <v>1</v>
      </c>
      <c r="J151" s="155">
        <v>1</v>
      </c>
      <c r="K151" s="155">
        <v>1</v>
      </c>
      <c r="L151" s="155">
        <v>1</v>
      </c>
      <c r="M151" s="155">
        <v>1</v>
      </c>
      <c r="N151" s="155">
        <v>1</v>
      </c>
      <c r="O151" s="155">
        <v>1</v>
      </c>
      <c r="P151" s="155">
        <v>1.03</v>
      </c>
      <c r="Q151" s="155">
        <v>1.03</v>
      </c>
      <c r="R151" s="155">
        <v>1</v>
      </c>
      <c r="S151" s="155">
        <v>1</v>
      </c>
      <c r="T151" s="155">
        <v>1.02</v>
      </c>
      <c r="U151" s="155">
        <v>1</v>
      </c>
      <c r="V151" s="155">
        <v>1</v>
      </c>
      <c r="W151" s="155">
        <v>1</v>
      </c>
      <c r="X151" s="155">
        <v>1</v>
      </c>
      <c r="Y151" s="155">
        <v>1</v>
      </c>
      <c r="Z151" s="155">
        <v>1</v>
      </c>
      <c r="AA151" s="155">
        <v>1</v>
      </c>
      <c r="AB151" s="155">
        <v>1</v>
      </c>
      <c r="AC151" s="155">
        <v>1</v>
      </c>
      <c r="AD151" s="155">
        <v>1</v>
      </c>
      <c r="AE151" s="155">
        <v>1</v>
      </c>
      <c r="AF151" s="155">
        <v>1</v>
      </c>
      <c r="AG151" s="155">
        <v>1.1000000000000001</v>
      </c>
      <c r="AH151" s="155">
        <v>1.04</v>
      </c>
      <c r="AI151" s="155">
        <v>1.05</v>
      </c>
      <c r="AJ151" s="155">
        <v>1</v>
      </c>
      <c r="AK151" s="155">
        <v>1</v>
      </c>
      <c r="AL151" s="155">
        <v>1.02</v>
      </c>
      <c r="AM151" s="155">
        <v>1</v>
      </c>
      <c r="AN151" s="155">
        <v>1</v>
      </c>
      <c r="AO151" s="155">
        <v>1</v>
      </c>
    </row>
    <row r="152" spans="1:41" x14ac:dyDescent="0.25">
      <c r="A152" s="154">
        <v>41306</v>
      </c>
      <c r="B152" s="155">
        <v>1</v>
      </c>
      <c r="C152" s="155">
        <v>1</v>
      </c>
      <c r="D152" s="155">
        <v>1</v>
      </c>
      <c r="E152" s="155">
        <v>1</v>
      </c>
      <c r="F152" s="155">
        <v>1</v>
      </c>
      <c r="G152" s="155">
        <v>1</v>
      </c>
      <c r="H152" s="155">
        <v>1</v>
      </c>
      <c r="I152" s="155">
        <v>1</v>
      </c>
      <c r="J152" s="155">
        <v>1</v>
      </c>
      <c r="K152" s="155">
        <v>1</v>
      </c>
      <c r="L152" s="155">
        <v>1</v>
      </c>
      <c r="M152" s="155">
        <v>1</v>
      </c>
      <c r="N152" s="155">
        <v>1</v>
      </c>
      <c r="O152" s="155">
        <v>1</v>
      </c>
      <c r="P152" s="155">
        <v>1.03</v>
      </c>
      <c r="Q152" s="155">
        <v>1.03</v>
      </c>
      <c r="R152" s="155">
        <v>1</v>
      </c>
      <c r="S152" s="155">
        <v>1</v>
      </c>
      <c r="T152" s="155">
        <v>1.02</v>
      </c>
      <c r="U152" s="155">
        <v>1</v>
      </c>
      <c r="V152" s="155">
        <v>1</v>
      </c>
      <c r="W152" s="155">
        <v>1</v>
      </c>
      <c r="X152" s="155">
        <v>1</v>
      </c>
      <c r="Y152" s="155">
        <v>1</v>
      </c>
      <c r="Z152" s="155">
        <v>1</v>
      </c>
      <c r="AA152" s="155">
        <v>1</v>
      </c>
      <c r="AB152" s="155">
        <v>1</v>
      </c>
      <c r="AC152" s="155">
        <v>1</v>
      </c>
      <c r="AD152" s="155">
        <v>1</v>
      </c>
      <c r="AE152" s="155">
        <v>1</v>
      </c>
      <c r="AF152" s="155">
        <v>1</v>
      </c>
      <c r="AG152" s="155">
        <v>1.1000000000000001</v>
      </c>
      <c r="AH152" s="155">
        <v>1.04</v>
      </c>
      <c r="AI152" s="155">
        <v>1.05</v>
      </c>
      <c r="AJ152" s="155">
        <v>1</v>
      </c>
      <c r="AK152" s="155">
        <v>1</v>
      </c>
      <c r="AL152" s="155">
        <v>1.02</v>
      </c>
      <c r="AM152" s="155">
        <v>1</v>
      </c>
      <c r="AN152" s="155">
        <v>1</v>
      </c>
      <c r="AO152" s="155">
        <v>1</v>
      </c>
    </row>
    <row r="153" spans="1:41" x14ac:dyDescent="0.25">
      <c r="A153" s="154">
        <v>41334</v>
      </c>
      <c r="B153" s="155">
        <v>1</v>
      </c>
      <c r="C153" s="155">
        <v>1</v>
      </c>
      <c r="D153" s="155">
        <v>1</v>
      </c>
      <c r="E153" s="155">
        <v>1</v>
      </c>
      <c r="F153" s="155">
        <v>1</v>
      </c>
      <c r="G153" s="155">
        <v>1</v>
      </c>
      <c r="H153" s="155">
        <v>1</v>
      </c>
      <c r="I153" s="155">
        <v>1</v>
      </c>
      <c r="J153" s="155">
        <v>1</v>
      </c>
      <c r="K153" s="155">
        <v>1</v>
      </c>
      <c r="L153" s="155">
        <v>1</v>
      </c>
      <c r="M153" s="155">
        <v>1</v>
      </c>
      <c r="N153" s="155">
        <v>1</v>
      </c>
      <c r="O153" s="155">
        <v>1</v>
      </c>
      <c r="P153" s="155">
        <v>1.03</v>
      </c>
      <c r="Q153" s="155">
        <v>1.03</v>
      </c>
      <c r="R153" s="155">
        <v>1</v>
      </c>
      <c r="S153" s="155">
        <v>1</v>
      </c>
      <c r="T153" s="155">
        <v>1.02</v>
      </c>
      <c r="U153" s="155">
        <v>1</v>
      </c>
      <c r="V153" s="155">
        <v>1</v>
      </c>
      <c r="W153" s="155">
        <v>1</v>
      </c>
      <c r="X153" s="155">
        <v>1</v>
      </c>
      <c r="Y153" s="155">
        <v>1</v>
      </c>
      <c r="Z153" s="155">
        <v>1</v>
      </c>
      <c r="AA153" s="155">
        <v>1</v>
      </c>
      <c r="AB153" s="155">
        <v>1</v>
      </c>
      <c r="AC153" s="155">
        <v>1</v>
      </c>
      <c r="AD153" s="155">
        <v>1</v>
      </c>
      <c r="AE153" s="155">
        <v>1</v>
      </c>
      <c r="AF153" s="155">
        <v>1</v>
      </c>
      <c r="AG153" s="155">
        <v>1.1000000000000001</v>
      </c>
      <c r="AH153" s="155">
        <v>1.04</v>
      </c>
      <c r="AI153" s="155">
        <v>1.05</v>
      </c>
      <c r="AJ153" s="155">
        <v>1</v>
      </c>
      <c r="AK153" s="155">
        <v>1</v>
      </c>
      <c r="AL153" s="155">
        <v>1.02</v>
      </c>
      <c r="AM153" s="155">
        <v>1</v>
      </c>
      <c r="AN153" s="155">
        <v>1</v>
      </c>
      <c r="AO153" s="155">
        <v>1</v>
      </c>
    </row>
    <row r="154" spans="1:41" x14ac:dyDescent="0.25">
      <c r="A154" s="154">
        <v>41365</v>
      </c>
      <c r="B154" s="155">
        <v>1</v>
      </c>
      <c r="C154" s="155">
        <v>1</v>
      </c>
      <c r="D154" s="155">
        <v>1</v>
      </c>
      <c r="E154" s="155">
        <v>1</v>
      </c>
      <c r="F154" s="155">
        <v>1</v>
      </c>
      <c r="G154" s="155">
        <v>1</v>
      </c>
      <c r="H154" s="155">
        <v>1</v>
      </c>
      <c r="I154" s="155">
        <v>1</v>
      </c>
      <c r="J154" s="155">
        <v>1</v>
      </c>
      <c r="K154" s="155">
        <v>1</v>
      </c>
      <c r="L154" s="155">
        <v>1</v>
      </c>
      <c r="M154" s="155">
        <v>1</v>
      </c>
      <c r="N154" s="155">
        <v>1</v>
      </c>
      <c r="O154" s="155">
        <v>1</v>
      </c>
      <c r="P154" s="155">
        <v>1.03</v>
      </c>
      <c r="Q154" s="155">
        <v>1.03</v>
      </c>
      <c r="R154" s="155">
        <v>1</v>
      </c>
      <c r="S154" s="155">
        <v>1</v>
      </c>
      <c r="T154" s="155">
        <v>1.02</v>
      </c>
      <c r="U154" s="155">
        <v>1</v>
      </c>
      <c r="V154" s="155">
        <v>1</v>
      </c>
      <c r="W154" s="155">
        <v>1</v>
      </c>
      <c r="X154" s="155">
        <v>1</v>
      </c>
      <c r="Y154" s="155">
        <v>1</v>
      </c>
      <c r="Z154" s="155">
        <v>1.02</v>
      </c>
      <c r="AA154" s="155">
        <v>1</v>
      </c>
      <c r="AB154" s="155">
        <v>1</v>
      </c>
      <c r="AC154" s="155">
        <v>1</v>
      </c>
      <c r="AD154" s="155">
        <v>1</v>
      </c>
      <c r="AE154" s="155">
        <v>0.98</v>
      </c>
      <c r="AF154" s="155">
        <v>0.98</v>
      </c>
      <c r="AG154" s="155">
        <v>0.98</v>
      </c>
      <c r="AH154" s="155">
        <v>1</v>
      </c>
      <c r="AI154" s="155">
        <v>1.05</v>
      </c>
      <c r="AJ154" s="155">
        <v>1</v>
      </c>
      <c r="AK154" s="155">
        <v>1</v>
      </c>
      <c r="AL154" s="155">
        <v>1.02</v>
      </c>
      <c r="AM154" s="155">
        <v>1</v>
      </c>
      <c r="AN154" s="155">
        <v>1</v>
      </c>
      <c r="AO154" s="155">
        <v>1</v>
      </c>
    </row>
    <row r="155" spans="1:41" x14ac:dyDescent="0.25">
      <c r="A155" s="154">
        <v>41395</v>
      </c>
      <c r="B155" s="155">
        <v>1</v>
      </c>
      <c r="C155" s="155">
        <v>1</v>
      </c>
      <c r="D155" s="155">
        <v>1</v>
      </c>
      <c r="E155" s="155">
        <v>1</v>
      </c>
      <c r="F155" s="155">
        <v>1</v>
      </c>
      <c r="G155" s="155">
        <v>1</v>
      </c>
      <c r="H155" s="155">
        <v>1</v>
      </c>
      <c r="I155" s="155">
        <v>1</v>
      </c>
      <c r="J155" s="155">
        <v>1</v>
      </c>
      <c r="K155" s="155">
        <v>1</v>
      </c>
      <c r="L155" s="155">
        <v>1</v>
      </c>
      <c r="M155" s="155">
        <v>1</v>
      </c>
      <c r="N155" s="155">
        <v>1</v>
      </c>
      <c r="O155" s="155">
        <v>1</v>
      </c>
      <c r="P155" s="155">
        <v>1.03</v>
      </c>
      <c r="Q155" s="155">
        <v>1.03</v>
      </c>
      <c r="R155" s="155">
        <v>1</v>
      </c>
      <c r="S155" s="155">
        <v>1</v>
      </c>
      <c r="T155" s="155">
        <v>1.02</v>
      </c>
      <c r="U155" s="155">
        <v>1</v>
      </c>
      <c r="V155" s="155">
        <v>1</v>
      </c>
      <c r="W155" s="155">
        <v>1</v>
      </c>
      <c r="X155" s="155">
        <v>1</v>
      </c>
      <c r="Y155" s="155">
        <v>1</v>
      </c>
      <c r="Z155" s="155">
        <v>1.02</v>
      </c>
      <c r="AA155" s="155">
        <v>1</v>
      </c>
      <c r="AB155" s="155">
        <v>1</v>
      </c>
      <c r="AC155" s="155">
        <v>1</v>
      </c>
      <c r="AD155" s="155">
        <v>1</v>
      </c>
      <c r="AE155" s="155">
        <v>0.98</v>
      </c>
      <c r="AF155" s="155">
        <v>0.98</v>
      </c>
      <c r="AG155" s="155">
        <v>0.98</v>
      </c>
      <c r="AH155" s="155">
        <v>1</v>
      </c>
      <c r="AI155" s="155">
        <v>1.05</v>
      </c>
      <c r="AJ155" s="155">
        <v>1</v>
      </c>
      <c r="AK155" s="155">
        <v>1</v>
      </c>
      <c r="AL155" s="155">
        <v>1.02</v>
      </c>
      <c r="AM155" s="155">
        <v>1</v>
      </c>
      <c r="AN155" s="155">
        <v>1</v>
      </c>
      <c r="AO155" s="155">
        <v>1</v>
      </c>
    </row>
    <row r="156" spans="1:41" x14ac:dyDescent="0.25">
      <c r="A156" s="154">
        <v>41426</v>
      </c>
      <c r="B156" s="155">
        <v>1</v>
      </c>
      <c r="C156" s="155">
        <v>1</v>
      </c>
      <c r="D156" s="155">
        <v>1</v>
      </c>
      <c r="E156" s="155">
        <v>1</v>
      </c>
      <c r="F156" s="155">
        <v>1</v>
      </c>
      <c r="G156" s="155">
        <v>1</v>
      </c>
      <c r="H156" s="155">
        <v>1</v>
      </c>
      <c r="I156" s="155">
        <v>1</v>
      </c>
      <c r="J156" s="155">
        <v>1</v>
      </c>
      <c r="K156" s="155">
        <v>1</v>
      </c>
      <c r="L156" s="155">
        <v>1</v>
      </c>
      <c r="M156" s="155">
        <v>1</v>
      </c>
      <c r="N156" s="155">
        <v>1</v>
      </c>
      <c r="O156" s="155">
        <v>1</v>
      </c>
      <c r="P156" s="155">
        <v>1.03</v>
      </c>
      <c r="Q156" s="155">
        <v>1.03</v>
      </c>
      <c r="R156" s="155">
        <v>1</v>
      </c>
      <c r="S156" s="155">
        <v>1</v>
      </c>
      <c r="T156" s="155">
        <v>1.02</v>
      </c>
      <c r="U156" s="155">
        <v>1</v>
      </c>
      <c r="V156" s="155">
        <v>1</v>
      </c>
      <c r="W156" s="155">
        <v>1</v>
      </c>
      <c r="X156" s="155">
        <v>1</v>
      </c>
      <c r="Y156" s="155">
        <v>1</v>
      </c>
      <c r="Z156" s="155">
        <v>1.02</v>
      </c>
      <c r="AA156" s="155">
        <v>1</v>
      </c>
      <c r="AB156" s="155">
        <v>1</v>
      </c>
      <c r="AC156" s="155">
        <v>1</v>
      </c>
      <c r="AD156" s="155">
        <v>1</v>
      </c>
      <c r="AE156" s="155">
        <v>0.98</v>
      </c>
      <c r="AF156" s="155">
        <v>0.98</v>
      </c>
      <c r="AG156" s="155">
        <v>0.98</v>
      </c>
      <c r="AH156" s="155">
        <v>1</v>
      </c>
      <c r="AI156" s="155">
        <v>1.05</v>
      </c>
      <c r="AJ156" s="155">
        <v>1</v>
      </c>
      <c r="AK156" s="155">
        <v>1</v>
      </c>
      <c r="AL156" s="155">
        <v>1.02</v>
      </c>
      <c r="AM156" s="155">
        <v>1</v>
      </c>
      <c r="AN156" s="155">
        <v>1</v>
      </c>
      <c r="AO156" s="155">
        <v>1</v>
      </c>
    </row>
    <row r="157" spans="1:41" x14ac:dyDescent="0.25">
      <c r="A157" s="154">
        <v>41456</v>
      </c>
      <c r="B157" s="155">
        <v>1</v>
      </c>
      <c r="C157" s="155">
        <v>1</v>
      </c>
      <c r="D157" s="155">
        <v>1</v>
      </c>
      <c r="E157" s="155">
        <v>1</v>
      </c>
      <c r="F157" s="155">
        <v>1</v>
      </c>
      <c r="G157" s="155">
        <v>1</v>
      </c>
      <c r="H157" s="155">
        <v>1</v>
      </c>
      <c r="I157" s="155">
        <v>1</v>
      </c>
      <c r="J157" s="155">
        <v>1</v>
      </c>
      <c r="K157" s="155">
        <v>1</v>
      </c>
      <c r="L157" s="155">
        <v>1</v>
      </c>
      <c r="M157" s="155">
        <v>1</v>
      </c>
      <c r="N157" s="155">
        <v>1</v>
      </c>
      <c r="O157" s="155">
        <v>1</v>
      </c>
      <c r="P157" s="155">
        <v>1.03</v>
      </c>
      <c r="Q157" s="155">
        <v>1.03</v>
      </c>
      <c r="R157" s="155">
        <v>1</v>
      </c>
      <c r="S157" s="155">
        <v>1</v>
      </c>
      <c r="T157" s="155">
        <v>1.02</v>
      </c>
      <c r="U157" s="155">
        <v>1</v>
      </c>
      <c r="V157" s="155">
        <v>1</v>
      </c>
      <c r="W157" s="155">
        <v>1</v>
      </c>
      <c r="X157" s="155">
        <v>1</v>
      </c>
      <c r="Y157" s="155">
        <v>1</v>
      </c>
      <c r="Z157" s="155">
        <v>1.02</v>
      </c>
      <c r="AA157" s="155">
        <v>1</v>
      </c>
      <c r="AB157" s="155">
        <v>1</v>
      </c>
      <c r="AC157" s="155">
        <v>1</v>
      </c>
      <c r="AD157" s="155">
        <v>1</v>
      </c>
      <c r="AE157" s="155">
        <v>0.98</v>
      </c>
      <c r="AF157" s="155">
        <v>0.98</v>
      </c>
      <c r="AG157" s="155">
        <v>0.98</v>
      </c>
      <c r="AH157" s="155">
        <v>1</v>
      </c>
      <c r="AI157" s="155">
        <v>1.05</v>
      </c>
      <c r="AJ157" s="155">
        <v>1</v>
      </c>
      <c r="AK157" s="155">
        <v>1</v>
      </c>
      <c r="AL157" s="155">
        <v>1.02</v>
      </c>
      <c r="AM157" s="155">
        <v>1</v>
      </c>
      <c r="AN157" s="155">
        <v>1</v>
      </c>
      <c r="AO157" s="155">
        <v>1</v>
      </c>
    </row>
    <row r="158" spans="1:41" x14ac:dyDescent="0.25">
      <c r="A158" s="154">
        <v>41487</v>
      </c>
      <c r="B158" s="155">
        <v>1</v>
      </c>
      <c r="C158" s="155">
        <v>1</v>
      </c>
      <c r="D158" s="155">
        <v>1</v>
      </c>
      <c r="E158" s="155">
        <v>1</v>
      </c>
      <c r="F158" s="155">
        <v>1</v>
      </c>
      <c r="G158" s="155">
        <v>1</v>
      </c>
      <c r="H158" s="155">
        <v>1</v>
      </c>
      <c r="I158" s="155">
        <v>1</v>
      </c>
      <c r="J158" s="155">
        <v>1</v>
      </c>
      <c r="K158" s="155">
        <v>1</v>
      </c>
      <c r="L158" s="155">
        <v>1</v>
      </c>
      <c r="M158" s="155">
        <v>1</v>
      </c>
      <c r="N158" s="155">
        <v>1</v>
      </c>
      <c r="O158" s="155">
        <v>1</v>
      </c>
      <c r="P158" s="155">
        <v>1.03</v>
      </c>
      <c r="Q158" s="155">
        <v>1.03</v>
      </c>
      <c r="R158" s="155">
        <v>1</v>
      </c>
      <c r="S158" s="155">
        <v>1</v>
      </c>
      <c r="T158" s="155">
        <v>1.02</v>
      </c>
      <c r="U158" s="155">
        <v>1</v>
      </c>
      <c r="V158" s="155">
        <v>1</v>
      </c>
      <c r="W158" s="155">
        <v>1</v>
      </c>
      <c r="X158" s="155">
        <v>1</v>
      </c>
      <c r="Y158" s="155">
        <v>1</v>
      </c>
      <c r="Z158" s="155">
        <v>1.02</v>
      </c>
      <c r="AA158" s="155">
        <v>1</v>
      </c>
      <c r="AB158" s="155">
        <v>1</v>
      </c>
      <c r="AC158" s="155">
        <v>1</v>
      </c>
      <c r="AD158" s="155">
        <v>1</v>
      </c>
      <c r="AE158" s="155">
        <v>0.98</v>
      </c>
      <c r="AF158" s="155">
        <v>0.98</v>
      </c>
      <c r="AG158" s="155">
        <v>0.98</v>
      </c>
      <c r="AH158" s="155">
        <v>1</v>
      </c>
      <c r="AI158" s="155">
        <v>1.05</v>
      </c>
      <c r="AJ158" s="155">
        <v>1</v>
      </c>
      <c r="AK158" s="155">
        <v>1</v>
      </c>
      <c r="AL158" s="155">
        <v>1.02</v>
      </c>
      <c r="AM158" s="155">
        <v>1</v>
      </c>
      <c r="AN158" s="155">
        <v>1</v>
      </c>
      <c r="AO158" s="155">
        <v>1</v>
      </c>
    </row>
    <row r="159" spans="1:41" x14ac:dyDescent="0.25">
      <c r="A159" s="154">
        <v>41518</v>
      </c>
      <c r="B159" s="155">
        <v>1</v>
      </c>
      <c r="C159" s="155">
        <v>1</v>
      </c>
      <c r="D159" s="155">
        <v>1</v>
      </c>
      <c r="E159" s="155">
        <v>1</v>
      </c>
      <c r="F159" s="155">
        <v>1</v>
      </c>
      <c r="G159" s="155">
        <v>1</v>
      </c>
      <c r="H159" s="155">
        <v>1</v>
      </c>
      <c r="I159" s="155">
        <v>1</v>
      </c>
      <c r="J159" s="155">
        <v>1</v>
      </c>
      <c r="K159" s="155">
        <v>1</v>
      </c>
      <c r="L159" s="155">
        <v>1</v>
      </c>
      <c r="M159" s="155">
        <v>1</v>
      </c>
      <c r="N159" s="155">
        <v>1</v>
      </c>
      <c r="O159" s="155">
        <v>1</v>
      </c>
      <c r="P159" s="155">
        <v>1.03</v>
      </c>
      <c r="Q159" s="155">
        <v>1.03</v>
      </c>
      <c r="R159" s="155">
        <v>1</v>
      </c>
      <c r="S159" s="155">
        <v>1</v>
      </c>
      <c r="T159" s="155">
        <v>1.02</v>
      </c>
      <c r="U159" s="155">
        <v>1</v>
      </c>
      <c r="V159" s="155">
        <v>1</v>
      </c>
      <c r="W159" s="155">
        <v>1</v>
      </c>
      <c r="X159" s="155">
        <v>1</v>
      </c>
      <c r="Y159" s="155">
        <v>1</v>
      </c>
      <c r="Z159" s="155">
        <v>1.02</v>
      </c>
      <c r="AA159" s="155">
        <v>1</v>
      </c>
      <c r="AB159" s="155">
        <v>1</v>
      </c>
      <c r="AC159" s="155">
        <v>1</v>
      </c>
      <c r="AD159" s="155">
        <v>1</v>
      </c>
      <c r="AE159" s="155">
        <v>0.98</v>
      </c>
      <c r="AF159" s="155">
        <v>0.98</v>
      </c>
      <c r="AG159" s="155">
        <v>0.98</v>
      </c>
      <c r="AH159" s="155">
        <v>1</v>
      </c>
      <c r="AI159" s="155">
        <v>1.05</v>
      </c>
      <c r="AJ159" s="155">
        <v>1</v>
      </c>
      <c r="AK159" s="155">
        <v>1</v>
      </c>
      <c r="AL159" s="155">
        <v>1.02</v>
      </c>
      <c r="AM159" s="155">
        <v>1</v>
      </c>
      <c r="AN159" s="155">
        <v>1</v>
      </c>
      <c r="AO159" s="155">
        <v>1</v>
      </c>
    </row>
    <row r="160" spans="1:41" x14ac:dyDescent="0.25">
      <c r="A160" s="154">
        <v>41548</v>
      </c>
      <c r="B160" s="155">
        <v>1</v>
      </c>
      <c r="C160" s="155">
        <v>1</v>
      </c>
      <c r="D160" s="155">
        <v>1</v>
      </c>
      <c r="E160" s="155">
        <v>1</v>
      </c>
      <c r="F160" s="155">
        <v>1</v>
      </c>
      <c r="G160" s="155">
        <v>1</v>
      </c>
      <c r="H160" s="155">
        <v>1</v>
      </c>
      <c r="I160" s="155">
        <v>1</v>
      </c>
      <c r="J160" s="155">
        <v>1</v>
      </c>
      <c r="K160" s="155">
        <v>1</v>
      </c>
      <c r="L160" s="155">
        <v>1</v>
      </c>
      <c r="M160" s="155">
        <v>1</v>
      </c>
      <c r="N160" s="155">
        <v>1</v>
      </c>
      <c r="O160" s="155">
        <v>1</v>
      </c>
      <c r="P160" s="155">
        <v>1.03</v>
      </c>
      <c r="Q160" s="155">
        <v>1.03</v>
      </c>
      <c r="R160" s="155">
        <v>1</v>
      </c>
      <c r="S160" s="155">
        <v>1</v>
      </c>
      <c r="T160" s="155">
        <v>1.02</v>
      </c>
      <c r="U160" s="155">
        <v>1</v>
      </c>
      <c r="V160" s="155">
        <v>1</v>
      </c>
      <c r="W160" s="155">
        <v>1</v>
      </c>
      <c r="X160" s="155">
        <v>1</v>
      </c>
      <c r="Y160" s="155">
        <v>1</v>
      </c>
      <c r="Z160" s="155">
        <v>1.02</v>
      </c>
      <c r="AA160" s="155">
        <v>1</v>
      </c>
      <c r="AB160" s="155">
        <v>1</v>
      </c>
      <c r="AC160" s="155">
        <v>1</v>
      </c>
      <c r="AD160" s="155">
        <v>1</v>
      </c>
      <c r="AE160" s="155">
        <v>0.98</v>
      </c>
      <c r="AF160" s="155">
        <v>0.98</v>
      </c>
      <c r="AG160" s="155">
        <v>0.98</v>
      </c>
      <c r="AH160" s="155">
        <v>1</v>
      </c>
      <c r="AI160" s="155">
        <v>1.05</v>
      </c>
      <c r="AJ160" s="155">
        <v>1</v>
      </c>
      <c r="AK160" s="155">
        <v>1</v>
      </c>
      <c r="AL160" s="155">
        <v>1.02</v>
      </c>
      <c r="AM160" s="155">
        <v>1</v>
      </c>
      <c r="AN160" s="155">
        <v>1</v>
      </c>
      <c r="AO160" s="155">
        <v>1</v>
      </c>
    </row>
    <row r="161" spans="1:41" x14ac:dyDescent="0.25">
      <c r="A161" s="154">
        <v>41579</v>
      </c>
      <c r="B161" s="155">
        <v>1</v>
      </c>
      <c r="C161" s="155">
        <v>1</v>
      </c>
      <c r="D161" s="155">
        <v>1</v>
      </c>
      <c r="E161" s="155">
        <v>1</v>
      </c>
      <c r="F161" s="155">
        <v>1</v>
      </c>
      <c r="G161" s="155">
        <v>1</v>
      </c>
      <c r="H161" s="155">
        <v>1</v>
      </c>
      <c r="I161" s="155">
        <v>1</v>
      </c>
      <c r="J161" s="155">
        <v>1</v>
      </c>
      <c r="K161" s="155">
        <v>1</v>
      </c>
      <c r="L161" s="155">
        <v>1</v>
      </c>
      <c r="M161" s="155">
        <v>1</v>
      </c>
      <c r="N161" s="155">
        <v>1</v>
      </c>
      <c r="O161" s="155">
        <v>1</v>
      </c>
      <c r="P161" s="155">
        <v>1.03</v>
      </c>
      <c r="Q161" s="155">
        <v>1.03</v>
      </c>
      <c r="R161" s="155">
        <v>1</v>
      </c>
      <c r="S161" s="155">
        <v>1</v>
      </c>
      <c r="T161" s="155">
        <v>1.02</v>
      </c>
      <c r="U161" s="155">
        <v>1</v>
      </c>
      <c r="V161" s="155">
        <v>1</v>
      </c>
      <c r="W161" s="155">
        <v>1</v>
      </c>
      <c r="X161" s="155">
        <v>1</v>
      </c>
      <c r="Y161" s="155">
        <v>1</v>
      </c>
      <c r="Z161" s="155">
        <v>1</v>
      </c>
      <c r="AA161" s="155">
        <v>1</v>
      </c>
      <c r="AB161" s="155">
        <v>1</v>
      </c>
      <c r="AC161" s="155">
        <v>1</v>
      </c>
      <c r="AD161" s="155">
        <v>1</v>
      </c>
      <c r="AE161" s="155">
        <v>1</v>
      </c>
      <c r="AF161" s="155">
        <v>1</v>
      </c>
      <c r="AG161" s="155">
        <v>1.1000000000000001</v>
      </c>
      <c r="AH161" s="155">
        <v>1.1000000000000001</v>
      </c>
      <c r="AI161" s="155">
        <v>1.05</v>
      </c>
      <c r="AJ161" s="155">
        <v>1</v>
      </c>
      <c r="AK161" s="155">
        <v>1</v>
      </c>
      <c r="AL161" s="155">
        <v>1.02</v>
      </c>
      <c r="AM161" s="155">
        <v>1</v>
      </c>
      <c r="AN161" s="155">
        <v>1</v>
      </c>
      <c r="AO161" s="155">
        <v>1</v>
      </c>
    </row>
    <row r="162" spans="1:41" x14ac:dyDescent="0.25">
      <c r="A162" s="154">
        <v>41609</v>
      </c>
      <c r="B162" s="155">
        <v>1</v>
      </c>
      <c r="C162" s="155">
        <v>1</v>
      </c>
      <c r="D162" s="155">
        <v>1</v>
      </c>
      <c r="E162" s="155">
        <v>1</v>
      </c>
      <c r="F162" s="155">
        <v>1</v>
      </c>
      <c r="G162" s="155">
        <v>1</v>
      </c>
      <c r="H162" s="155">
        <v>1</v>
      </c>
      <c r="I162" s="155">
        <v>1</v>
      </c>
      <c r="J162" s="155">
        <v>1</v>
      </c>
      <c r="K162" s="155">
        <v>1</v>
      </c>
      <c r="L162" s="155">
        <v>1</v>
      </c>
      <c r="M162" s="155">
        <v>1</v>
      </c>
      <c r="N162" s="155">
        <v>1</v>
      </c>
      <c r="O162" s="155">
        <v>1</v>
      </c>
      <c r="P162" s="155">
        <v>1.03</v>
      </c>
      <c r="Q162" s="155">
        <v>1.03</v>
      </c>
      <c r="R162" s="155">
        <v>1</v>
      </c>
      <c r="S162" s="155">
        <v>1</v>
      </c>
      <c r="T162" s="155">
        <v>1.02</v>
      </c>
      <c r="U162" s="155">
        <v>1</v>
      </c>
      <c r="V162" s="155">
        <v>1</v>
      </c>
      <c r="W162" s="155">
        <v>1</v>
      </c>
      <c r="X162" s="155">
        <v>1</v>
      </c>
      <c r="Y162" s="155">
        <v>1</v>
      </c>
      <c r="Z162" s="155">
        <v>1</v>
      </c>
      <c r="AA162" s="155">
        <v>1</v>
      </c>
      <c r="AB162" s="155">
        <v>1</v>
      </c>
      <c r="AC162" s="155">
        <v>1</v>
      </c>
      <c r="AD162" s="155">
        <v>1</v>
      </c>
      <c r="AE162" s="155">
        <v>1</v>
      </c>
      <c r="AF162" s="155">
        <v>1</v>
      </c>
      <c r="AG162" s="155">
        <v>1.1000000000000001</v>
      </c>
      <c r="AH162" s="155">
        <v>1.02</v>
      </c>
      <c r="AI162" s="155">
        <v>1.05</v>
      </c>
      <c r="AJ162" s="155">
        <v>1</v>
      </c>
      <c r="AK162" s="155">
        <v>1</v>
      </c>
      <c r="AL162" s="155">
        <v>1.02</v>
      </c>
      <c r="AM162" s="155">
        <v>1</v>
      </c>
      <c r="AN162" s="155">
        <v>1</v>
      </c>
      <c r="AO162" s="155">
        <v>1</v>
      </c>
    </row>
    <row r="163" spans="1:41" x14ac:dyDescent="0.25">
      <c r="A163" s="154">
        <v>41640</v>
      </c>
      <c r="B163" s="155">
        <v>1</v>
      </c>
      <c r="C163" s="155">
        <v>1</v>
      </c>
      <c r="D163" s="155">
        <v>1</v>
      </c>
      <c r="E163" s="155">
        <v>1</v>
      </c>
      <c r="F163" s="155">
        <v>1</v>
      </c>
      <c r="G163" s="155">
        <v>1</v>
      </c>
      <c r="H163" s="155">
        <v>1</v>
      </c>
      <c r="I163" s="155">
        <v>1</v>
      </c>
      <c r="J163" s="155">
        <v>1</v>
      </c>
      <c r="K163" s="155">
        <v>1</v>
      </c>
      <c r="L163" s="155">
        <v>1</v>
      </c>
      <c r="M163" s="155">
        <v>1</v>
      </c>
      <c r="N163" s="155">
        <v>1</v>
      </c>
      <c r="O163" s="155">
        <v>1</v>
      </c>
      <c r="P163" s="155">
        <v>1.03</v>
      </c>
      <c r="Q163" s="155">
        <v>1.03</v>
      </c>
      <c r="R163" s="155">
        <v>1</v>
      </c>
      <c r="S163" s="155">
        <v>1</v>
      </c>
      <c r="T163" s="155">
        <v>1.02</v>
      </c>
      <c r="U163" s="155">
        <v>1</v>
      </c>
      <c r="V163" s="155">
        <v>1</v>
      </c>
      <c r="W163" s="155">
        <v>1</v>
      </c>
      <c r="X163" s="155">
        <v>1</v>
      </c>
      <c r="Y163" s="155">
        <v>1</v>
      </c>
      <c r="Z163" s="155">
        <v>1</v>
      </c>
      <c r="AA163" s="155">
        <v>1</v>
      </c>
      <c r="AB163" s="155">
        <v>1</v>
      </c>
      <c r="AC163" s="155">
        <v>1</v>
      </c>
      <c r="AD163" s="155">
        <v>1</v>
      </c>
      <c r="AE163" s="155">
        <v>1</v>
      </c>
      <c r="AF163" s="155">
        <v>1</v>
      </c>
      <c r="AG163" s="155">
        <v>1.1000000000000001</v>
      </c>
      <c r="AH163" s="155">
        <v>1.04</v>
      </c>
      <c r="AI163" s="155">
        <v>1.05</v>
      </c>
      <c r="AJ163" s="155">
        <v>1</v>
      </c>
      <c r="AK163" s="155">
        <v>1</v>
      </c>
      <c r="AL163" s="155">
        <v>1.02</v>
      </c>
      <c r="AM163" s="155">
        <v>1</v>
      </c>
      <c r="AN163" s="155">
        <v>1</v>
      </c>
      <c r="AO163" s="155">
        <v>1</v>
      </c>
    </row>
    <row r="164" spans="1:41" x14ac:dyDescent="0.25">
      <c r="A164" s="154">
        <v>41671</v>
      </c>
      <c r="B164" s="155">
        <v>1</v>
      </c>
      <c r="C164" s="155">
        <v>1</v>
      </c>
      <c r="D164" s="155">
        <v>1</v>
      </c>
      <c r="E164" s="155">
        <v>1</v>
      </c>
      <c r="F164" s="155">
        <v>1</v>
      </c>
      <c r="G164" s="155">
        <v>1</v>
      </c>
      <c r="H164" s="155">
        <v>1</v>
      </c>
      <c r="I164" s="155">
        <v>1</v>
      </c>
      <c r="J164" s="155">
        <v>1</v>
      </c>
      <c r="K164" s="155">
        <v>1</v>
      </c>
      <c r="L164" s="155">
        <v>1</v>
      </c>
      <c r="M164" s="155">
        <v>1</v>
      </c>
      <c r="N164" s="155">
        <v>1</v>
      </c>
      <c r="O164" s="155">
        <v>1</v>
      </c>
      <c r="P164" s="155">
        <v>1.03</v>
      </c>
      <c r="Q164" s="155">
        <v>1.03</v>
      </c>
      <c r="R164" s="155">
        <v>1</v>
      </c>
      <c r="S164" s="155">
        <v>1</v>
      </c>
      <c r="T164" s="155">
        <v>1.02</v>
      </c>
      <c r="U164" s="155">
        <v>1</v>
      </c>
      <c r="V164" s="155">
        <v>1</v>
      </c>
      <c r="W164" s="155">
        <v>1</v>
      </c>
      <c r="X164" s="155">
        <v>1</v>
      </c>
      <c r="Y164" s="155">
        <v>1</v>
      </c>
      <c r="Z164" s="155">
        <v>1</v>
      </c>
      <c r="AA164" s="155">
        <v>1</v>
      </c>
      <c r="AB164" s="155">
        <v>1</v>
      </c>
      <c r="AC164" s="155">
        <v>1</v>
      </c>
      <c r="AD164" s="155">
        <v>1</v>
      </c>
      <c r="AE164" s="155">
        <v>1</v>
      </c>
      <c r="AF164" s="155">
        <v>1</v>
      </c>
      <c r="AG164" s="155">
        <v>1.1000000000000001</v>
      </c>
      <c r="AH164" s="155">
        <v>1.04</v>
      </c>
      <c r="AI164" s="155">
        <v>1.05</v>
      </c>
      <c r="AJ164" s="155">
        <v>1</v>
      </c>
      <c r="AK164" s="155">
        <v>1</v>
      </c>
      <c r="AL164" s="155">
        <v>1.02</v>
      </c>
      <c r="AM164" s="155">
        <v>1</v>
      </c>
      <c r="AN164" s="155">
        <v>1</v>
      </c>
      <c r="AO164" s="155">
        <v>1</v>
      </c>
    </row>
    <row r="165" spans="1:41" x14ac:dyDescent="0.25">
      <c r="A165" s="154">
        <v>41699</v>
      </c>
      <c r="B165" s="155">
        <v>1</v>
      </c>
      <c r="C165" s="155">
        <v>1</v>
      </c>
      <c r="D165" s="155">
        <v>1</v>
      </c>
      <c r="E165" s="155">
        <v>1</v>
      </c>
      <c r="F165" s="155">
        <v>1</v>
      </c>
      <c r="G165" s="155">
        <v>1</v>
      </c>
      <c r="H165" s="155">
        <v>1</v>
      </c>
      <c r="I165" s="155">
        <v>1</v>
      </c>
      <c r="J165" s="155">
        <v>1</v>
      </c>
      <c r="K165" s="155">
        <v>1</v>
      </c>
      <c r="L165" s="155">
        <v>1</v>
      </c>
      <c r="M165" s="155">
        <v>1</v>
      </c>
      <c r="N165" s="155">
        <v>1</v>
      </c>
      <c r="O165" s="155">
        <v>1</v>
      </c>
      <c r="P165" s="155">
        <v>1.03</v>
      </c>
      <c r="Q165" s="155">
        <v>1.03</v>
      </c>
      <c r="R165" s="155">
        <v>1</v>
      </c>
      <c r="S165" s="155">
        <v>1</v>
      </c>
      <c r="T165" s="155">
        <v>1.02</v>
      </c>
      <c r="U165" s="155">
        <v>1</v>
      </c>
      <c r="V165" s="155">
        <v>1</v>
      </c>
      <c r="W165" s="155">
        <v>1</v>
      </c>
      <c r="X165" s="155">
        <v>1</v>
      </c>
      <c r="Y165" s="155">
        <v>1</v>
      </c>
      <c r="Z165" s="155">
        <v>1</v>
      </c>
      <c r="AA165" s="155">
        <v>1</v>
      </c>
      <c r="AB165" s="155">
        <v>1</v>
      </c>
      <c r="AC165" s="155">
        <v>1</v>
      </c>
      <c r="AD165" s="155">
        <v>1</v>
      </c>
      <c r="AE165" s="155">
        <v>1</v>
      </c>
      <c r="AF165" s="155">
        <v>1</v>
      </c>
      <c r="AG165" s="155">
        <v>1.1000000000000001</v>
      </c>
      <c r="AH165" s="155">
        <v>1.04</v>
      </c>
      <c r="AI165" s="155">
        <v>1.05</v>
      </c>
      <c r="AJ165" s="155">
        <v>1</v>
      </c>
      <c r="AK165" s="155">
        <v>1</v>
      </c>
      <c r="AL165" s="155">
        <v>1.02</v>
      </c>
      <c r="AM165" s="155">
        <v>1</v>
      </c>
      <c r="AN165" s="155">
        <v>1</v>
      </c>
      <c r="AO165" s="155">
        <v>1</v>
      </c>
    </row>
    <row r="166" spans="1:41" x14ac:dyDescent="0.25">
      <c r="A166" s="154">
        <v>41730</v>
      </c>
      <c r="B166" s="155">
        <v>1</v>
      </c>
      <c r="C166" s="155">
        <v>1</v>
      </c>
      <c r="D166" s="155">
        <v>1</v>
      </c>
      <c r="E166" s="155">
        <v>1</v>
      </c>
      <c r="F166" s="155">
        <v>1</v>
      </c>
      <c r="G166" s="155">
        <v>1</v>
      </c>
      <c r="H166" s="155">
        <v>1</v>
      </c>
      <c r="I166" s="155">
        <v>1</v>
      </c>
      <c r="J166" s="155">
        <v>1</v>
      </c>
      <c r="K166" s="155">
        <v>1</v>
      </c>
      <c r="L166" s="155">
        <v>1</v>
      </c>
      <c r="M166" s="155">
        <v>1</v>
      </c>
      <c r="N166" s="155">
        <v>1</v>
      </c>
      <c r="O166" s="155">
        <v>1</v>
      </c>
      <c r="P166" s="155">
        <v>1.03</v>
      </c>
      <c r="Q166" s="155">
        <v>1.03</v>
      </c>
      <c r="R166" s="155">
        <v>1</v>
      </c>
      <c r="S166" s="155">
        <v>1</v>
      </c>
      <c r="T166" s="155">
        <v>1.02</v>
      </c>
      <c r="U166" s="155">
        <v>1</v>
      </c>
      <c r="V166" s="155">
        <v>1</v>
      </c>
      <c r="W166" s="155">
        <v>1</v>
      </c>
      <c r="X166" s="155">
        <v>1</v>
      </c>
      <c r="Y166" s="155">
        <v>1</v>
      </c>
      <c r="Z166" s="155">
        <v>1.02</v>
      </c>
      <c r="AA166" s="155">
        <v>1</v>
      </c>
      <c r="AB166" s="155">
        <v>1</v>
      </c>
      <c r="AC166" s="155">
        <v>1</v>
      </c>
      <c r="AD166" s="155">
        <v>1</v>
      </c>
      <c r="AE166" s="155">
        <v>0.98</v>
      </c>
      <c r="AF166" s="155">
        <v>0.98</v>
      </c>
      <c r="AG166" s="155">
        <v>0.98</v>
      </c>
      <c r="AH166" s="155">
        <v>1</v>
      </c>
      <c r="AI166" s="155">
        <v>1.05</v>
      </c>
      <c r="AJ166" s="155">
        <v>1</v>
      </c>
      <c r="AK166" s="155">
        <v>1</v>
      </c>
      <c r="AL166" s="155">
        <v>1.02</v>
      </c>
      <c r="AM166" s="155">
        <v>1</v>
      </c>
      <c r="AN166" s="155">
        <v>1</v>
      </c>
      <c r="AO166" s="155">
        <v>1</v>
      </c>
    </row>
    <row r="167" spans="1:41" x14ac:dyDescent="0.25">
      <c r="A167" s="154">
        <v>41760</v>
      </c>
      <c r="B167" s="155">
        <v>1</v>
      </c>
      <c r="C167" s="155">
        <v>1</v>
      </c>
      <c r="D167" s="155">
        <v>1</v>
      </c>
      <c r="E167" s="155">
        <v>1</v>
      </c>
      <c r="F167" s="155">
        <v>1</v>
      </c>
      <c r="G167" s="155">
        <v>1</v>
      </c>
      <c r="H167" s="155">
        <v>1</v>
      </c>
      <c r="I167" s="155">
        <v>1</v>
      </c>
      <c r="J167" s="155">
        <v>1</v>
      </c>
      <c r="K167" s="155">
        <v>1</v>
      </c>
      <c r="L167" s="155">
        <v>1</v>
      </c>
      <c r="M167" s="155">
        <v>1</v>
      </c>
      <c r="N167" s="155">
        <v>1</v>
      </c>
      <c r="O167" s="155">
        <v>1</v>
      </c>
      <c r="P167" s="155">
        <v>1.03</v>
      </c>
      <c r="Q167" s="155">
        <v>1.03</v>
      </c>
      <c r="R167" s="155">
        <v>1</v>
      </c>
      <c r="S167" s="155">
        <v>1</v>
      </c>
      <c r="T167" s="155">
        <v>1.02</v>
      </c>
      <c r="U167" s="155">
        <v>1</v>
      </c>
      <c r="V167" s="155">
        <v>1</v>
      </c>
      <c r="W167" s="155">
        <v>1</v>
      </c>
      <c r="X167" s="155">
        <v>1</v>
      </c>
      <c r="Y167" s="155">
        <v>1</v>
      </c>
      <c r="Z167" s="155">
        <v>1.02</v>
      </c>
      <c r="AA167" s="155">
        <v>1</v>
      </c>
      <c r="AB167" s="155">
        <v>1</v>
      </c>
      <c r="AC167" s="155">
        <v>1</v>
      </c>
      <c r="AD167" s="155">
        <v>1</v>
      </c>
      <c r="AE167" s="155">
        <v>0.98</v>
      </c>
      <c r="AF167" s="155">
        <v>0.98</v>
      </c>
      <c r="AG167" s="155">
        <v>0.98</v>
      </c>
      <c r="AH167" s="155">
        <v>1</v>
      </c>
      <c r="AI167" s="155">
        <v>1.05</v>
      </c>
      <c r="AJ167" s="155">
        <v>1</v>
      </c>
      <c r="AK167" s="155">
        <v>1</v>
      </c>
      <c r="AL167" s="155">
        <v>1.02</v>
      </c>
      <c r="AM167" s="155">
        <v>1</v>
      </c>
      <c r="AN167" s="155">
        <v>1</v>
      </c>
      <c r="AO167" s="155">
        <v>1</v>
      </c>
    </row>
    <row r="168" spans="1:41" x14ac:dyDescent="0.25">
      <c r="A168" s="154">
        <v>41791</v>
      </c>
      <c r="B168" s="155">
        <v>1</v>
      </c>
      <c r="C168" s="155">
        <v>1</v>
      </c>
      <c r="D168" s="155">
        <v>1</v>
      </c>
      <c r="E168" s="155">
        <v>1</v>
      </c>
      <c r="F168" s="155">
        <v>1</v>
      </c>
      <c r="G168" s="155">
        <v>1</v>
      </c>
      <c r="H168" s="155">
        <v>1</v>
      </c>
      <c r="I168" s="155">
        <v>1</v>
      </c>
      <c r="J168" s="155">
        <v>1</v>
      </c>
      <c r="K168" s="155">
        <v>1</v>
      </c>
      <c r="L168" s="155">
        <v>1</v>
      </c>
      <c r="M168" s="155">
        <v>1</v>
      </c>
      <c r="N168" s="155">
        <v>1</v>
      </c>
      <c r="O168" s="155">
        <v>1</v>
      </c>
      <c r="P168" s="155">
        <v>1.03</v>
      </c>
      <c r="Q168" s="155">
        <v>1.03</v>
      </c>
      <c r="R168" s="155">
        <v>1</v>
      </c>
      <c r="S168" s="155">
        <v>1</v>
      </c>
      <c r="T168" s="155">
        <v>1.02</v>
      </c>
      <c r="U168" s="155">
        <v>1</v>
      </c>
      <c r="V168" s="155">
        <v>1</v>
      </c>
      <c r="W168" s="155">
        <v>1</v>
      </c>
      <c r="X168" s="155">
        <v>1</v>
      </c>
      <c r="Y168" s="155">
        <v>1</v>
      </c>
      <c r="Z168" s="155">
        <v>1.02</v>
      </c>
      <c r="AA168" s="155">
        <v>1</v>
      </c>
      <c r="AB168" s="155">
        <v>1</v>
      </c>
      <c r="AC168" s="155">
        <v>1</v>
      </c>
      <c r="AD168" s="155">
        <v>1</v>
      </c>
      <c r="AE168" s="155">
        <v>0.98</v>
      </c>
      <c r="AF168" s="155">
        <v>0.98</v>
      </c>
      <c r="AG168" s="155">
        <v>0.98</v>
      </c>
      <c r="AH168" s="155">
        <v>1</v>
      </c>
      <c r="AI168" s="155">
        <v>1.05</v>
      </c>
      <c r="AJ168" s="155">
        <v>1</v>
      </c>
      <c r="AK168" s="155">
        <v>1</v>
      </c>
      <c r="AL168" s="155">
        <v>1.02</v>
      </c>
      <c r="AM168" s="155">
        <v>1</v>
      </c>
      <c r="AN168" s="155">
        <v>1</v>
      </c>
      <c r="AO168" s="155">
        <v>1</v>
      </c>
    </row>
    <row r="169" spans="1:41" x14ac:dyDescent="0.25">
      <c r="A169" s="154">
        <v>41821</v>
      </c>
      <c r="B169" s="155">
        <v>1</v>
      </c>
      <c r="C169" s="155">
        <v>1</v>
      </c>
      <c r="D169" s="155">
        <v>1</v>
      </c>
      <c r="E169" s="155">
        <v>1</v>
      </c>
      <c r="F169" s="155">
        <v>1</v>
      </c>
      <c r="G169" s="155">
        <v>1</v>
      </c>
      <c r="H169" s="155">
        <v>1</v>
      </c>
      <c r="I169" s="155">
        <v>1</v>
      </c>
      <c r="J169" s="155">
        <v>1</v>
      </c>
      <c r="K169" s="155">
        <v>1</v>
      </c>
      <c r="L169" s="155">
        <v>1</v>
      </c>
      <c r="M169" s="155">
        <v>1</v>
      </c>
      <c r="N169" s="155">
        <v>1</v>
      </c>
      <c r="O169" s="155">
        <v>1</v>
      </c>
      <c r="P169" s="155">
        <v>1.03</v>
      </c>
      <c r="Q169" s="155">
        <v>1.03</v>
      </c>
      <c r="R169" s="155">
        <v>1</v>
      </c>
      <c r="S169" s="155">
        <v>1</v>
      </c>
      <c r="T169" s="155">
        <v>1.02</v>
      </c>
      <c r="U169" s="155">
        <v>1</v>
      </c>
      <c r="V169" s="155">
        <v>1</v>
      </c>
      <c r="W169" s="155">
        <v>1</v>
      </c>
      <c r="X169" s="155">
        <v>1</v>
      </c>
      <c r="Y169" s="155">
        <v>1</v>
      </c>
      <c r="Z169" s="155">
        <v>1.02</v>
      </c>
      <c r="AA169" s="155">
        <v>1</v>
      </c>
      <c r="AB169" s="155">
        <v>1</v>
      </c>
      <c r="AC169" s="155">
        <v>1</v>
      </c>
      <c r="AD169" s="155">
        <v>1</v>
      </c>
      <c r="AE169" s="155">
        <v>0.98</v>
      </c>
      <c r="AF169" s="155">
        <v>0.98</v>
      </c>
      <c r="AG169" s="155">
        <v>0.98</v>
      </c>
      <c r="AH169" s="155">
        <v>1</v>
      </c>
      <c r="AI169" s="155">
        <v>1.05</v>
      </c>
      <c r="AJ169" s="155">
        <v>1</v>
      </c>
      <c r="AK169" s="155">
        <v>1</v>
      </c>
      <c r="AL169" s="155">
        <v>1.02</v>
      </c>
      <c r="AM169" s="155">
        <v>1</v>
      </c>
      <c r="AN169" s="155">
        <v>1</v>
      </c>
      <c r="AO169" s="155">
        <v>1</v>
      </c>
    </row>
    <row r="170" spans="1:41" x14ac:dyDescent="0.25">
      <c r="A170" s="154">
        <v>41852</v>
      </c>
      <c r="B170" s="155">
        <v>1</v>
      </c>
      <c r="C170" s="155">
        <v>1</v>
      </c>
      <c r="D170" s="155">
        <v>1</v>
      </c>
      <c r="E170" s="155">
        <v>1</v>
      </c>
      <c r="F170" s="155">
        <v>1</v>
      </c>
      <c r="G170" s="155">
        <v>1</v>
      </c>
      <c r="H170" s="155">
        <v>1</v>
      </c>
      <c r="I170" s="155">
        <v>1</v>
      </c>
      <c r="J170" s="155">
        <v>1</v>
      </c>
      <c r="K170" s="155">
        <v>1</v>
      </c>
      <c r="L170" s="155">
        <v>1</v>
      </c>
      <c r="M170" s="155">
        <v>1</v>
      </c>
      <c r="N170" s="155">
        <v>1</v>
      </c>
      <c r="O170" s="155">
        <v>1</v>
      </c>
      <c r="P170" s="155">
        <v>1.03</v>
      </c>
      <c r="Q170" s="155">
        <v>1.03</v>
      </c>
      <c r="R170" s="155">
        <v>1</v>
      </c>
      <c r="S170" s="155">
        <v>1</v>
      </c>
      <c r="T170" s="155">
        <v>1.02</v>
      </c>
      <c r="U170" s="155">
        <v>1</v>
      </c>
      <c r="V170" s="155">
        <v>1</v>
      </c>
      <c r="W170" s="155">
        <v>1</v>
      </c>
      <c r="X170" s="155">
        <v>1</v>
      </c>
      <c r="Y170" s="155">
        <v>1</v>
      </c>
      <c r="Z170" s="155">
        <v>1.02</v>
      </c>
      <c r="AA170" s="155">
        <v>1</v>
      </c>
      <c r="AB170" s="155">
        <v>1</v>
      </c>
      <c r="AC170" s="155">
        <v>1</v>
      </c>
      <c r="AD170" s="155">
        <v>1</v>
      </c>
      <c r="AE170" s="155">
        <v>0.98</v>
      </c>
      <c r="AF170" s="155">
        <v>0.98</v>
      </c>
      <c r="AG170" s="155">
        <v>0.98</v>
      </c>
      <c r="AH170" s="155">
        <v>1</v>
      </c>
      <c r="AI170" s="155">
        <v>1.05</v>
      </c>
      <c r="AJ170" s="155">
        <v>1</v>
      </c>
      <c r="AK170" s="155">
        <v>1</v>
      </c>
      <c r="AL170" s="155">
        <v>1.02</v>
      </c>
      <c r="AM170" s="155">
        <v>1</v>
      </c>
      <c r="AN170" s="155">
        <v>1</v>
      </c>
      <c r="AO170" s="155">
        <v>1</v>
      </c>
    </row>
    <row r="171" spans="1:41" x14ac:dyDescent="0.25">
      <c r="A171" s="154">
        <v>41883</v>
      </c>
      <c r="B171" s="155">
        <v>1</v>
      </c>
      <c r="C171" s="155">
        <v>1</v>
      </c>
      <c r="D171" s="155">
        <v>1</v>
      </c>
      <c r="E171" s="155">
        <v>1</v>
      </c>
      <c r="F171" s="155">
        <v>1</v>
      </c>
      <c r="G171" s="155">
        <v>1</v>
      </c>
      <c r="H171" s="155">
        <v>1</v>
      </c>
      <c r="I171" s="155">
        <v>1</v>
      </c>
      <c r="J171" s="155">
        <v>1</v>
      </c>
      <c r="K171" s="155">
        <v>1</v>
      </c>
      <c r="L171" s="155">
        <v>1</v>
      </c>
      <c r="M171" s="155">
        <v>1</v>
      </c>
      <c r="N171" s="155">
        <v>1</v>
      </c>
      <c r="O171" s="155">
        <v>1</v>
      </c>
      <c r="P171" s="155">
        <v>1.03</v>
      </c>
      <c r="Q171" s="155">
        <v>1.03</v>
      </c>
      <c r="R171" s="155">
        <v>1</v>
      </c>
      <c r="S171" s="155">
        <v>1</v>
      </c>
      <c r="T171" s="155">
        <v>1.02</v>
      </c>
      <c r="U171" s="155">
        <v>1</v>
      </c>
      <c r="V171" s="155">
        <v>1</v>
      </c>
      <c r="W171" s="155">
        <v>1</v>
      </c>
      <c r="X171" s="155">
        <v>1</v>
      </c>
      <c r="Y171" s="155">
        <v>1</v>
      </c>
      <c r="Z171" s="155">
        <v>1.02</v>
      </c>
      <c r="AA171" s="155">
        <v>1</v>
      </c>
      <c r="AB171" s="155">
        <v>1</v>
      </c>
      <c r="AC171" s="155">
        <v>1</v>
      </c>
      <c r="AD171" s="155">
        <v>1</v>
      </c>
      <c r="AE171" s="155">
        <v>0.98</v>
      </c>
      <c r="AF171" s="155">
        <v>0.98</v>
      </c>
      <c r="AG171" s="155">
        <v>0.98</v>
      </c>
      <c r="AH171" s="155">
        <v>1</v>
      </c>
      <c r="AI171" s="155">
        <v>1.05</v>
      </c>
      <c r="AJ171" s="155">
        <v>1</v>
      </c>
      <c r="AK171" s="155">
        <v>1</v>
      </c>
      <c r="AL171" s="155">
        <v>1.02</v>
      </c>
      <c r="AM171" s="155">
        <v>1</v>
      </c>
      <c r="AN171" s="155">
        <v>1</v>
      </c>
      <c r="AO171" s="155">
        <v>1</v>
      </c>
    </row>
    <row r="172" spans="1:41" x14ac:dyDescent="0.25">
      <c r="A172" s="154">
        <v>41913</v>
      </c>
      <c r="B172" s="155">
        <v>1</v>
      </c>
      <c r="C172" s="155">
        <v>1</v>
      </c>
      <c r="D172" s="155">
        <v>1</v>
      </c>
      <c r="E172" s="155">
        <v>1</v>
      </c>
      <c r="F172" s="155">
        <v>1</v>
      </c>
      <c r="G172" s="155">
        <v>1</v>
      </c>
      <c r="H172" s="155">
        <v>1</v>
      </c>
      <c r="I172" s="155">
        <v>1</v>
      </c>
      <c r="J172" s="155">
        <v>1</v>
      </c>
      <c r="K172" s="155">
        <v>1</v>
      </c>
      <c r="L172" s="155">
        <v>1</v>
      </c>
      <c r="M172" s="155">
        <v>1</v>
      </c>
      <c r="N172" s="155">
        <v>1</v>
      </c>
      <c r="O172" s="155">
        <v>1</v>
      </c>
      <c r="P172" s="155">
        <v>1.03</v>
      </c>
      <c r="Q172" s="155">
        <v>1.03</v>
      </c>
      <c r="R172" s="155">
        <v>1</v>
      </c>
      <c r="S172" s="155">
        <v>1</v>
      </c>
      <c r="T172" s="155">
        <v>1.02</v>
      </c>
      <c r="U172" s="155">
        <v>1</v>
      </c>
      <c r="V172" s="155">
        <v>1</v>
      </c>
      <c r="W172" s="155">
        <v>1</v>
      </c>
      <c r="X172" s="155">
        <v>1</v>
      </c>
      <c r="Y172" s="155">
        <v>1</v>
      </c>
      <c r="Z172" s="155">
        <v>1.02</v>
      </c>
      <c r="AA172" s="155">
        <v>1</v>
      </c>
      <c r="AB172" s="155">
        <v>1</v>
      </c>
      <c r="AC172" s="155">
        <v>1</v>
      </c>
      <c r="AD172" s="155">
        <v>1</v>
      </c>
      <c r="AE172" s="155">
        <v>0.98</v>
      </c>
      <c r="AF172" s="155">
        <v>0.98</v>
      </c>
      <c r="AG172" s="155">
        <v>0.98</v>
      </c>
      <c r="AH172" s="155">
        <v>1</v>
      </c>
      <c r="AI172" s="155">
        <v>1.05</v>
      </c>
      <c r="AJ172" s="155">
        <v>1</v>
      </c>
      <c r="AK172" s="155">
        <v>1</v>
      </c>
      <c r="AL172" s="155">
        <v>1.02</v>
      </c>
      <c r="AM172" s="155">
        <v>1</v>
      </c>
      <c r="AN172" s="155">
        <v>1</v>
      </c>
      <c r="AO172" s="155">
        <v>1</v>
      </c>
    </row>
    <row r="173" spans="1:41" x14ac:dyDescent="0.25">
      <c r="A173" s="154">
        <v>41944</v>
      </c>
      <c r="B173" s="155">
        <v>1</v>
      </c>
      <c r="C173" s="155">
        <v>1</v>
      </c>
      <c r="D173" s="155">
        <v>1</v>
      </c>
      <c r="E173" s="155">
        <v>1</v>
      </c>
      <c r="F173" s="155">
        <v>1</v>
      </c>
      <c r="G173" s="155">
        <v>1</v>
      </c>
      <c r="H173" s="155">
        <v>1</v>
      </c>
      <c r="I173" s="155">
        <v>1</v>
      </c>
      <c r="J173" s="155">
        <v>1</v>
      </c>
      <c r="K173" s="155">
        <v>1</v>
      </c>
      <c r="L173" s="155">
        <v>1</v>
      </c>
      <c r="M173" s="155">
        <v>1</v>
      </c>
      <c r="N173" s="155">
        <v>1</v>
      </c>
      <c r="O173" s="155">
        <v>1</v>
      </c>
      <c r="P173" s="155">
        <v>1.03</v>
      </c>
      <c r="Q173" s="155">
        <v>1.03</v>
      </c>
      <c r="R173" s="155">
        <v>1</v>
      </c>
      <c r="S173" s="155">
        <v>1</v>
      </c>
      <c r="T173" s="155">
        <v>1.02</v>
      </c>
      <c r="U173" s="155">
        <v>1</v>
      </c>
      <c r="V173" s="155">
        <v>1</v>
      </c>
      <c r="W173" s="155">
        <v>1</v>
      </c>
      <c r="X173" s="155">
        <v>1</v>
      </c>
      <c r="Y173" s="155">
        <v>1</v>
      </c>
      <c r="Z173" s="155">
        <v>1</v>
      </c>
      <c r="AA173" s="155">
        <v>1</v>
      </c>
      <c r="AB173" s="155">
        <v>1</v>
      </c>
      <c r="AC173" s="155">
        <v>1</v>
      </c>
      <c r="AD173" s="155">
        <v>1</v>
      </c>
      <c r="AE173" s="155">
        <v>1</v>
      </c>
      <c r="AF173" s="155">
        <v>1</v>
      </c>
      <c r="AG173" s="155">
        <v>1.1000000000000001</v>
      </c>
      <c r="AH173" s="155">
        <v>1.1000000000000001</v>
      </c>
      <c r="AI173" s="155">
        <v>1.05</v>
      </c>
      <c r="AJ173" s="155">
        <v>1</v>
      </c>
      <c r="AK173" s="155">
        <v>1</v>
      </c>
      <c r="AL173" s="155">
        <v>1.02</v>
      </c>
      <c r="AM173" s="155">
        <v>1</v>
      </c>
      <c r="AN173" s="155">
        <v>1</v>
      </c>
      <c r="AO173" s="155">
        <v>1</v>
      </c>
    </row>
    <row r="174" spans="1:41" x14ac:dyDescent="0.25">
      <c r="A174" s="154">
        <v>41974</v>
      </c>
      <c r="B174" s="155">
        <v>1</v>
      </c>
      <c r="C174" s="155">
        <v>1</v>
      </c>
      <c r="D174" s="155">
        <v>1</v>
      </c>
      <c r="E174" s="155">
        <v>1</v>
      </c>
      <c r="F174" s="155">
        <v>1</v>
      </c>
      <c r="G174" s="155">
        <v>1</v>
      </c>
      <c r="H174" s="155">
        <v>1</v>
      </c>
      <c r="I174" s="155">
        <v>1</v>
      </c>
      <c r="J174" s="155">
        <v>1</v>
      </c>
      <c r="K174" s="155">
        <v>1</v>
      </c>
      <c r="L174" s="155">
        <v>1</v>
      </c>
      <c r="M174" s="155">
        <v>1</v>
      </c>
      <c r="N174" s="155">
        <v>1</v>
      </c>
      <c r="O174" s="155">
        <v>1</v>
      </c>
      <c r="P174" s="155">
        <v>1.03</v>
      </c>
      <c r="Q174" s="155">
        <v>1.03</v>
      </c>
      <c r="R174" s="155">
        <v>1</v>
      </c>
      <c r="S174" s="155">
        <v>1</v>
      </c>
      <c r="T174" s="155">
        <v>1.02</v>
      </c>
      <c r="U174" s="155">
        <v>1</v>
      </c>
      <c r="V174" s="155">
        <v>1</v>
      </c>
      <c r="W174" s="155">
        <v>1</v>
      </c>
      <c r="X174" s="155">
        <v>1</v>
      </c>
      <c r="Y174" s="155">
        <v>1</v>
      </c>
      <c r="Z174" s="155">
        <v>1</v>
      </c>
      <c r="AA174" s="155">
        <v>1</v>
      </c>
      <c r="AB174" s="155">
        <v>1</v>
      </c>
      <c r="AC174" s="155">
        <v>1</v>
      </c>
      <c r="AD174" s="155">
        <v>1</v>
      </c>
      <c r="AE174" s="155">
        <v>1</v>
      </c>
      <c r="AF174" s="155">
        <v>1</v>
      </c>
      <c r="AG174" s="155">
        <v>1.1000000000000001</v>
      </c>
      <c r="AH174" s="155">
        <v>1.02</v>
      </c>
      <c r="AI174" s="155">
        <v>1.05</v>
      </c>
      <c r="AJ174" s="155">
        <v>1</v>
      </c>
      <c r="AK174" s="155">
        <v>1</v>
      </c>
      <c r="AL174" s="155">
        <v>1.02</v>
      </c>
      <c r="AM174" s="155">
        <v>1</v>
      </c>
      <c r="AN174" s="155">
        <v>1</v>
      </c>
      <c r="AO174" s="155">
        <v>1</v>
      </c>
    </row>
    <row r="175" spans="1:41" x14ac:dyDescent="0.25">
      <c r="A175" s="154">
        <v>42005</v>
      </c>
      <c r="B175" s="155">
        <v>1</v>
      </c>
      <c r="C175" s="155">
        <v>1</v>
      </c>
      <c r="D175" s="155">
        <v>1</v>
      </c>
      <c r="E175" s="155">
        <v>1</v>
      </c>
      <c r="F175" s="155">
        <v>1</v>
      </c>
      <c r="G175" s="155">
        <v>1</v>
      </c>
      <c r="H175" s="155">
        <v>1</v>
      </c>
      <c r="I175" s="155">
        <v>1</v>
      </c>
      <c r="J175" s="155">
        <v>1</v>
      </c>
      <c r="K175" s="155">
        <v>1</v>
      </c>
      <c r="L175" s="155">
        <v>1</v>
      </c>
      <c r="M175" s="155">
        <v>1</v>
      </c>
      <c r="N175" s="155">
        <v>1</v>
      </c>
      <c r="O175" s="155">
        <v>1</v>
      </c>
      <c r="P175" s="155">
        <v>1.03</v>
      </c>
      <c r="Q175" s="155">
        <v>1.03</v>
      </c>
      <c r="R175" s="155">
        <v>1</v>
      </c>
      <c r="S175" s="155">
        <v>1</v>
      </c>
      <c r="T175" s="155">
        <v>1.02</v>
      </c>
      <c r="U175" s="155">
        <v>1</v>
      </c>
      <c r="V175" s="155">
        <v>1</v>
      </c>
      <c r="W175" s="155">
        <v>1</v>
      </c>
      <c r="X175" s="155">
        <v>1</v>
      </c>
      <c r="Y175" s="155">
        <v>1</v>
      </c>
      <c r="Z175" s="155">
        <v>1</v>
      </c>
      <c r="AA175" s="155">
        <v>1</v>
      </c>
      <c r="AB175" s="155">
        <v>1</v>
      </c>
      <c r="AC175" s="155">
        <v>1</v>
      </c>
      <c r="AD175" s="155">
        <v>1</v>
      </c>
      <c r="AE175" s="155">
        <v>1</v>
      </c>
      <c r="AF175" s="155">
        <v>1</v>
      </c>
      <c r="AG175" s="155">
        <v>1.1000000000000001</v>
      </c>
      <c r="AH175" s="155">
        <v>1.04</v>
      </c>
      <c r="AI175" s="155">
        <v>1.05</v>
      </c>
      <c r="AJ175" s="155">
        <v>1</v>
      </c>
      <c r="AK175" s="155">
        <v>1</v>
      </c>
      <c r="AL175" s="155">
        <v>1.02</v>
      </c>
      <c r="AM175" s="155">
        <v>1</v>
      </c>
      <c r="AN175" s="155">
        <v>1</v>
      </c>
      <c r="AO175" s="155">
        <v>1</v>
      </c>
    </row>
    <row r="176" spans="1:41" x14ac:dyDescent="0.25">
      <c r="A176" s="154">
        <v>42036</v>
      </c>
      <c r="B176" s="155">
        <v>1</v>
      </c>
      <c r="C176" s="155">
        <v>1</v>
      </c>
      <c r="D176" s="155">
        <v>1</v>
      </c>
      <c r="E176" s="155">
        <v>1</v>
      </c>
      <c r="F176" s="155">
        <v>1</v>
      </c>
      <c r="G176" s="155">
        <v>1</v>
      </c>
      <c r="H176" s="155">
        <v>1</v>
      </c>
      <c r="I176" s="155">
        <v>1</v>
      </c>
      <c r="J176" s="155">
        <v>1</v>
      </c>
      <c r="K176" s="155">
        <v>1</v>
      </c>
      <c r="L176" s="155">
        <v>1</v>
      </c>
      <c r="M176" s="155">
        <v>1</v>
      </c>
      <c r="N176" s="155">
        <v>1</v>
      </c>
      <c r="O176" s="155">
        <v>1</v>
      </c>
      <c r="P176" s="155">
        <v>1.03</v>
      </c>
      <c r="Q176" s="155">
        <v>1.03</v>
      </c>
      <c r="R176" s="155">
        <v>1</v>
      </c>
      <c r="S176" s="155">
        <v>1</v>
      </c>
      <c r="T176" s="155">
        <v>1.02</v>
      </c>
      <c r="U176" s="155">
        <v>1</v>
      </c>
      <c r="V176" s="155">
        <v>1</v>
      </c>
      <c r="W176" s="155">
        <v>1</v>
      </c>
      <c r="X176" s="155">
        <v>1</v>
      </c>
      <c r="Y176" s="155">
        <v>1</v>
      </c>
      <c r="Z176" s="155">
        <v>1</v>
      </c>
      <c r="AA176" s="155">
        <v>1</v>
      </c>
      <c r="AB176" s="155">
        <v>1</v>
      </c>
      <c r="AC176" s="155">
        <v>1</v>
      </c>
      <c r="AD176" s="155">
        <v>1</v>
      </c>
      <c r="AE176" s="155">
        <v>1</v>
      </c>
      <c r="AF176" s="155">
        <v>1</v>
      </c>
      <c r="AG176" s="155">
        <v>1.1000000000000001</v>
      </c>
      <c r="AH176" s="155">
        <v>1.04</v>
      </c>
      <c r="AI176" s="155">
        <v>1.05</v>
      </c>
      <c r="AJ176" s="155">
        <v>1</v>
      </c>
      <c r="AK176" s="155">
        <v>1</v>
      </c>
      <c r="AL176" s="155">
        <v>1.02</v>
      </c>
      <c r="AM176" s="155">
        <v>1</v>
      </c>
      <c r="AN176" s="155">
        <v>1</v>
      </c>
      <c r="AO176" s="155">
        <v>1</v>
      </c>
    </row>
    <row r="177" spans="1:41" x14ac:dyDescent="0.25">
      <c r="A177" s="154">
        <v>42064</v>
      </c>
      <c r="B177" s="155">
        <v>1</v>
      </c>
      <c r="C177" s="155">
        <v>1</v>
      </c>
      <c r="D177" s="155">
        <v>1</v>
      </c>
      <c r="E177" s="155">
        <v>1</v>
      </c>
      <c r="F177" s="155">
        <v>1</v>
      </c>
      <c r="G177" s="155">
        <v>1</v>
      </c>
      <c r="H177" s="155">
        <v>1</v>
      </c>
      <c r="I177" s="155">
        <v>1</v>
      </c>
      <c r="J177" s="155">
        <v>1</v>
      </c>
      <c r="K177" s="155">
        <v>1</v>
      </c>
      <c r="L177" s="155">
        <v>1</v>
      </c>
      <c r="M177" s="155">
        <v>1</v>
      </c>
      <c r="N177" s="155">
        <v>1</v>
      </c>
      <c r="O177" s="155">
        <v>1</v>
      </c>
      <c r="P177" s="155">
        <v>1.03</v>
      </c>
      <c r="Q177" s="155">
        <v>1.03</v>
      </c>
      <c r="R177" s="155">
        <v>1</v>
      </c>
      <c r="S177" s="155">
        <v>1</v>
      </c>
      <c r="T177" s="155">
        <v>1.02</v>
      </c>
      <c r="U177" s="155">
        <v>1</v>
      </c>
      <c r="V177" s="155">
        <v>1</v>
      </c>
      <c r="W177" s="155">
        <v>1</v>
      </c>
      <c r="X177" s="155">
        <v>1</v>
      </c>
      <c r="Y177" s="155">
        <v>1</v>
      </c>
      <c r="Z177" s="155">
        <v>1</v>
      </c>
      <c r="AA177" s="155">
        <v>1</v>
      </c>
      <c r="AB177" s="155">
        <v>1</v>
      </c>
      <c r="AC177" s="155">
        <v>1</v>
      </c>
      <c r="AD177" s="155">
        <v>1</v>
      </c>
      <c r="AE177" s="155">
        <v>1</v>
      </c>
      <c r="AF177" s="155">
        <v>1</v>
      </c>
      <c r="AG177" s="155">
        <v>1.1000000000000001</v>
      </c>
      <c r="AH177" s="155">
        <v>1.04</v>
      </c>
      <c r="AI177" s="155">
        <v>1.05</v>
      </c>
      <c r="AJ177" s="155">
        <v>1</v>
      </c>
      <c r="AK177" s="155">
        <v>1</v>
      </c>
      <c r="AL177" s="155">
        <v>1.02</v>
      </c>
      <c r="AM177" s="155">
        <v>1</v>
      </c>
      <c r="AN177" s="155">
        <v>1</v>
      </c>
      <c r="AO177" s="155">
        <v>1</v>
      </c>
    </row>
    <row r="178" spans="1:41" x14ac:dyDescent="0.25">
      <c r="A178" s="154">
        <v>42095</v>
      </c>
      <c r="B178" s="155">
        <v>1</v>
      </c>
      <c r="C178" s="155">
        <v>1</v>
      </c>
      <c r="D178" s="155">
        <v>1</v>
      </c>
      <c r="E178" s="155">
        <v>1</v>
      </c>
      <c r="F178" s="155">
        <v>1</v>
      </c>
      <c r="G178" s="155">
        <v>1</v>
      </c>
      <c r="H178" s="155">
        <v>1</v>
      </c>
      <c r="I178" s="155">
        <v>1</v>
      </c>
      <c r="J178" s="155">
        <v>1</v>
      </c>
      <c r="K178" s="155">
        <v>1</v>
      </c>
      <c r="L178" s="155">
        <v>1</v>
      </c>
      <c r="M178" s="155">
        <v>1</v>
      </c>
      <c r="N178" s="155">
        <v>1</v>
      </c>
      <c r="O178" s="155">
        <v>1</v>
      </c>
      <c r="P178" s="155">
        <v>1.03</v>
      </c>
      <c r="Q178" s="155">
        <v>1.03</v>
      </c>
      <c r="R178" s="155">
        <v>1</v>
      </c>
      <c r="S178" s="155">
        <v>1</v>
      </c>
      <c r="T178" s="155">
        <v>1.02</v>
      </c>
      <c r="U178" s="155">
        <v>1</v>
      </c>
      <c r="V178" s="155">
        <v>1</v>
      </c>
      <c r="W178" s="155">
        <v>1</v>
      </c>
      <c r="X178" s="155">
        <v>1</v>
      </c>
      <c r="Y178" s="155">
        <v>1</v>
      </c>
      <c r="Z178" s="155">
        <v>1.02</v>
      </c>
      <c r="AA178" s="155">
        <v>1</v>
      </c>
      <c r="AB178" s="155">
        <v>1</v>
      </c>
      <c r="AC178" s="155">
        <v>1</v>
      </c>
      <c r="AD178" s="155">
        <v>1</v>
      </c>
      <c r="AE178" s="155">
        <v>0.98</v>
      </c>
      <c r="AF178" s="155">
        <v>0.98</v>
      </c>
      <c r="AG178" s="155">
        <v>0.98</v>
      </c>
      <c r="AH178" s="155">
        <v>1</v>
      </c>
      <c r="AI178" s="155">
        <v>1.05</v>
      </c>
      <c r="AJ178" s="155">
        <v>1</v>
      </c>
      <c r="AK178" s="155">
        <v>1</v>
      </c>
      <c r="AL178" s="155">
        <v>1.02</v>
      </c>
      <c r="AM178" s="155">
        <v>1</v>
      </c>
      <c r="AN178" s="155">
        <v>1</v>
      </c>
      <c r="AO178" s="155">
        <v>1</v>
      </c>
    </row>
    <row r="179" spans="1:41" x14ac:dyDescent="0.25">
      <c r="A179" s="154">
        <v>42125</v>
      </c>
      <c r="B179" s="155">
        <v>1</v>
      </c>
      <c r="C179" s="155">
        <v>1</v>
      </c>
      <c r="D179" s="155">
        <v>1</v>
      </c>
      <c r="E179" s="155">
        <v>1</v>
      </c>
      <c r="F179" s="155">
        <v>1</v>
      </c>
      <c r="G179" s="155">
        <v>1</v>
      </c>
      <c r="H179" s="155">
        <v>1</v>
      </c>
      <c r="I179" s="155">
        <v>1</v>
      </c>
      <c r="J179" s="155">
        <v>1</v>
      </c>
      <c r="K179" s="155">
        <v>1</v>
      </c>
      <c r="L179" s="155">
        <v>1</v>
      </c>
      <c r="M179" s="155">
        <v>1</v>
      </c>
      <c r="N179" s="155">
        <v>1</v>
      </c>
      <c r="O179" s="155">
        <v>1</v>
      </c>
      <c r="P179" s="155">
        <v>1.03</v>
      </c>
      <c r="Q179" s="155">
        <v>1.03</v>
      </c>
      <c r="R179" s="155">
        <v>1</v>
      </c>
      <c r="S179" s="155">
        <v>1</v>
      </c>
      <c r="T179" s="155">
        <v>1.02</v>
      </c>
      <c r="U179" s="155">
        <v>1</v>
      </c>
      <c r="V179" s="155">
        <v>1</v>
      </c>
      <c r="W179" s="155">
        <v>1</v>
      </c>
      <c r="X179" s="155">
        <v>1</v>
      </c>
      <c r="Y179" s="155">
        <v>1</v>
      </c>
      <c r="Z179" s="155">
        <v>1.02</v>
      </c>
      <c r="AA179" s="155">
        <v>1</v>
      </c>
      <c r="AB179" s="155">
        <v>1</v>
      </c>
      <c r="AC179" s="155">
        <v>1</v>
      </c>
      <c r="AD179" s="155">
        <v>1</v>
      </c>
      <c r="AE179" s="155">
        <v>0.98</v>
      </c>
      <c r="AF179" s="155">
        <v>0.98</v>
      </c>
      <c r="AG179" s="155">
        <v>0.98</v>
      </c>
      <c r="AH179" s="155">
        <v>1</v>
      </c>
      <c r="AI179" s="155">
        <v>1.05</v>
      </c>
      <c r="AJ179" s="155">
        <v>1</v>
      </c>
      <c r="AK179" s="155">
        <v>1</v>
      </c>
      <c r="AL179" s="155">
        <v>1.02</v>
      </c>
      <c r="AM179" s="155">
        <v>1</v>
      </c>
      <c r="AN179" s="155">
        <v>1</v>
      </c>
      <c r="AO179" s="155">
        <v>1</v>
      </c>
    </row>
    <row r="180" spans="1:41" x14ac:dyDescent="0.25">
      <c r="A180" s="154">
        <v>42156</v>
      </c>
      <c r="B180" s="155">
        <v>1</v>
      </c>
      <c r="C180" s="155">
        <v>1</v>
      </c>
      <c r="D180" s="155">
        <v>1</v>
      </c>
      <c r="E180" s="155">
        <v>1</v>
      </c>
      <c r="F180" s="155">
        <v>1</v>
      </c>
      <c r="G180" s="155">
        <v>1</v>
      </c>
      <c r="H180" s="155">
        <v>1</v>
      </c>
      <c r="I180" s="155">
        <v>1</v>
      </c>
      <c r="J180" s="155">
        <v>1</v>
      </c>
      <c r="K180" s="155">
        <v>1</v>
      </c>
      <c r="L180" s="155">
        <v>1</v>
      </c>
      <c r="M180" s="155">
        <v>1</v>
      </c>
      <c r="N180" s="155">
        <v>1</v>
      </c>
      <c r="O180" s="155">
        <v>1</v>
      </c>
      <c r="P180" s="155">
        <v>1.03</v>
      </c>
      <c r="Q180" s="155">
        <v>1.03</v>
      </c>
      <c r="R180" s="155">
        <v>1</v>
      </c>
      <c r="S180" s="155">
        <v>1</v>
      </c>
      <c r="T180" s="155">
        <v>1.02</v>
      </c>
      <c r="U180" s="155">
        <v>1</v>
      </c>
      <c r="V180" s="155">
        <v>1</v>
      </c>
      <c r="W180" s="155">
        <v>1</v>
      </c>
      <c r="X180" s="155">
        <v>1</v>
      </c>
      <c r="Y180" s="155">
        <v>1</v>
      </c>
      <c r="Z180" s="155">
        <v>1.02</v>
      </c>
      <c r="AA180" s="155">
        <v>1</v>
      </c>
      <c r="AB180" s="155">
        <v>1</v>
      </c>
      <c r="AC180" s="155">
        <v>1</v>
      </c>
      <c r="AD180" s="155">
        <v>1</v>
      </c>
      <c r="AE180" s="155">
        <v>0.98</v>
      </c>
      <c r="AF180" s="155">
        <v>0.98</v>
      </c>
      <c r="AG180" s="155">
        <v>0.98</v>
      </c>
      <c r="AH180" s="155">
        <v>1</v>
      </c>
      <c r="AI180" s="155">
        <v>1.05</v>
      </c>
      <c r="AJ180" s="155">
        <v>1</v>
      </c>
      <c r="AK180" s="155">
        <v>1</v>
      </c>
      <c r="AL180" s="155">
        <v>1.02</v>
      </c>
      <c r="AM180" s="155">
        <v>1</v>
      </c>
      <c r="AN180" s="155">
        <v>1</v>
      </c>
      <c r="AO180" s="155">
        <v>1</v>
      </c>
    </row>
    <row r="181" spans="1:41" x14ac:dyDescent="0.25">
      <c r="A181" s="154">
        <v>42186</v>
      </c>
      <c r="B181" s="155">
        <v>1</v>
      </c>
      <c r="C181" s="155">
        <v>1</v>
      </c>
      <c r="D181" s="155">
        <v>1</v>
      </c>
      <c r="E181" s="155">
        <v>1</v>
      </c>
      <c r="F181" s="155">
        <v>1</v>
      </c>
      <c r="G181" s="155">
        <v>1</v>
      </c>
      <c r="H181" s="155">
        <v>1</v>
      </c>
      <c r="I181" s="155">
        <v>1</v>
      </c>
      <c r="J181" s="155">
        <v>1</v>
      </c>
      <c r="K181" s="155">
        <v>1</v>
      </c>
      <c r="L181" s="155">
        <v>1</v>
      </c>
      <c r="M181" s="155">
        <v>1</v>
      </c>
      <c r="N181" s="155">
        <v>1</v>
      </c>
      <c r="O181" s="155">
        <v>1</v>
      </c>
      <c r="P181" s="155">
        <v>1.03</v>
      </c>
      <c r="Q181" s="155">
        <v>1.03</v>
      </c>
      <c r="R181" s="155">
        <v>1</v>
      </c>
      <c r="S181" s="155">
        <v>1</v>
      </c>
      <c r="T181" s="155">
        <v>1.02</v>
      </c>
      <c r="U181" s="155">
        <v>1</v>
      </c>
      <c r="V181" s="155">
        <v>1</v>
      </c>
      <c r="W181" s="155">
        <v>1</v>
      </c>
      <c r="X181" s="155">
        <v>1</v>
      </c>
      <c r="Y181" s="155">
        <v>1</v>
      </c>
      <c r="Z181" s="155">
        <v>1.02</v>
      </c>
      <c r="AA181" s="155">
        <v>1</v>
      </c>
      <c r="AB181" s="155">
        <v>1</v>
      </c>
      <c r="AC181" s="155">
        <v>1</v>
      </c>
      <c r="AD181" s="155">
        <v>1</v>
      </c>
      <c r="AE181" s="155">
        <v>0.98</v>
      </c>
      <c r="AF181" s="155">
        <v>0.98</v>
      </c>
      <c r="AG181" s="155">
        <v>0.98</v>
      </c>
      <c r="AH181" s="155">
        <v>1</v>
      </c>
      <c r="AI181" s="155">
        <v>1.05</v>
      </c>
      <c r="AJ181" s="155">
        <v>1</v>
      </c>
      <c r="AK181" s="155">
        <v>1</v>
      </c>
      <c r="AL181" s="155">
        <v>1.02</v>
      </c>
      <c r="AM181" s="155">
        <v>1</v>
      </c>
      <c r="AN181" s="155">
        <v>1</v>
      </c>
      <c r="AO181" s="155">
        <v>1</v>
      </c>
    </row>
    <row r="182" spans="1:41" x14ac:dyDescent="0.25">
      <c r="A182" s="154">
        <v>42217</v>
      </c>
      <c r="B182" s="155">
        <v>1</v>
      </c>
      <c r="C182" s="155">
        <v>1</v>
      </c>
      <c r="D182" s="155">
        <v>1</v>
      </c>
      <c r="E182" s="155">
        <v>1</v>
      </c>
      <c r="F182" s="155">
        <v>1</v>
      </c>
      <c r="G182" s="155">
        <v>1</v>
      </c>
      <c r="H182" s="155">
        <v>1</v>
      </c>
      <c r="I182" s="155">
        <v>1</v>
      </c>
      <c r="J182" s="155">
        <v>1</v>
      </c>
      <c r="K182" s="155">
        <v>1</v>
      </c>
      <c r="L182" s="155">
        <v>1</v>
      </c>
      <c r="M182" s="155">
        <v>1</v>
      </c>
      <c r="N182" s="155">
        <v>1</v>
      </c>
      <c r="O182" s="155">
        <v>1</v>
      </c>
      <c r="P182" s="155">
        <v>1.03</v>
      </c>
      <c r="Q182" s="155">
        <v>1.03</v>
      </c>
      <c r="R182" s="155">
        <v>1</v>
      </c>
      <c r="S182" s="155">
        <v>1</v>
      </c>
      <c r="T182" s="155">
        <v>1.02</v>
      </c>
      <c r="U182" s="155">
        <v>1</v>
      </c>
      <c r="V182" s="155">
        <v>1</v>
      </c>
      <c r="W182" s="155">
        <v>1</v>
      </c>
      <c r="X182" s="155">
        <v>1</v>
      </c>
      <c r="Y182" s="155">
        <v>1</v>
      </c>
      <c r="Z182" s="155">
        <v>1.02</v>
      </c>
      <c r="AA182" s="155">
        <v>1</v>
      </c>
      <c r="AB182" s="155">
        <v>1</v>
      </c>
      <c r="AC182" s="155">
        <v>1</v>
      </c>
      <c r="AD182" s="155">
        <v>1</v>
      </c>
      <c r="AE182" s="155">
        <v>0.98</v>
      </c>
      <c r="AF182" s="155">
        <v>0.98</v>
      </c>
      <c r="AG182" s="155">
        <v>0.98</v>
      </c>
      <c r="AH182" s="155">
        <v>1</v>
      </c>
      <c r="AI182" s="155">
        <v>1.05</v>
      </c>
      <c r="AJ182" s="155">
        <v>1</v>
      </c>
      <c r="AK182" s="155">
        <v>1</v>
      </c>
      <c r="AL182" s="155">
        <v>1.02</v>
      </c>
      <c r="AM182" s="155">
        <v>1</v>
      </c>
      <c r="AN182" s="155">
        <v>1</v>
      </c>
      <c r="AO182" s="155">
        <v>1</v>
      </c>
    </row>
    <row r="183" spans="1:41" x14ac:dyDescent="0.25">
      <c r="A183" s="154">
        <v>42248</v>
      </c>
      <c r="B183" s="155">
        <v>1</v>
      </c>
      <c r="C183" s="155">
        <v>1</v>
      </c>
      <c r="D183" s="155">
        <v>1</v>
      </c>
      <c r="E183" s="155">
        <v>1</v>
      </c>
      <c r="F183" s="155">
        <v>1</v>
      </c>
      <c r="G183" s="155">
        <v>1</v>
      </c>
      <c r="H183" s="155">
        <v>1</v>
      </c>
      <c r="I183" s="155">
        <v>1</v>
      </c>
      <c r="J183" s="155">
        <v>1</v>
      </c>
      <c r="K183" s="155">
        <v>1</v>
      </c>
      <c r="L183" s="155">
        <v>1</v>
      </c>
      <c r="M183" s="155">
        <v>1</v>
      </c>
      <c r="N183" s="155">
        <v>1</v>
      </c>
      <c r="O183" s="155">
        <v>1</v>
      </c>
      <c r="P183" s="155">
        <v>1.03</v>
      </c>
      <c r="Q183" s="155">
        <v>1.03</v>
      </c>
      <c r="R183" s="155">
        <v>1</v>
      </c>
      <c r="S183" s="155">
        <v>1</v>
      </c>
      <c r="T183" s="155">
        <v>1.02</v>
      </c>
      <c r="U183" s="155">
        <v>1</v>
      </c>
      <c r="V183" s="155">
        <v>1</v>
      </c>
      <c r="W183" s="155">
        <v>1</v>
      </c>
      <c r="X183" s="155">
        <v>1</v>
      </c>
      <c r="Y183" s="155">
        <v>1</v>
      </c>
      <c r="Z183" s="155">
        <v>1.02</v>
      </c>
      <c r="AA183" s="155">
        <v>1</v>
      </c>
      <c r="AB183" s="155">
        <v>1</v>
      </c>
      <c r="AC183" s="155">
        <v>1</v>
      </c>
      <c r="AD183" s="155">
        <v>1</v>
      </c>
      <c r="AE183" s="155">
        <v>0.98</v>
      </c>
      <c r="AF183" s="155">
        <v>0.98</v>
      </c>
      <c r="AG183" s="155">
        <v>0.98</v>
      </c>
      <c r="AH183" s="155">
        <v>1</v>
      </c>
      <c r="AI183" s="155">
        <v>1.05</v>
      </c>
      <c r="AJ183" s="155">
        <v>1</v>
      </c>
      <c r="AK183" s="155">
        <v>1</v>
      </c>
      <c r="AL183" s="155">
        <v>1.02</v>
      </c>
      <c r="AM183" s="155">
        <v>1</v>
      </c>
      <c r="AN183" s="155">
        <v>1</v>
      </c>
      <c r="AO183" s="155">
        <v>1</v>
      </c>
    </row>
    <row r="184" spans="1:41" x14ac:dyDescent="0.25">
      <c r="A184" s="154">
        <v>42278</v>
      </c>
      <c r="B184" s="155">
        <v>1</v>
      </c>
      <c r="C184" s="155">
        <v>1</v>
      </c>
      <c r="D184" s="155">
        <v>1</v>
      </c>
      <c r="E184" s="155">
        <v>1</v>
      </c>
      <c r="F184" s="155">
        <v>1</v>
      </c>
      <c r="G184" s="155">
        <v>1</v>
      </c>
      <c r="H184" s="155">
        <v>1</v>
      </c>
      <c r="I184" s="155">
        <v>1</v>
      </c>
      <c r="J184" s="155">
        <v>1</v>
      </c>
      <c r="K184" s="155">
        <v>1</v>
      </c>
      <c r="L184" s="155">
        <v>1</v>
      </c>
      <c r="M184" s="155">
        <v>1</v>
      </c>
      <c r="N184" s="155">
        <v>1</v>
      </c>
      <c r="O184" s="155">
        <v>1</v>
      </c>
      <c r="P184" s="155">
        <v>1.03</v>
      </c>
      <c r="Q184" s="155">
        <v>1.03</v>
      </c>
      <c r="R184" s="155">
        <v>1</v>
      </c>
      <c r="S184" s="155">
        <v>1</v>
      </c>
      <c r="T184" s="155">
        <v>1.02</v>
      </c>
      <c r="U184" s="155">
        <v>1</v>
      </c>
      <c r="V184" s="155">
        <v>1</v>
      </c>
      <c r="W184" s="155">
        <v>1</v>
      </c>
      <c r="X184" s="155">
        <v>1</v>
      </c>
      <c r="Y184" s="155">
        <v>1</v>
      </c>
      <c r="Z184" s="155">
        <v>1.02</v>
      </c>
      <c r="AA184" s="155">
        <v>1</v>
      </c>
      <c r="AB184" s="155">
        <v>1</v>
      </c>
      <c r="AC184" s="155">
        <v>1</v>
      </c>
      <c r="AD184" s="155">
        <v>1</v>
      </c>
      <c r="AE184" s="155">
        <v>0.98</v>
      </c>
      <c r="AF184" s="155">
        <v>0.98</v>
      </c>
      <c r="AG184" s="155">
        <v>0.98</v>
      </c>
      <c r="AH184" s="155">
        <v>1</v>
      </c>
      <c r="AI184" s="155">
        <v>1.05</v>
      </c>
      <c r="AJ184" s="155">
        <v>1</v>
      </c>
      <c r="AK184" s="155">
        <v>1</v>
      </c>
      <c r="AL184" s="155">
        <v>1.02</v>
      </c>
      <c r="AM184" s="155">
        <v>1</v>
      </c>
      <c r="AN184" s="155">
        <v>1</v>
      </c>
      <c r="AO184" s="155">
        <v>1</v>
      </c>
    </row>
    <row r="185" spans="1:41" x14ac:dyDescent="0.25">
      <c r="A185" s="154">
        <v>42309</v>
      </c>
      <c r="B185" s="155">
        <v>1</v>
      </c>
      <c r="C185" s="155">
        <v>1</v>
      </c>
      <c r="D185" s="155">
        <v>1</v>
      </c>
      <c r="E185" s="155">
        <v>1</v>
      </c>
      <c r="F185" s="155">
        <v>1</v>
      </c>
      <c r="G185" s="155">
        <v>1</v>
      </c>
      <c r="H185" s="155">
        <v>1</v>
      </c>
      <c r="I185" s="155">
        <v>1</v>
      </c>
      <c r="J185" s="155">
        <v>1</v>
      </c>
      <c r="K185" s="155">
        <v>1</v>
      </c>
      <c r="L185" s="155">
        <v>1</v>
      </c>
      <c r="M185" s="155">
        <v>1</v>
      </c>
      <c r="N185" s="155">
        <v>1</v>
      </c>
      <c r="O185" s="155">
        <v>1</v>
      </c>
      <c r="P185" s="155">
        <v>1.03</v>
      </c>
      <c r="Q185" s="155">
        <v>1.03</v>
      </c>
      <c r="R185" s="155">
        <v>1</v>
      </c>
      <c r="S185" s="155">
        <v>1</v>
      </c>
      <c r="T185" s="155">
        <v>1.02</v>
      </c>
      <c r="U185" s="155">
        <v>1</v>
      </c>
      <c r="V185" s="155">
        <v>1</v>
      </c>
      <c r="W185" s="155">
        <v>1</v>
      </c>
      <c r="X185" s="155">
        <v>1</v>
      </c>
      <c r="Y185" s="155">
        <v>1</v>
      </c>
      <c r="Z185" s="155">
        <v>1</v>
      </c>
      <c r="AA185" s="155">
        <v>1</v>
      </c>
      <c r="AB185" s="155">
        <v>1</v>
      </c>
      <c r="AC185" s="155">
        <v>1</v>
      </c>
      <c r="AD185" s="155">
        <v>1</v>
      </c>
      <c r="AE185" s="155">
        <v>1</v>
      </c>
      <c r="AF185" s="155">
        <v>1</v>
      </c>
      <c r="AG185" s="155">
        <v>1.1000000000000001</v>
      </c>
      <c r="AH185" s="155">
        <v>1.1000000000000001</v>
      </c>
      <c r="AI185" s="155">
        <v>1.05</v>
      </c>
      <c r="AJ185" s="155">
        <v>1</v>
      </c>
      <c r="AK185" s="155">
        <v>1</v>
      </c>
      <c r="AL185" s="155">
        <v>1.02</v>
      </c>
      <c r="AM185" s="155">
        <v>1</v>
      </c>
      <c r="AN185" s="155">
        <v>1</v>
      </c>
      <c r="AO185" s="155">
        <v>1</v>
      </c>
    </row>
    <row r="186" spans="1:41" x14ac:dyDescent="0.25">
      <c r="A186" s="154">
        <v>42339</v>
      </c>
      <c r="B186" s="155">
        <v>1</v>
      </c>
      <c r="C186" s="155">
        <v>1</v>
      </c>
      <c r="D186" s="155">
        <v>1</v>
      </c>
      <c r="E186" s="155">
        <v>1</v>
      </c>
      <c r="F186" s="155">
        <v>1</v>
      </c>
      <c r="G186" s="155">
        <v>1</v>
      </c>
      <c r="H186" s="155">
        <v>1</v>
      </c>
      <c r="I186" s="155">
        <v>1</v>
      </c>
      <c r="J186" s="155">
        <v>1</v>
      </c>
      <c r="K186" s="155">
        <v>1</v>
      </c>
      <c r="L186" s="155">
        <v>1</v>
      </c>
      <c r="M186" s="155">
        <v>1</v>
      </c>
      <c r="N186" s="155">
        <v>1</v>
      </c>
      <c r="O186" s="155">
        <v>1</v>
      </c>
      <c r="P186" s="155">
        <v>1.03</v>
      </c>
      <c r="Q186" s="155">
        <v>1.03</v>
      </c>
      <c r="R186" s="155">
        <v>1</v>
      </c>
      <c r="S186" s="155">
        <v>1</v>
      </c>
      <c r="T186" s="155">
        <v>1.02</v>
      </c>
      <c r="U186" s="155">
        <v>1</v>
      </c>
      <c r="V186" s="155">
        <v>1</v>
      </c>
      <c r="W186" s="155">
        <v>1</v>
      </c>
      <c r="X186" s="155">
        <v>1</v>
      </c>
      <c r="Y186" s="155">
        <v>1</v>
      </c>
      <c r="Z186" s="155">
        <v>1</v>
      </c>
      <c r="AA186" s="155">
        <v>1</v>
      </c>
      <c r="AB186" s="155">
        <v>1</v>
      </c>
      <c r="AC186" s="155">
        <v>1</v>
      </c>
      <c r="AD186" s="155">
        <v>1</v>
      </c>
      <c r="AE186" s="155">
        <v>1</v>
      </c>
      <c r="AF186" s="155">
        <v>1</v>
      </c>
      <c r="AG186" s="155">
        <v>1.1000000000000001</v>
      </c>
      <c r="AH186" s="155">
        <v>1.02</v>
      </c>
      <c r="AI186" s="155">
        <v>1.05</v>
      </c>
      <c r="AJ186" s="155">
        <v>1</v>
      </c>
      <c r="AK186" s="155">
        <v>1</v>
      </c>
      <c r="AL186" s="155">
        <v>1.02</v>
      </c>
      <c r="AM186" s="155">
        <v>1</v>
      </c>
      <c r="AN186" s="155">
        <v>1</v>
      </c>
      <c r="AO186" s="155">
        <v>1</v>
      </c>
    </row>
    <row r="187" spans="1:41" x14ac:dyDescent="0.25">
      <c r="A187" s="154">
        <v>42370</v>
      </c>
      <c r="B187" s="155">
        <v>1</v>
      </c>
      <c r="C187" s="155">
        <v>1</v>
      </c>
      <c r="D187" s="155">
        <v>1</v>
      </c>
      <c r="E187" s="155">
        <v>1</v>
      </c>
      <c r="F187" s="155">
        <v>1</v>
      </c>
      <c r="G187" s="155">
        <v>1</v>
      </c>
      <c r="H187" s="155">
        <v>1</v>
      </c>
      <c r="I187" s="155">
        <v>1</v>
      </c>
      <c r="J187" s="155">
        <v>1</v>
      </c>
      <c r="K187" s="155">
        <v>1</v>
      </c>
      <c r="L187" s="155">
        <v>1</v>
      </c>
      <c r="M187" s="155">
        <v>1</v>
      </c>
      <c r="N187" s="155">
        <v>1</v>
      </c>
      <c r="O187" s="155">
        <v>1</v>
      </c>
      <c r="P187" s="155">
        <v>1.03</v>
      </c>
      <c r="Q187" s="155">
        <v>1.03</v>
      </c>
      <c r="R187" s="155">
        <v>1</v>
      </c>
      <c r="S187" s="155">
        <v>1</v>
      </c>
      <c r="T187" s="155">
        <v>1.02</v>
      </c>
      <c r="U187" s="155">
        <v>1</v>
      </c>
      <c r="V187" s="155">
        <v>1</v>
      </c>
      <c r="W187" s="155">
        <v>1</v>
      </c>
      <c r="X187" s="155">
        <v>1</v>
      </c>
      <c r="Y187" s="155">
        <v>1</v>
      </c>
      <c r="Z187" s="155">
        <v>1</v>
      </c>
      <c r="AA187" s="155">
        <v>1</v>
      </c>
      <c r="AB187" s="155">
        <v>1</v>
      </c>
      <c r="AC187" s="155">
        <v>1</v>
      </c>
      <c r="AD187" s="155">
        <v>1</v>
      </c>
      <c r="AE187" s="155">
        <v>1</v>
      </c>
      <c r="AF187" s="155">
        <v>1</v>
      </c>
      <c r="AG187" s="155">
        <v>1.1000000000000001</v>
      </c>
      <c r="AH187" s="155">
        <v>1.04</v>
      </c>
      <c r="AI187" s="155">
        <v>1.05</v>
      </c>
      <c r="AJ187" s="155">
        <v>1</v>
      </c>
      <c r="AK187" s="155">
        <v>1</v>
      </c>
      <c r="AL187" s="155">
        <v>1.02</v>
      </c>
      <c r="AM187" s="155">
        <v>1</v>
      </c>
      <c r="AN187" s="155">
        <v>1</v>
      </c>
      <c r="AO187" s="155">
        <v>1</v>
      </c>
    </row>
    <row r="188" spans="1:41" x14ac:dyDescent="0.25">
      <c r="A188" s="154">
        <v>42401</v>
      </c>
      <c r="B188" s="155">
        <v>1</v>
      </c>
      <c r="C188" s="155">
        <v>1</v>
      </c>
      <c r="D188" s="155">
        <v>1</v>
      </c>
      <c r="E188" s="155">
        <v>1</v>
      </c>
      <c r="F188" s="155">
        <v>1</v>
      </c>
      <c r="G188" s="155">
        <v>1</v>
      </c>
      <c r="H188" s="155">
        <v>1</v>
      </c>
      <c r="I188" s="155">
        <v>1</v>
      </c>
      <c r="J188" s="155">
        <v>1</v>
      </c>
      <c r="K188" s="155">
        <v>1</v>
      </c>
      <c r="L188" s="155">
        <v>1</v>
      </c>
      <c r="M188" s="155">
        <v>1</v>
      </c>
      <c r="N188" s="155">
        <v>1</v>
      </c>
      <c r="O188" s="155">
        <v>1</v>
      </c>
      <c r="P188" s="155">
        <v>1.03</v>
      </c>
      <c r="Q188" s="155">
        <v>1.03</v>
      </c>
      <c r="R188" s="155">
        <v>1</v>
      </c>
      <c r="S188" s="155">
        <v>1</v>
      </c>
      <c r="T188" s="155">
        <v>1.02</v>
      </c>
      <c r="U188" s="155">
        <v>1</v>
      </c>
      <c r="V188" s="155">
        <v>1</v>
      </c>
      <c r="W188" s="155">
        <v>1</v>
      </c>
      <c r="X188" s="155">
        <v>1</v>
      </c>
      <c r="Y188" s="155">
        <v>1</v>
      </c>
      <c r="Z188" s="155">
        <v>1</v>
      </c>
      <c r="AA188" s="155">
        <v>1</v>
      </c>
      <c r="AB188" s="155">
        <v>1</v>
      </c>
      <c r="AC188" s="155">
        <v>1</v>
      </c>
      <c r="AD188" s="155">
        <v>1</v>
      </c>
      <c r="AE188" s="155">
        <v>1</v>
      </c>
      <c r="AF188" s="155">
        <v>1</v>
      </c>
      <c r="AG188" s="155">
        <v>1.1000000000000001</v>
      </c>
      <c r="AH188" s="155">
        <v>1.04</v>
      </c>
      <c r="AI188" s="155">
        <v>1.05</v>
      </c>
      <c r="AJ188" s="155">
        <v>1</v>
      </c>
      <c r="AK188" s="155">
        <v>1</v>
      </c>
      <c r="AL188" s="155">
        <v>1.02</v>
      </c>
      <c r="AM188" s="155">
        <v>1</v>
      </c>
      <c r="AN188" s="155">
        <v>1</v>
      </c>
      <c r="AO188" s="155">
        <v>1</v>
      </c>
    </row>
    <row r="189" spans="1:41" x14ac:dyDescent="0.25">
      <c r="A189" s="154">
        <v>42430</v>
      </c>
      <c r="B189" s="155">
        <v>1</v>
      </c>
      <c r="C189" s="155">
        <v>1</v>
      </c>
      <c r="D189" s="155">
        <v>1</v>
      </c>
      <c r="E189" s="155">
        <v>1</v>
      </c>
      <c r="F189" s="155">
        <v>1</v>
      </c>
      <c r="G189" s="155">
        <v>1</v>
      </c>
      <c r="H189" s="155">
        <v>1</v>
      </c>
      <c r="I189" s="155">
        <v>1</v>
      </c>
      <c r="J189" s="155">
        <v>1</v>
      </c>
      <c r="K189" s="155">
        <v>1</v>
      </c>
      <c r="L189" s="155">
        <v>1</v>
      </c>
      <c r="M189" s="155">
        <v>1</v>
      </c>
      <c r="N189" s="155">
        <v>1</v>
      </c>
      <c r="O189" s="155">
        <v>1</v>
      </c>
      <c r="P189" s="155">
        <v>1.03</v>
      </c>
      <c r="Q189" s="155">
        <v>1.03</v>
      </c>
      <c r="R189" s="155">
        <v>1</v>
      </c>
      <c r="S189" s="155">
        <v>1</v>
      </c>
      <c r="T189" s="155">
        <v>1.02</v>
      </c>
      <c r="U189" s="155">
        <v>1</v>
      </c>
      <c r="V189" s="155">
        <v>1</v>
      </c>
      <c r="W189" s="155">
        <v>1</v>
      </c>
      <c r="X189" s="155">
        <v>1</v>
      </c>
      <c r="Y189" s="155">
        <v>1</v>
      </c>
      <c r="Z189" s="155">
        <v>1</v>
      </c>
      <c r="AA189" s="155">
        <v>1</v>
      </c>
      <c r="AB189" s="155">
        <v>1</v>
      </c>
      <c r="AC189" s="155">
        <v>1</v>
      </c>
      <c r="AD189" s="155">
        <v>1</v>
      </c>
      <c r="AE189" s="155">
        <v>1</v>
      </c>
      <c r="AF189" s="155">
        <v>1</v>
      </c>
      <c r="AG189" s="155">
        <v>1.1000000000000001</v>
      </c>
      <c r="AH189" s="155">
        <v>1.04</v>
      </c>
      <c r="AI189" s="155">
        <v>1.05</v>
      </c>
      <c r="AJ189" s="155">
        <v>1</v>
      </c>
      <c r="AK189" s="155">
        <v>1</v>
      </c>
      <c r="AL189" s="155">
        <v>1.02</v>
      </c>
      <c r="AM189" s="155">
        <v>1</v>
      </c>
      <c r="AN189" s="155">
        <v>1</v>
      </c>
      <c r="AO189" s="155">
        <v>1</v>
      </c>
    </row>
    <row r="190" spans="1:41" x14ac:dyDescent="0.25">
      <c r="A190" s="154">
        <v>42461</v>
      </c>
      <c r="B190" s="155">
        <v>1</v>
      </c>
      <c r="C190" s="155">
        <v>1</v>
      </c>
      <c r="D190" s="155">
        <v>1</v>
      </c>
      <c r="E190" s="155">
        <v>1</v>
      </c>
      <c r="F190" s="155">
        <v>1</v>
      </c>
      <c r="G190" s="155">
        <v>1</v>
      </c>
      <c r="H190" s="155">
        <v>1</v>
      </c>
      <c r="I190" s="155">
        <v>1</v>
      </c>
      <c r="J190" s="155">
        <v>1</v>
      </c>
      <c r="K190" s="155">
        <v>1</v>
      </c>
      <c r="L190" s="155">
        <v>1</v>
      </c>
      <c r="M190" s="155">
        <v>1</v>
      </c>
      <c r="N190" s="155">
        <v>1</v>
      </c>
      <c r="O190" s="155">
        <v>1</v>
      </c>
      <c r="P190" s="155">
        <v>1.03</v>
      </c>
      <c r="Q190" s="155">
        <v>1.03</v>
      </c>
      <c r="R190" s="155">
        <v>1</v>
      </c>
      <c r="S190" s="155">
        <v>1</v>
      </c>
      <c r="T190" s="155">
        <v>1.02</v>
      </c>
      <c r="U190" s="155">
        <v>1</v>
      </c>
      <c r="V190" s="155">
        <v>1</v>
      </c>
      <c r="W190" s="155">
        <v>1</v>
      </c>
      <c r="X190" s="155">
        <v>1</v>
      </c>
      <c r="Y190" s="155">
        <v>1</v>
      </c>
      <c r="Z190" s="155">
        <v>1.02</v>
      </c>
      <c r="AA190" s="155">
        <v>1</v>
      </c>
      <c r="AB190" s="155">
        <v>1</v>
      </c>
      <c r="AC190" s="155">
        <v>1</v>
      </c>
      <c r="AD190" s="155">
        <v>1</v>
      </c>
      <c r="AE190" s="155">
        <v>0.98</v>
      </c>
      <c r="AF190" s="155">
        <v>0.98</v>
      </c>
      <c r="AG190" s="155">
        <v>0.98</v>
      </c>
      <c r="AH190" s="155">
        <v>1</v>
      </c>
      <c r="AI190" s="155">
        <v>1.05</v>
      </c>
      <c r="AJ190" s="155">
        <v>1</v>
      </c>
      <c r="AK190" s="155">
        <v>1</v>
      </c>
      <c r="AL190" s="155">
        <v>1.02</v>
      </c>
      <c r="AM190" s="155">
        <v>1</v>
      </c>
      <c r="AN190" s="155">
        <v>1</v>
      </c>
      <c r="AO190" s="155">
        <v>1</v>
      </c>
    </row>
    <row r="191" spans="1:41" x14ac:dyDescent="0.25">
      <c r="A191" s="154">
        <v>42491</v>
      </c>
      <c r="B191" s="155">
        <v>1</v>
      </c>
      <c r="C191" s="155">
        <v>1</v>
      </c>
      <c r="D191" s="155">
        <v>1</v>
      </c>
      <c r="E191" s="155">
        <v>1</v>
      </c>
      <c r="F191" s="155">
        <v>1</v>
      </c>
      <c r="G191" s="155">
        <v>1</v>
      </c>
      <c r="H191" s="155">
        <v>1</v>
      </c>
      <c r="I191" s="155">
        <v>1</v>
      </c>
      <c r="J191" s="155">
        <v>1</v>
      </c>
      <c r="K191" s="155">
        <v>1</v>
      </c>
      <c r="L191" s="155">
        <v>1</v>
      </c>
      <c r="M191" s="155">
        <v>1</v>
      </c>
      <c r="N191" s="155">
        <v>1</v>
      </c>
      <c r="O191" s="155">
        <v>1</v>
      </c>
      <c r="P191" s="155">
        <v>1.03</v>
      </c>
      <c r="Q191" s="155">
        <v>1.03</v>
      </c>
      <c r="R191" s="155">
        <v>1</v>
      </c>
      <c r="S191" s="155">
        <v>1</v>
      </c>
      <c r="T191" s="155">
        <v>1.02</v>
      </c>
      <c r="U191" s="155">
        <v>1</v>
      </c>
      <c r="V191" s="155">
        <v>1</v>
      </c>
      <c r="W191" s="155">
        <v>1</v>
      </c>
      <c r="X191" s="155">
        <v>1</v>
      </c>
      <c r="Y191" s="155">
        <v>1</v>
      </c>
      <c r="Z191" s="155">
        <v>1.02</v>
      </c>
      <c r="AA191" s="155">
        <v>1</v>
      </c>
      <c r="AB191" s="155">
        <v>1</v>
      </c>
      <c r="AC191" s="155">
        <v>1</v>
      </c>
      <c r="AD191" s="155">
        <v>1</v>
      </c>
      <c r="AE191" s="155">
        <v>0.98</v>
      </c>
      <c r="AF191" s="155">
        <v>0.98</v>
      </c>
      <c r="AG191" s="155">
        <v>0.98</v>
      </c>
      <c r="AH191" s="155">
        <v>1</v>
      </c>
      <c r="AI191" s="155">
        <v>1.05</v>
      </c>
      <c r="AJ191" s="155">
        <v>1</v>
      </c>
      <c r="AK191" s="155">
        <v>1</v>
      </c>
      <c r="AL191" s="155">
        <v>1.02</v>
      </c>
      <c r="AM191" s="155">
        <v>1</v>
      </c>
      <c r="AN191" s="155">
        <v>1</v>
      </c>
      <c r="AO191" s="155">
        <v>1</v>
      </c>
    </row>
    <row r="192" spans="1:41" x14ac:dyDescent="0.25">
      <c r="A192" s="154">
        <v>42522</v>
      </c>
      <c r="B192" s="155">
        <v>1</v>
      </c>
      <c r="C192" s="155">
        <v>1</v>
      </c>
      <c r="D192" s="155">
        <v>1</v>
      </c>
      <c r="E192" s="155">
        <v>1</v>
      </c>
      <c r="F192" s="155">
        <v>1</v>
      </c>
      <c r="G192" s="155">
        <v>1</v>
      </c>
      <c r="H192" s="155">
        <v>1</v>
      </c>
      <c r="I192" s="155">
        <v>1</v>
      </c>
      <c r="J192" s="155">
        <v>1</v>
      </c>
      <c r="K192" s="155">
        <v>1</v>
      </c>
      <c r="L192" s="155">
        <v>1</v>
      </c>
      <c r="M192" s="155">
        <v>1</v>
      </c>
      <c r="N192" s="155">
        <v>1</v>
      </c>
      <c r="O192" s="155">
        <v>1</v>
      </c>
      <c r="P192" s="155">
        <v>1.03</v>
      </c>
      <c r="Q192" s="155">
        <v>1.03</v>
      </c>
      <c r="R192" s="155">
        <v>1</v>
      </c>
      <c r="S192" s="155">
        <v>1</v>
      </c>
      <c r="T192" s="155">
        <v>1.02</v>
      </c>
      <c r="U192" s="155">
        <v>1</v>
      </c>
      <c r="V192" s="155">
        <v>1</v>
      </c>
      <c r="W192" s="155">
        <v>1</v>
      </c>
      <c r="X192" s="155">
        <v>1</v>
      </c>
      <c r="Y192" s="155">
        <v>1</v>
      </c>
      <c r="Z192" s="155">
        <v>1.02</v>
      </c>
      <c r="AA192" s="155">
        <v>1</v>
      </c>
      <c r="AB192" s="155">
        <v>1</v>
      </c>
      <c r="AC192" s="155">
        <v>1</v>
      </c>
      <c r="AD192" s="155">
        <v>1</v>
      </c>
      <c r="AE192" s="155">
        <v>0.98</v>
      </c>
      <c r="AF192" s="155">
        <v>0.98</v>
      </c>
      <c r="AG192" s="155">
        <v>0.98</v>
      </c>
      <c r="AH192" s="155">
        <v>1</v>
      </c>
      <c r="AI192" s="155">
        <v>1.05</v>
      </c>
      <c r="AJ192" s="155">
        <v>1</v>
      </c>
      <c r="AK192" s="155">
        <v>1</v>
      </c>
      <c r="AL192" s="155">
        <v>1.02</v>
      </c>
      <c r="AM192" s="155">
        <v>1</v>
      </c>
      <c r="AN192" s="155">
        <v>1</v>
      </c>
      <c r="AO192" s="155">
        <v>1</v>
      </c>
    </row>
    <row r="193" spans="1:41" x14ac:dyDescent="0.25">
      <c r="A193" s="154">
        <v>42552</v>
      </c>
      <c r="B193" s="155">
        <v>1</v>
      </c>
      <c r="C193" s="155">
        <v>1</v>
      </c>
      <c r="D193" s="155">
        <v>1</v>
      </c>
      <c r="E193" s="155">
        <v>1</v>
      </c>
      <c r="F193" s="155">
        <v>1</v>
      </c>
      <c r="G193" s="155">
        <v>1</v>
      </c>
      <c r="H193" s="155">
        <v>1</v>
      </c>
      <c r="I193" s="155">
        <v>1</v>
      </c>
      <c r="J193" s="155">
        <v>1</v>
      </c>
      <c r="K193" s="155">
        <v>1</v>
      </c>
      <c r="L193" s="155">
        <v>1</v>
      </c>
      <c r="M193" s="155">
        <v>1</v>
      </c>
      <c r="N193" s="155">
        <v>1</v>
      </c>
      <c r="O193" s="155">
        <v>1</v>
      </c>
      <c r="P193" s="155">
        <v>1.03</v>
      </c>
      <c r="Q193" s="155">
        <v>1.03</v>
      </c>
      <c r="R193" s="155">
        <v>1</v>
      </c>
      <c r="S193" s="155">
        <v>1</v>
      </c>
      <c r="T193" s="155">
        <v>1.02</v>
      </c>
      <c r="U193" s="155">
        <v>1</v>
      </c>
      <c r="V193" s="155">
        <v>1</v>
      </c>
      <c r="W193" s="155">
        <v>1</v>
      </c>
      <c r="X193" s="155">
        <v>1</v>
      </c>
      <c r="Y193" s="155">
        <v>1</v>
      </c>
      <c r="Z193" s="155">
        <v>1.02</v>
      </c>
      <c r="AA193" s="155">
        <v>1</v>
      </c>
      <c r="AB193" s="155">
        <v>1</v>
      </c>
      <c r="AC193" s="155">
        <v>1</v>
      </c>
      <c r="AD193" s="155">
        <v>1</v>
      </c>
      <c r="AE193" s="155">
        <v>0.98</v>
      </c>
      <c r="AF193" s="155">
        <v>0.98</v>
      </c>
      <c r="AG193" s="155">
        <v>0.98</v>
      </c>
      <c r="AH193" s="155">
        <v>1</v>
      </c>
      <c r="AI193" s="155">
        <v>1.05</v>
      </c>
      <c r="AJ193" s="155">
        <v>1</v>
      </c>
      <c r="AK193" s="155">
        <v>1</v>
      </c>
      <c r="AL193" s="155">
        <v>1.02</v>
      </c>
      <c r="AM193" s="155">
        <v>1</v>
      </c>
      <c r="AN193" s="155">
        <v>1</v>
      </c>
      <c r="AO193" s="155">
        <v>1</v>
      </c>
    </row>
    <row r="194" spans="1:41" x14ac:dyDescent="0.25">
      <c r="A194" s="154">
        <v>42583</v>
      </c>
      <c r="B194" s="155">
        <v>1</v>
      </c>
      <c r="C194" s="155">
        <v>1</v>
      </c>
      <c r="D194" s="155">
        <v>1</v>
      </c>
      <c r="E194" s="155">
        <v>1</v>
      </c>
      <c r="F194" s="155">
        <v>1</v>
      </c>
      <c r="G194" s="155">
        <v>1</v>
      </c>
      <c r="H194" s="155">
        <v>1</v>
      </c>
      <c r="I194" s="155">
        <v>1</v>
      </c>
      <c r="J194" s="155">
        <v>1</v>
      </c>
      <c r="K194" s="155">
        <v>1</v>
      </c>
      <c r="L194" s="155">
        <v>1</v>
      </c>
      <c r="M194" s="155">
        <v>1</v>
      </c>
      <c r="N194" s="155">
        <v>1</v>
      </c>
      <c r="O194" s="155">
        <v>1</v>
      </c>
      <c r="P194" s="155">
        <v>1.03</v>
      </c>
      <c r="Q194" s="155">
        <v>1.03</v>
      </c>
      <c r="R194" s="155">
        <v>1</v>
      </c>
      <c r="S194" s="155">
        <v>1</v>
      </c>
      <c r="T194" s="155">
        <v>1.02</v>
      </c>
      <c r="U194" s="155">
        <v>1</v>
      </c>
      <c r="V194" s="155">
        <v>1</v>
      </c>
      <c r="W194" s="155">
        <v>1</v>
      </c>
      <c r="X194" s="155">
        <v>1</v>
      </c>
      <c r="Y194" s="155">
        <v>1</v>
      </c>
      <c r="Z194" s="155">
        <v>1.02</v>
      </c>
      <c r="AA194" s="155">
        <v>1</v>
      </c>
      <c r="AB194" s="155">
        <v>1</v>
      </c>
      <c r="AC194" s="155">
        <v>1</v>
      </c>
      <c r="AD194" s="155">
        <v>1</v>
      </c>
      <c r="AE194" s="155">
        <v>0.98</v>
      </c>
      <c r="AF194" s="155">
        <v>0.98</v>
      </c>
      <c r="AG194" s="155">
        <v>0.98</v>
      </c>
      <c r="AH194" s="155">
        <v>1</v>
      </c>
      <c r="AI194" s="155">
        <v>1.05</v>
      </c>
      <c r="AJ194" s="155">
        <v>1</v>
      </c>
      <c r="AK194" s="155">
        <v>1</v>
      </c>
      <c r="AL194" s="155">
        <v>1.02</v>
      </c>
      <c r="AM194" s="155">
        <v>1</v>
      </c>
      <c r="AN194" s="155">
        <v>1</v>
      </c>
      <c r="AO194" s="155">
        <v>1</v>
      </c>
    </row>
    <row r="195" spans="1:41" x14ac:dyDescent="0.25">
      <c r="A195" s="154">
        <v>42614</v>
      </c>
      <c r="B195" s="155">
        <v>1</v>
      </c>
      <c r="C195" s="155">
        <v>1</v>
      </c>
      <c r="D195" s="155">
        <v>1</v>
      </c>
      <c r="E195" s="155">
        <v>1</v>
      </c>
      <c r="F195" s="155">
        <v>1</v>
      </c>
      <c r="G195" s="155">
        <v>1</v>
      </c>
      <c r="H195" s="155">
        <v>1</v>
      </c>
      <c r="I195" s="155">
        <v>1</v>
      </c>
      <c r="J195" s="155">
        <v>1</v>
      </c>
      <c r="K195" s="155">
        <v>1</v>
      </c>
      <c r="L195" s="155">
        <v>1</v>
      </c>
      <c r="M195" s="155">
        <v>1</v>
      </c>
      <c r="N195" s="155">
        <v>1</v>
      </c>
      <c r="O195" s="155">
        <v>1</v>
      </c>
      <c r="P195" s="155">
        <v>1.03</v>
      </c>
      <c r="Q195" s="155">
        <v>1.03</v>
      </c>
      <c r="R195" s="155">
        <v>1</v>
      </c>
      <c r="S195" s="155">
        <v>1</v>
      </c>
      <c r="T195" s="155">
        <v>1.02</v>
      </c>
      <c r="U195" s="155">
        <v>1</v>
      </c>
      <c r="V195" s="155">
        <v>1</v>
      </c>
      <c r="W195" s="155">
        <v>1</v>
      </c>
      <c r="X195" s="155">
        <v>1</v>
      </c>
      <c r="Y195" s="155">
        <v>1</v>
      </c>
      <c r="Z195" s="155">
        <v>1.02</v>
      </c>
      <c r="AA195" s="155">
        <v>1</v>
      </c>
      <c r="AB195" s="155">
        <v>1</v>
      </c>
      <c r="AC195" s="155">
        <v>1</v>
      </c>
      <c r="AD195" s="155">
        <v>1</v>
      </c>
      <c r="AE195" s="155">
        <v>0.98</v>
      </c>
      <c r="AF195" s="155">
        <v>0.98</v>
      </c>
      <c r="AG195" s="155">
        <v>0.98</v>
      </c>
      <c r="AH195" s="155">
        <v>1</v>
      </c>
      <c r="AI195" s="155">
        <v>1.05</v>
      </c>
      <c r="AJ195" s="155">
        <v>1</v>
      </c>
      <c r="AK195" s="155">
        <v>1</v>
      </c>
      <c r="AL195" s="155">
        <v>1.02</v>
      </c>
      <c r="AM195" s="155">
        <v>1</v>
      </c>
      <c r="AN195" s="155">
        <v>1</v>
      </c>
      <c r="AO195" s="155">
        <v>1</v>
      </c>
    </row>
    <row r="196" spans="1:41" x14ac:dyDescent="0.25">
      <c r="A196" s="154">
        <v>42644</v>
      </c>
      <c r="B196" s="155">
        <v>1</v>
      </c>
      <c r="C196" s="155">
        <v>1</v>
      </c>
      <c r="D196" s="155">
        <v>1</v>
      </c>
      <c r="E196" s="155">
        <v>1</v>
      </c>
      <c r="F196" s="155">
        <v>1</v>
      </c>
      <c r="G196" s="155">
        <v>1</v>
      </c>
      <c r="H196" s="155">
        <v>1</v>
      </c>
      <c r="I196" s="155">
        <v>1</v>
      </c>
      <c r="J196" s="155">
        <v>1</v>
      </c>
      <c r="K196" s="155">
        <v>1</v>
      </c>
      <c r="L196" s="155">
        <v>1</v>
      </c>
      <c r="M196" s="155">
        <v>1</v>
      </c>
      <c r="N196" s="155">
        <v>1</v>
      </c>
      <c r="O196" s="155">
        <v>1</v>
      </c>
      <c r="P196" s="155">
        <v>1.03</v>
      </c>
      <c r="Q196" s="155">
        <v>1.03</v>
      </c>
      <c r="R196" s="155">
        <v>1</v>
      </c>
      <c r="S196" s="155">
        <v>1</v>
      </c>
      <c r="T196" s="155">
        <v>1.02</v>
      </c>
      <c r="U196" s="155">
        <v>1</v>
      </c>
      <c r="V196" s="155">
        <v>1</v>
      </c>
      <c r="W196" s="155">
        <v>1</v>
      </c>
      <c r="X196" s="155">
        <v>1</v>
      </c>
      <c r="Y196" s="155">
        <v>1</v>
      </c>
      <c r="Z196" s="155">
        <v>1.02</v>
      </c>
      <c r="AA196" s="155">
        <v>1</v>
      </c>
      <c r="AB196" s="155">
        <v>1</v>
      </c>
      <c r="AC196" s="155">
        <v>1</v>
      </c>
      <c r="AD196" s="155">
        <v>1</v>
      </c>
      <c r="AE196" s="155">
        <v>0.98</v>
      </c>
      <c r="AF196" s="155">
        <v>0.98</v>
      </c>
      <c r="AG196" s="155">
        <v>0.98</v>
      </c>
      <c r="AH196" s="155">
        <v>1</v>
      </c>
      <c r="AI196" s="155">
        <v>1.05</v>
      </c>
      <c r="AJ196" s="155">
        <v>1</v>
      </c>
      <c r="AK196" s="155">
        <v>1</v>
      </c>
      <c r="AL196" s="155">
        <v>1.02</v>
      </c>
      <c r="AM196" s="155">
        <v>1</v>
      </c>
      <c r="AN196" s="155">
        <v>1</v>
      </c>
      <c r="AO196" s="155">
        <v>1</v>
      </c>
    </row>
    <row r="197" spans="1:41" x14ac:dyDescent="0.25">
      <c r="A197" s="154">
        <v>42675</v>
      </c>
      <c r="B197" s="155">
        <v>1</v>
      </c>
      <c r="C197" s="155">
        <v>1</v>
      </c>
      <c r="D197" s="155">
        <v>1</v>
      </c>
      <c r="E197" s="155">
        <v>1</v>
      </c>
      <c r="F197" s="155">
        <v>1</v>
      </c>
      <c r="G197" s="155">
        <v>1</v>
      </c>
      <c r="H197" s="155">
        <v>1</v>
      </c>
      <c r="I197" s="155">
        <v>1</v>
      </c>
      <c r="J197" s="155">
        <v>1</v>
      </c>
      <c r="K197" s="155">
        <v>1</v>
      </c>
      <c r="L197" s="155">
        <v>1</v>
      </c>
      <c r="M197" s="155">
        <v>1</v>
      </c>
      <c r="N197" s="155">
        <v>1</v>
      </c>
      <c r="O197" s="155">
        <v>1</v>
      </c>
      <c r="P197" s="155">
        <v>1.03</v>
      </c>
      <c r="Q197" s="155">
        <v>1.03</v>
      </c>
      <c r="R197" s="155">
        <v>1</v>
      </c>
      <c r="S197" s="155">
        <v>1</v>
      </c>
      <c r="T197" s="155">
        <v>1.02</v>
      </c>
      <c r="U197" s="155">
        <v>1</v>
      </c>
      <c r="V197" s="155">
        <v>1</v>
      </c>
      <c r="W197" s="155">
        <v>1</v>
      </c>
      <c r="X197" s="155">
        <v>1</v>
      </c>
      <c r="Y197" s="155">
        <v>1</v>
      </c>
      <c r="Z197" s="155">
        <v>1</v>
      </c>
      <c r="AA197" s="155">
        <v>1</v>
      </c>
      <c r="AB197" s="155">
        <v>1</v>
      </c>
      <c r="AC197" s="155">
        <v>1</v>
      </c>
      <c r="AD197" s="155">
        <v>1</v>
      </c>
      <c r="AE197" s="155">
        <v>1</v>
      </c>
      <c r="AF197" s="155">
        <v>1</v>
      </c>
      <c r="AG197" s="155">
        <v>1.1000000000000001</v>
      </c>
      <c r="AH197" s="155">
        <v>1.1000000000000001</v>
      </c>
      <c r="AI197" s="155">
        <v>1.05</v>
      </c>
      <c r="AJ197" s="155">
        <v>1</v>
      </c>
      <c r="AK197" s="155">
        <v>1</v>
      </c>
      <c r="AL197" s="155">
        <v>1.02</v>
      </c>
      <c r="AM197" s="155">
        <v>1</v>
      </c>
      <c r="AN197" s="155">
        <v>1</v>
      </c>
      <c r="AO197" s="155">
        <v>1</v>
      </c>
    </row>
    <row r="198" spans="1:41" x14ac:dyDescent="0.25">
      <c r="A198" s="154">
        <v>42705</v>
      </c>
      <c r="B198" s="155">
        <v>1</v>
      </c>
      <c r="C198" s="155">
        <v>1</v>
      </c>
      <c r="D198" s="155">
        <v>1</v>
      </c>
      <c r="E198" s="155">
        <v>1</v>
      </c>
      <c r="F198" s="155">
        <v>1</v>
      </c>
      <c r="G198" s="155">
        <v>1</v>
      </c>
      <c r="H198" s="155">
        <v>1</v>
      </c>
      <c r="I198" s="155">
        <v>1</v>
      </c>
      <c r="J198" s="155">
        <v>1</v>
      </c>
      <c r="K198" s="155">
        <v>1</v>
      </c>
      <c r="L198" s="155">
        <v>1</v>
      </c>
      <c r="M198" s="155">
        <v>1</v>
      </c>
      <c r="N198" s="155">
        <v>1</v>
      </c>
      <c r="O198" s="155">
        <v>1</v>
      </c>
      <c r="P198" s="155">
        <v>1.03</v>
      </c>
      <c r="Q198" s="155">
        <v>1.03</v>
      </c>
      <c r="R198" s="155">
        <v>1</v>
      </c>
      <c r="S198" s="155">
        <v>1</v>
      </c>
      <c r="T198" s="155">
        <v>1.02</v>
      </c>
      <c r="U198" s="155">
        <v>1</v>
      </c>
      <c r="V198" s="155">
        <v>1</v>
      </c>
      <c r="W198" s="155">
        <v>1</v>
      </c>
      <c r="X198" s="155">
        <v>1</v>
      </c>
      <c r="Y198" s="155">
        <v>1</v>
      </c>
      <c r="Z198" s="155">
        <v>1</v>
      </c>
      <c r="AA198" s="155">
        <v>1</v>
      </c>
      <c r="AB198" s="155">
        <v>1</v>
      </c>
      <c r="AC198" s="155">
        <v>1</v>
      </c>
      <c r="AD198" s="155">
        <v>1</v>
      </c>
      <c r="AE198" s="155">
        <v>1</v>
      </c>
      <c r="AF198" s="155">
        <v>1</v>
      </c>
      <c r="AG198" s="155">
        <v>1.1000000000000001</v>
      </c>
      <c r="AH198" s="155">
        <v>1.02</v>
      </c>
      <c r="AI198" s="155">
        <v>1.05</v>
      </c>
      <c r="AJ198" s="155">
        <v>1</v>
      </c>
      <c r="AK198" s="155">
        <v>1</v>
      </c>
      <c r="AL198" s="155">
        <v>1.02</v>
      </c>
      <c r="AM198" s="155">
        <v>1</v>
      </c>
      <c r="AN198" s="155">
        <v>1</v>
      </c>
      <c r="AO198" s="155">
        <v>1</v>
      </c>
    </row>
    <row r="199" spans="1:41" x14ac:dyDescent="0.25">
      <c r="A199" s="154">
        <v>42736</v>
      </c>
      <c r="B199" s="155">
        <v>1</v>
      </c>
      <c r="C199" s="155">
        <v>1</v>
      </c>
      <c r="D199" s="155">
        <v>1</v>
      </c>
      <c r="E199" s="155">
        <v>1</v>
      </c>
      <c r="F199" s="155">
        <v>1</v>
      </c>
      <c r="G199" s="155">
        <v>1</v>
      </c>
      <c r="H199" s="155">
        <v>1</v>
      </c>
      <c r="I199" s="155">
        <v>1</v>
      </c>
      <c r="J199" s="155">
        <v>1</v>
      </c>
      <c r="K199" s="155">
        <v>1</v>
      </c>
      <c r="L199" s="155">
        <v>1</v>
      </c>
      <c r="M199" s="155">
        <v>1</v>
      </c>
      <c r="N199" s="155">
        <v>1</v>
      </c>
      <c r="O199" s="155">
        <v>1</v>
      </c>
      <c r="P199" s="155">
        <v>1.03</v>
      </c>
      <c r="Q199" s="155">
        <v>1.03</v>
      </c>
      <c r="R199" s="155">
        <v>1</v>
      </c>
      <c r="S199" s="155">
        <v>1</v>
      </c>
      <c r="T199" s="155">
        <v>1.02</v>
      </c>
      <c r="U199" s="155">
        <v>1</v>
      </c>
      <c r="V199" s="155">
        <v>1</v>
      </c>
      <c r="W199" s="155">
        <v>1</v>
      </c>
      <c r="X199" s="155">
        <v>1</v>
      </c>
      <c r="Y199" s="155">
        <v>1</v>
      </c>
      <c r="Z199" s="155">
        <v>1</v>
      </c>
      <c r="AA199" s="155">
        <v>1</v>
      </c>
      <c r="AB199" s="155">
        <v>1</v>
      </c>
      <c r="AC199" s="155">
        <v>1</v>
      </c>
      <c r="AD199" s="155">
        <v>1</v>
      </c>
      <c r="AE199" s="155">
        <v>1</v>
      </c>
      <c r="AF199" s="155">
        <v>1</v>
      </c>
      <c r="AG199" s="155">
        <v>1.1000000000000001</v>
      </c>
      <c r="AH199" s="155">
        <v>1.04</v>
      </c>
      <c r="AI199" s="155">
        <v>1.05</v>
      </c>
      <c r="AJ199" s="155">
        <v>1</v>
      </c>
      <c r="AK199" s="155">
        <v>1</v>
      </c>
      <c r="AL199" s="155">
        <v>1.02</v>
      </c>
      <c r="AM199" s="155">
        <v>1</v>
      </c>
      <c r="AN199" s="155">
        <v>1</v>
      </c>
      <c r="AO199" s="155">
        <v>1</v>
      </c>
    </row>
    <row r="200" spans="1:41" x14ac:dyDescent="0.25">
      <c r="A200" s="154">
        <v>42767</v>
      </c>
      <c r="B200" s="155">
        <v>1</v>
      </c>
      <c r="C200" s="155">
        <v>1</v>
      </c>
      <c r="D200" s="155">
        <v>1</v>
      </c>
      <c r="E200" s="155">
        <v>1</v>
      </c>
      <c r="F200" s="155">
        <v>1</v>
      </c>
      <c r="G200" s="155">
        <v>1</v>
      </c>
      <c r="H200" s="155">
        <v>1</v>
      </c>
      <c r="I200" s="155">
        <v>1</v>
      </c>
      <c r="J200" s="155">
        <v>1</v>
      </c>
      <c r="K200" s="155">
        <v>1</v>
      </c>
      <c r="L200" s="155">
        <v>1</v>
      </c>
      <c r="M200" s="155">
        <v>1</v>
      </c>
      <c r="N200" s="155">
        <v>1</v>
      </c>
      <c r="O200" s="155">
        <v>1</v>
      </c>
      <c r="P200" s="155">
        <v>1.03</v>
      </c>
      <c r="Q200" s="155">
        <v>1.03</v>
      </c>
      <c r="R200" s="155">
        <v>1</v>
      </c>
      <c r="S200" s="155">
        <v>1</v>
      </c>
      <c r="T200" s="155">
        <v>1.02</v>
      </c>
      <c r="U200" s="155">
        <v>1</v>
      </c>
      <c r="V200" s="155">
        <v>1</v>
      </c>
      <c r="W200" s="155">
        <v>1</v>
      </c>
      <c r="X200" s="155">
        <v>1</v>
      </c>
      <c r="Y200" s="155">
        <v>1</v>
      </c>
      <c r="Z200" s="155">
        <v>1</v>
      </c>
      <c r="AA200" s="155">
        <v>1</v>
      </c>
      <c r="AB200" s="155">
        <v>1</v>
      </c>
      <c r="AC200" s="155">
        <v>1</v>
      </c>
      <c r="AD200" s="155">
        <v>1</v>
      </c>
      <c r="AE200" s="155">
        <v>1</v>
      </c>
      <c r="AF200" s="155">
        <v>1</v>
      </c>
      <c r="AG200" s="155">
        <v>1.1000000000000001</v>
      </c>
      <c r="AH200" s="155">
        <v>1.04</v>
      </c>
      <c r="AI200" s="155">
        <v>1.05</v>
      </c>
      <c r="AJ200" s="155">
        <v>1</v>
      </c>
      <c r="AK200" s="155">
        <v>1</v>
      </c>
      <c r="AL200" s="155">
        <v>1.02</v>
      </c>
      <c r="AM200" s="155">
        <v>1</v>
      </c>
      <c r="AN200" s="155">
        <v>1</v>
      </c>
      <c r="AO200" s="155">
        <v>1</v>
      </c>
    </row>
    <row r="201" spans="1:41" x14ac:dyDescent="0.25">
      <c r="A201" s="154">
        <v>42795</v>
      </c>
      <c r="B201" s="155">
        <v>1</v>
      </c>
      <c r="C201" s="155">
        <v>1</v>
      </c>
      <c r="D201" s="155">
        <v>1</v>
      </c>
      <c r="E201" s="155">
        <v>1</v>
      </c>
      <c r="F201" s="155">
        <v>1</v>
      </c>
      <c r="G201" s="155">
        <v>1</v>
      </c>
      <c r="H201" s="155">
        <v>1</v>
      </c>
      <c r="I201" s="155">
        <v>1</v>
      </c>
      <c r="J201" s="155">
        <v>1</v>
      </c>
      <c r="K201" s="155">
        <v>1</v>
      </c>
      <c r="L201" s="155">
        <v>1</v>
      </c>
      <c r="M201" s="155">
        <v>1</v>
      </c>
      <c r="N201" s="155">
        <v>1</v>
      </c>
      <c r="O201" s="155">
        <v>1</v>
      </c>
      <c r="P201" s="155">
        <v>1.03</v>
      </c>
      <c r="Q201" s="155">
        <v>1.03</v>
      </c>
      <c r="R201" s="155">
        <v>1</v>
      </c>
      <c r="S201" s="155">
        <v>1</v>
      </c>
      <c r="T201" s="155">
        <v>1.02</v>
      </c>
      <c r="U201" s="155">
        <v>1</v>
      </c>
      <c r="V201" s="155">
        <v>1</v>
      </c>
      <c r="W201" s="155">
        <v>1</v>
      </c>
      <c r="X201" s="155">
        <v>1</v>
      </c>
      <c r="Y201" s="155">
        <v>1</v>
      </c>
      <c r="Z201" s="155">
        <v>1</v>
      </c>
      <c r="AA201" s="155">
        <v>1</v>
      </c>
      <c r="AB201" s="155">
        <v>1</v>
      </c>
      <c r="AC201" s="155">
        <v>1</v>
      </c>
      <c r="AD201" s="155">
        <v>1</v>
      </c>
      <c r="AE201" s="155">
        <v>1</v>
      </c>
      <c r="AF201" s="155">
        <v>1</v>
      </c>
      <c r="AG201" s="155">
        <v>1.1000000000000001</v>
      </c>
      <c r="AH201" s="155">
        <v>1.04</v>
      </c>
      <c r="AI201" s="155">
        <v>1.05</v>
      </c>
      <c r="AJ201" s="155">
        <v>1</v>
      </c>
      <c r="AK201" s="155">
        <v>1</v>
      </c>
      <c r="AL201" s="155">
        <v>1.02</v>
      </c>
      <c r="AM201" s="155">
        <v>1</v>
      </c>
      <c r="AN201" s="155">
        <v>1</v>
      </c>
      <c r="AO201" s="155">
        <v>1</v>
      </c>
    </row>
    <row r="202" spans="1:41" x14ac:dyDescent="0.25">
      <c r="A202" s="154">
        <v>42826</v>
      </c>
      <c r="B202" s="155">
        <v>1</v>
      </c>
      <c r="C202" s="155">
        <v>1</v>
      </c>
      <c r="D202" s="155">
        <v>1</v>
      </c>
      <c r="E202" s="155">
        <v>1</v>
      </c>
      <c r="F202" s="155">
        <v>1</v>
      </c>
      <c r="G202" s="155">
        <v>1</v>
      </c>
      <c r="H202" s="155">
        <v>1</v>
      </c>
      <c r="I202" s="155">
        <v>1</v>
      </c>
      <c r="J202" s="155">
        <v>1</v>
      </c>
      <c r="K202" s="155">
        <v>1</v>
      </c>
      <c r="L202" s="155">
        <v>1</v>
      </c>
      <c r="M202" s="155">
        <v>1</v>
      </c>
      <c r="N202" s="155">
        <v>1</v>
      </c>
      <c r="O202" s="155">
        <v>1</v>
      </c>
      <c r="P202" s="155">
        <v>1.03</v>
      </c>
      <c r="Q202" s="155">
        <v>1.03</v>
      </c>
      <c r="R202" s="155">
        <v>1</v>
      </c>
      <c r="S202" s="155">
        <v>1</v>
      </c>
      <c r="T202" s="155">
        <v>1.02</v>
      </c>
      <c r="U202" s="155">
        <v>1</v>
      </c>
      <c r="V202" s="155">
        <v>1</v>
      </c>
      <c r="W202" s="155">
        <v>1</v>
      </c>
      <c r="X202" s="155">
        <v>1</v>
      </c>
      <c r="Y202" s="155">
        <v>1</v>
      </c>
      <c r="Z202" s="155">
        <v>1.02</v>
      </c>
      <c r="AA202" s="155">
        <v>1</v>
      </c>
      <c r="AB202" s="155">
        <v>1</v>
      </c>
      <c r="AC202" s="155">
        <v>1</v>
      </c>
      <c r="AD202" s="155">
        <v>1</v>
      </c>
      <c r="AE202" s="155">
        <v>0.98</v>
      </c>
      <c r="AF202" s="155">
        <v>0.98</v>
      </c>
      <c r="AG202" s="155">
        <v>0.98</v>
      </c>
      <c r="AH202" s="155">
        <v>1</v>
      </c>
      <c r="AI202" s="155">
        <v>1.05</v>
      </c>
      <c r="AJ202" s="155">
        <v>1</v>
      </c>
      <c r="AK202" s="155">
        <v>1</v>
      </c>
      <c r="AL202" s="155">
        <v>1.02</v>
      </c>
      <c r="AM202" s="155">
        <v>1</v>
      </c>
      <c r="AN202" s="155">
        <v>1</v>
      </c>
      <c r="AO202" s="155">
        <v>1</v>
      </c>
    </row>
    <row r="203" spans="1:41" x14ac:dyDescent="0.25">
      <c r="A203" s="154">
        <v>42856</v>
      </c>
      <c r="B203" s="155">
        <v>1</v>
      </c>
      <c r="C203" s="155">
        <v>1</v>
      </c>
      <c r="D203" s="155">
        <v>1</v>
      </c>
      <c r="E203" s="155">
        <v>1</v>
      </c>
      <c r="F203" s="155">
        <v>1</v>
      </c>
      <c r="G203" s="155">
        <v>1</v>
      </c>
      <c r="H203" s="155">
        <v>1</v>
      </c>
      <c r="I203" s="155">
        <v>1</v>
      </c>
      <c r="J203" s="155">
        <v>1</v>
      </c>
      <c r="K203" s="155">
        <v>1</v>
      </c>
      <c r="L203" s="155">
        <v>1</v>
      </c>
      <c r="M203" s="155">
        <v>1</v>
      </c>
      <c r="N203" s="155">
        <v>1</v>
      </c>
      <c r="O203" s="155">
        <v>1</v>
      </c>
      <c r="P203" s="155">
        <v>1.03</v>
      </c>
      <c r="Q203" s="155">
        <v>1.03</v>
      </c>
      <c r="R203" s="155">
        <v>1</v>
      </c>
      <c r="S203" s="155">
        <v>1</v>
      </c>
      <c r="T203" s="155">
        <v>1.02</v>
      </c>
      <c r="U203" s="155">
        <v>1</v>
      </c>
      <c r="V203" s="155">
        <v>1</v>
      </c>
      <c r="W203" s="155">
        <v>1</v>
      </c>
      <c r="X203" s="155">
        <v>1</v>
      </c>
      <c r="Y203" s="155">
        <v>1</v>
      </c>
      <c r="Z203" s="155">
        <v>1.02</v>
      </c>
      <c r="AA203" s="155">
        <v>1</v>
      </c>
      <c r="AB203" s="155">
        <v>1</v>
      </c>
      <c r="AC203" s="155">
        <v>1</v>
      </c>
      <c r="AD203" s="155">
        <v>1</v>
      </c>
      <c r="AE203" s="155">
        <v>0.98</v>
      </c>
      <c r="AF203" s="155">
        <v>0.98</v>
      </c>
      <c r="AG203" s="155">
        <v>0.98</v>
      </c>
      <c r="AH203" s="155">
        <v>1</v>
      </c>
      <c r="AI203" s="155">
        <v>1.05</v>
      </c>
      <c r="AJ203" s="155">
        <v>1</v>
      </c>
      <c r="AK203" s="155">
        <v>1</v>
      </c>
      <c r="AL203" s="155">
        <v>1.02</v>
      </c>
      <c r="AM203" s="155">
        <v>1</v>
      </c>
      <c r="AN203" s="155">
        <v>1</v>
      </c>
      <c r="AO203" s="155">
        <v>1</v>
      </c>
    </row>
    <row r="204" spans="1:41" x14ac:dyDescent="0.25">
      <c r="A204" s="154">
        <v>42887</v>
      </c>
      <c r="B204" s="155">
        <v>1</v>
      </c>
      <c r="C204" s="155">
        <v>1</v>
      </c>
      <c r="D204" s="155">
        <v>1</v>
      </c>
      <c r="E204" s="155">
        <v>1</v>
      </c>
      <c r="F204" s="155">
        <v>1</v>
      </c>
      <c r="G204" s="155">
        <v>1</v>
      </c>
      <c r="H204" s="155">
        <v>1</v>
      </c>
      <c r="I204" s="155">
        <v>1</v>
      </c>
      <c r="J204" s="155">
        <v>1</v>
      </c>
      <c r="K204" s="155">
        <v>1</v>
      </c>
      <c r="L204" s="155">
        <v>1</v>
      </c>
      <c r="M204" s="155">
        <v>1</v>
      </c>
      <c r="N204" s="155">
        <v>1</v>
      </c>
      <c r="O204" s="155">
        <v>1</v>
      </c>
      <c r="P204" s="155">
        <v>1.03</v>
      </c>
      <c r="Q204" s="155">
        <v>1.03</v>
      </c>
      <c r="R204" s="155">
        <v>1</v>
      </c>
      <c r="S204" s="155">
        <v>1</v>
      </c>
      <c r="T204" s="155">
        <v>1.02</v>
      </c>
      <c r="U204" s="155">
        <v>1</v>
      </c>
      <c r="V204" s="155">
        <v>1</v>
      </c>
      <c r="W204" s="155">
        <v>1</v>
      </c>
      <c r="X204" s="155">
        <v>1</v>
      </c>
      <c r="Y204" s="155">
        <v>1</v>
      </c>
      <c r="Z204" s="155">
        <v>1.02</v>
      </c>
      <c r="AA204" s="155">
        <v>1</v>
      </c>
      <c r="AB204" s="155">
        <v>1</v>
      </c>
      <c r="AC204" s="155">
        <v>1</v>
      </c>
      <c r="AD204" s="155">
        <v>1</v>
      </c>
      <c r="AE204" s="155">
        <v>0.98</v>
      </c>
      <c r="AF204" s="155">
        <v>0.98</v>
      </c>
      <c r="AG204" s="155">
        <v>0.98</v>
      </c>
      <c r="AH204" s="155">
        <v>1</v>
      </c>
      <c r="AI204" s="155">
        <v>1.05</v>
      </c>
      <c r="AJ204" s="155">
        <v>1</v>
      </c>
      <c r="AK204" s="155">
        <v>1</v>
      </c>
      <c r="AL204" s="155">
        <v>1.02</v>
      </c>
      <c r="AM204" s="155">
        <v>1</v>
      </c>
      <c r="AN204" s="155">
        <v>1</v>
      </c>
      <c r="AO204" s="155">
        <v>1</v>
      </c>
    </row>
    <row r="205" spans="1:41" x14ac:dyDescent="0.25">
      <c r="A205" s="154">
        <v>42917</v>
      </c>
      <c r="B205" s="155">
        <v>1</v>
      </c>
      <c r="C205" s="155">
        <v>1</v>
      </c>
      <c r="D205" s="155">
        <v>1</v>
      </c>
      <c r="E205" s="155">
        <v>1</v>
      </c>
      <c r="F205" s="155">
        <v>1</v>
      </c>
      <c r="G205" s="155">
        <v>1</v>
      </c>
      <c r="H205" s="155">
        <v>1</v>
      </c>
      <c r="I205" s="155">
        <v>1</v>
      </c>
      <c r="J205" s="155">
        <v>1</v>
      </c>
      <c r="K205" s="155">
        <v>1</v>
      </c>
      <c r="L205" s="155">
        <v>1</v>
      </c>
      <c r="M205" s="155">
        <v>1</v>
      </c>
      <c r="N205" s="155">
        <v>1</v>
      </c>
      <c r="O205" s="155">
        <v>1</v>
      </c>
      <c r="P205" s="155">
        <v>1.03</v>
      </c>
      <c r="Q205" s="155">
        <v>1.03</v>
      </c>
      <c r="R205" s="155">
        <v>1</v>
      </c>
      <c r="S205" s="155">
        <v>1</v>
      </c>
      <c r="T205" s="155">
        <v>1.02</v>
      </c>
      <c r="U205" s="155">
        <v>1</v>
      </c>
      <c r="V205" s="155">
        <v>1</v>
      </c>
      <c r="W205" s="155">
        <v>1</v>
      </c>
      <c r="X205" s="155">
        <v>1</v>
      </c>
      <c r="Y205" s="155">
        <v>1</v>
      </c>
      <c r="Z205" s="155">
        <v>1.02</v>
      </c>
      <c r="AA205" s="155">
        <v>1</v>
      </c>
      <c r="AB205" s="155">
        <v>1</v>
      </c>
      <c r="AC205" s="155">
        <v>1</v>
      </c>
      <c r="AD205" s="155">
        <v>1</v>
      </c>
      <c r="AE205" s="155">
        <v>0.98</v>
      </c>
      <c r="AF205" s="155">
        <v>0.98</v>
      </c>
      <c r="AG205" s="155">
        <v>0.98</v>
      </c>
      <c r="AH205" s="155">
        <v>1</v>
      </c>
      <c r="AI205" s="155">
        <v>1.05</v>
      </c>
      <c r="AJ205" s="155">
        <v>1</v>
      </c>
      <c r="AK205" s="155">
        <v>1</v>
      </c>
      <c r="AL205" s="155">
        <v>1.02</v>
      </c>
      <c r="AM205" s="155">
        <v>1</v>
      </c>
      <c r="AN205" s="155">
        <v>1</v>
      </c>
      <c r="AO205" s="155">
        <v>1</v>
      </c>
    </row>
    <row r="206" spans="1:41" x14ac:dyDescent="0.25">
      <c r="A206" s="154">
        <v>42948</v>
      </c>
      <c r="B206" s="155">
        <v>1</v>
      </c>
      <c r="C206" s="155">
        <v>1</v>
      </c>
      <c r="D206" s="155">
        <v>1</v>
      </c>
      <c r="E206" s="155">
        <v>1</v>
      </c>
      <c r="F206" s="155">
        <v>1</v>
      </c>
      <c r="G206" s="155">
        <v>1</v>
      </c>
      <c r="H206" s="155">
        <v>1</v>
      </c>
      <c r="I206" s="155">
        <v>1</v>
      </c>
      <c r="J206" s="155">
        <v>1</v>
      </c>
      <c r="K206" s="155">
        <v>1</v>
      </c>
      <c r="L206" s="155">
        <v>1</v>
      </c>
      <c r="M206" s="155">
        <v>1</v>
      </c>
      <c r="N206" s="155">
        <v>1</v>
      </c>
      <c r="O206" s="155">
        <v>1</v>
      </c>
      <c r="P206" s="155">
        <v>1.03</v>
      </c>
      <c r="Q206" s="155">
        <v>1.03</v>
      </c>
      <c r="R206" s="155">
        <v>1</v>
      </c>
      <c r="S206" s="155">
        <v>1</v>
      </c>
      <c r="T206" s="155">
        <v>1.02</v>
      </c>
      <c r="U206" s="155">
        <v>1</v>
      </c>
      <c r="V206" s="155">
        <v>1</v>
      </c>
      <c r="W206" s="155">
        <v>1</v>
      </c>
      <c r="X206" s="155">
        <v>1</v>
      </c>
      <c r="Y206" s="155">
        <v>1</v>
      </c>
      <c r="Z206" s="155">
        <v>1.02</v>
      </c>
      <c r="AA206" s="155">
        <v>1</v>
      </c>
      <c r="AB206" s="155">
        <v>1</v>
      </c>
      <c r="AC206" s="155">
        <v>1</v>
      </c>
      <c r="AD206" s="155">
        <v>1</v>
      </c>
      <c r="AE206" s="155">
        <v>0.98</v>
      </c>
      <c r="AF206" s="155">
        <v>0.98</v>
      </c>
      <c r="AG206" s="155">
        <v>0.98</v>
      </c>
      <c r="AH206" s="155">
        <v>1</v>
      </c>
      <c r="AI206" s="155">
        <v>1.05</v>
      </c>
      <c r="AJ206" s="155">
        <v>1</v>
      </c>
      <c r="AK206" s="155">
        <v>1</v>
      </c>
      <c r="AL206" s="155">
        <v>1.02</v>
      </c>
      <c r="AM206" s="155">
        <v>1</v>
      </c>
      <c r="AN206" s="155">
        <v>1</v>
      </c>
      <c r="AO206" s="155">
        <v>1</v>
      </c>
    </row>
    <row r="207" spans="1:41" x14ac:dyDescent="0.25">
      <c r="A207" s="154">
        <v>42979</v>
      </c>
      <c r="B207" s="155">
        <v>1</v>
      </c>
      <c r="C207" s="155">
        <v>1</v>
      </c>
      <c r="D207" s="155">
        <v>1</v>
      </c>
      <c r="E207" s="155">
        <v>1</v>
      </c>
      <c r="F207" s="155">
        <v>1</v>
      </c>
      <c r="G207" s="155">
        <v>1</v>
      </c>
      <c r="H207" s="155">
        <v>1</v>
      </c>
      <c r="I207" s="155">
        <v>1</v>
      </c>
      <c r="J207" s="155">
        <v>1</v>
      </c>
      <c r="K207" s="155">
        <v>1</v>
      </c>
      <c r="L207" s="155">
        <v>1</v>
      </c>
      <c r="M207" s="155">
        <v>1</v>
      </c>
      <c r="N207" s="155">
        <v>1</v>
      </c>
      <c r="O207" s="155">
        <v>1</v>
      </c>
      <c r="P207" s="155">
        <v>1.03</v>
      </c>
      <c r="Q207" s="155">
        <v>1.03</v>
      </c>
      <c r="R207" s="155">
        <v>1</v>
      </c>
      <c r="S207" s="155">
        <v>1</v>
      </c>
      <c r="T207" s="155">
        <v>1.02</v>
      </c>
      <c r="U207" s="155">
        <v>1</v>
      </c>
      <c r="V207" s="155">
        <v>1</v>
      </c>
      <c r="W207" s="155">
        <v>1</v>
      </c>
      <c r="X207" s="155">
        <v>1</v>
      </c>
      <c r="Y207" s="155">
        <v>1</v>
      </c>
      <c r="Z207" s="155">
        <v>1.02</v>
      </c>
      <c r="AA207" s="155">
        <v>1</v>
      </c>
      <c r="AB207" s="155">
        <v>1</v>
      </c>
      <c r="AC207" s="155">
        <v>1</v>
      </c>
      <c r="AD207" s="155">
        <v>1</v>
      </c>
      <c r="AE207" s="155">
        <v>0.98</v>
      </c>
      <c r="AF207" s="155">
        <v>0.98</v>
      </c>
      <c r="AG207" s="155">
        <v>0.98</v>
      </c>
      <c r="AH207" s="155">
        <v>1</v>
      </c>
      <c r="AI207" s="155">
        <v>1.05</v>
      </c>
      <c r="AJ207" s="155">
        <v>1</v>
      </c>
      <c r="AK207" s="155">
        <v>1</v>
      </c>
      <c r="AL207" s="155">
        <v>1.02</v>
      </c>
      <c r="AM207" s="155">
        <v>1</v>
      </c>
      <c r="AN207" s="155">
        <v>1</v>
      </c>
      <c r="AO207" s="155">
        <v>1</v>
      </c>
    </row>
    <row r="208" spans="1:41" x14ac:dyDescent="0.25">
      <c r="A208" s="154">
        <v>43009</v>
      </c>
      <c r="B208" s="155">
        <v>1</v>
      </c>
      <c r="C208" s="155">
        <v>1</v>
      </c>
      <c r="D208" s="155">
        <v>1</v>
      </c>
      <c r="E208" s="155">
        <v>1</v>
      </c>
      <c r="F208" s="155">
        <v>1</v>
      </c>
      <c r="G208" s="155">
        <v>1</v>
      </c>
      <c r="H208" s="155">
        <v>1</v>
      </c>
      <c r="I208" s="155">
        <v>1</v>
      </c>
      <c r="J208" s="155">
        <v>1</v>
      </c>
      <c r="K208" s="155">
        <v>1</v>
      </c>
      <c r="L208" s="155">
        <v>1</v>
      </c>
      <c r="M208" s="155">
        <v>1</v>
      </c>
      <c r="N208" s="155">
        <v>1</v>
      </c>
      <c r="O208" s="155">
        <v>1</v>
      </c>
      <c r="P208" s="155">
        <v>1.03</v>
      </c>
      <c r="Q208" s="155">
        <v>1.03</v>
      </c>
      <c r="R208" s="155">
        <v>1</v>
      </c>
      <c r="S208" s="155">
        <v>1</v>
      </c>
      <c r="T208" s="155">
        <v>1.02</v>
      </c>
      <c r="U208" s="155">
        <v>1</v>
      </c>
      <c r="V208" s="155">
        <v>1</v>
      </c>
      <c r="W208" s="155">
        <v>1</v>
      </c>
      <c r="X208" s="155">
        <v>1</v>
      </c>
      <c r="Y208" s="155">
        <v>1</v>
      </c>
      <c r="Z208" s="155">
        <v>1.02</v>
      </c>
      <c r="AA208" s="155">
        <v>1</v>
      </c>
      <c r="AB208" s="155">
        <v>1</v>
      </c>
      <c r="AC208" s="155">
        <v>1</v>
      </c>
      <c r="AD208" s="155">
        <v>1</v>
      </c>
      <c r="AE208" s="155">
        <v>0.98</v>
      </c>
      <c r="AF208" s="155">
        <v>0.98</v>
      </c>
      <c r="AG208" s="155">
        <v>0.98</v>
      </c>
      <c r="AH208" s="155">
        <v>1</v>
      </c>
      <c r="AI208" s="155">
        <v>1.05</v>
      </c>
      <c r="AJ208" s="155">
        <v>1</v>
      </c>
      <c r="AK208" s="155">
        <v>1</v>
      </c>
      <c r="AL208" s="155">
        <v>1.02</v>
      </c>
      <c r="AM208" s="155">
        <v>1</v>
      </c>
      <c r="AN208" s="155">
        <v>1</v>
      </c>
      <c r="AO208" s="155">
        <v>1</v>
      </c>
    </row>
    <row r="209" spans="1:41" x14ac:dyDescent="0.25">
      <c r="A209" s="154">
        <v>43040</v>
      </c>
      <c r="B209" s="155">
        <v>1</v>
      </c>
      <c r="C209" s="155">
        <v>1</v>
      </c>
      <c r="D209" s="155">
        <v>1</v>
      </c>
      <c r="E209" s="155">
        <v>1</v>
      </c>
      <c r="F209" s="155">
        <v>1</v>
      </c>
      <c r="G209" s="155">
        <v>1</v>
      </c>
      <c r="H209" s="155">
        <v>1</v>
      </c>
      <c r="I209" s="155">
        <v>1</v>
      </c>
      <c r="J209" s="155">
        <v>1</v>
      </c>
      <c r="K209" s="155">
        <v>1</v>
      </c>
      <c r="L209" s="155">
        <v>1</v>
      </c>
      <c r="M209" s="155">
        <v>1</v>
      </c>
      <c r="N209" s="155">
        <v>1</v>
      </c>
      <c r="O209" s="155">
        <v>1</v>
      </c>
      <c r="P209" s="155">
        <v>1.03</v>
      </c>
      <c r="Q209" s="155">
        <v>1.03</v>
      </c>
      <c r="R209" s="155">
        <v>1</v>
      </c>
      <c r="S209" s="155">
        <v>1</v>
      </c>
      <c r="T209" s="155">
        <v>1.02</v>
      </c>
      <c r="U209" s="155">
        <v>1</v>
      </c>
      <c r="V209" s="155">
        <v>1</v>
      </c>
      <c r="W209" s="155">
        <v>1</v>
      </c>
      <c r="X209" s="155">
        <v>1</v>
      </c>
      <c r="Y209" s="155">
        <v>1</v>
      </c>
      <c r="Z209" s="155">
        <v>1</v>
      </c>
      <c r="AA209" s="155">
        <v>1</v>
      </c>
      <c r="AB209" s="155">
        <v>1</v>
      </c>
      <c r="AC209" s="155">
        <v>1</v>
      </c>
      <c r="AD209" s="155">
        <v>1</v>
      </c>
      <c r="AE209" s="155">
        <v>1</v>
      </c>
      <c r="AF209" s="155">
        <v>1</v>
      </c>
      <c r="AG209" s="155">
        <v>1.1000000000000001</v>
      </c>
      <c r="AH209" s="155">
        <v>1.1000000000000001</v>
      </c>
      <c r="AI209" s="155">
        <v>1.05</v>
      </c>
      <c r="AJ209" s="155">
        <v>1</v>
      </c>
      <c r="AK209" s="155">
        <v>1</v>
      </c>
      <c r="AL209" s="155">
        <v>1.02</v>
      </c>
      <c r="AM209" s="155">
        <v>1</v>
      </c>
      <c r="AN209" s="155">
        <v>1</v>
      </c>
      <c r="AO209" s="155">
        <v>1</v>
      </c>
    </row>
    <row r="210" spans="1:41" x14ac:dyDescent="0.25">
      <c r="A210" s="154">
        <v>43070</v>
      </c>
      <c r="B210" s="155">
        <v>1</v>
      </c>
      <c r="C210" s="155">
        <v>1</v>
      </c>
      <c r="D210" s="155">
        <v>1</v>
      </c>
      <c r="E210" s="155">
        <v>1</v>
      </c>
      <c r="F210" s="155">
        <v>1</v>
      </c>
      <c r="G210" s="155">
        <v>1</v>
      </c>
      <c r="H210" s="155">
        <v>1</v>
      </c>
      <c r="I210" s="155">
        <v>1</v>
      </c>
      <c r="J210" s="155">
        <v>1</v>
      </c>
      <c r="K210" s="155">
        <v>1</v>
      </c>
      <c r="L210" s="155">
        <v>1</v>
      </c>
      <c r="M210" s="155">
        <v>1</v>
      </c>
      <c r="N210" s="155">
        <v>1</v>
      </c>
      <c r="O210" s="155">
        <v>1</v>
      </c>
      <c r="P210" s="155">
        <v>1.03</v>
      </c>
      <c r="Q210" s="155">
        <v>1.03</v>
      </c>
      <c r="R210" s="155">
        <v>1</v>
      </c>
      <c r="S210" s="155">
        <v>1</v>
      </c>
      <c r="T210" s="155">
        <v>1.02</v>
      </c>
      <c r="U210" s="155">
        <v>1</v>
      </c>
      <c r="V210" s="155">
        <v>1</v>
      </c>
      <c r="W210" s="155">
        <v>1</v>
      </c>
      <c r="X210" s="155">
        <v>1</v>
      </c>
      <c r="Y210" s="155">
        <v>1</v>
      </c>
      <c r="Z210" s="155">
        <v>1</v>
      </c>
      <c r="AA210" s="155">
        <v>1</v>
      </c>
      <c r="AB210" s="155">
        <v>1</v>
      </c>
      <c r="AC210" s="155">
        <v>1</v>
      </c>
      <c r="AD210" s="155">
        <v>1</v>
      </c>
      <c r="AE210" s="155">
        <v>1</v>
      </c>
      <c r="AF210" s="155">
        <v>1</v>
      </c>
      <c r="AG210" s="155">
        <v>1.1000000000000001</v>
      </c>
      <c r="AH210" s="155">
        <v>1.02</v>
      </c>
      <c r="AI210" s="155">
        <v>1.05</v>
      </c>
      <c r="AJ210" s="155">
        <v>1</v>
      </c>
      <c r="AK210" s="155">
        <v>1</v>
      </c>
      <c r="AL210" s="155">
        <v>1.02</v>
      </c>
      <c r="AM210" s="155">
        <v>1</v>
      </c>
      <c r="AN210" s="155">
        <v>1</v>
      </c>
      <c r="AO210" s="155">
        <v>1</v>
      </c>
    </row>
    <row r="211" spans="1:41" x14ac:dyDescent="0.25">
      <c r="B211" s="155">
        <v>1</v>
      </c>
      <c r="C211" s="155">
        <v>1</v>
      </c>
      <c r="D211" s="155">
        <v>1</v>
      </c>
      <c r="E211" s="155">
        <v>1</v>
      </c>
      <c r="F211" s="155">
        <v>1</v>
      </c>
      <c r="G211" s="155">
        <v>1</v>
      </c>
      <c r="H211" s="155">
        <v>1</v>
      </c>
      <c r="I211" s="155">
        <v>1</v>
      </c>
      <c r="J211" s="155">
        <v>1</v>
      </c>
      <c r="K211" s="155">
        <v>1</v>
      </c>
      <c r="L211" s="155">
        <v>1</v>
      </c>
      <c r="M211" s="155">
        <v>1</v>
      </c>
      <c r="N211" s="155">
        <v>1</v>
      </c>
      <c r="O211" s="155">
        <v>1</v>
      </c>
      <c r="P211" s="155">
        <v>1.03</v>
      </c>
      <c r="Q211" s="155">
        <v>1.03</v>
      </c>
      <c r="R211" s="155">
        <v>1</v>
      </c>
      <c r="S211" s="155">
        <v>1</v>
      </c>
      <c r="T211" s="155">
        <v>1.02</v>
      </c>
      <c r="U211" s="155">
        <v>1</v>
      </c>
      <c r="V211" s="155">
        <v>1</v>
      </c>
      <c r="W211" s="155">
        <v>1</v>
      </c>
      <c r="X211" s="155">
        <v>1</v>
      </c>
      <c r="Y211" s="155">
        <v>1</v>
      </c>
      <c r="Z211" s="155">
        <v>1</v>
      </c>
      <c r="AA211" s="155">
        <v>1</v>
      </c>
      <c r="AB211" s="155">
        <v>1</v>
      </c>
      <c r="AC211" s="155">
        <v>1</v>
      </c>
      <c r="AD211" s="155">
        <v>1</v>
      </c>
      <c r="AE211" s="155">
        <v>1</v>
      </c>
      <c r="AF211" s="155">
        <v>1</v>
      </c>
      <c r="AG211" s="155">
        <v>1.1000000000000001</v>
      </c>
      <c r="AH211" s="155">
        <v>1.04</v>
      </c>
      <c r="AI211" s="155">
        <v>1.05</v>
      </c>
      <c r="AJ211" s="155">
        <v>1</v>
      </c>
      <c r="AK211" s="155">
        <v>1</v>
      </c>
      <c r="AL211" s="155">
        <v>1.02</v>
      </c>
      <c r="AM211" s="155">
        <v>1</v>
      </c>
      <c r="AN211" s="155">
        <v>1</v>
      </c>
      <c r="AO211" s="155">
        <v>1</v>
      </c>
    </row>
    <row r="212" spans="1:41" x14ac:dyDescent="0.25">
      <c r="B212" s="155">
        <v>1</v>
      </c>
      <c r="C212" s="155">
        <v>1</v>
      </c>
      <c r="D212" s="155">
        <v>1</v>
      </c>
      <c r="E212" s="155">
        <v>1</v>
      </c>
      <c r="F212" s="155">
        <v>1</v>
      </c>
      <c r="G212" s="155">
        <v>1</v>
      </c>
      <c r="H212" s="155">
        <v>1</v>
      </c>
      <c r="I212" s="155">
        <v>1</v>
      </c>
      <c r="J212" s="155">
        <v>1</v>
      </c>
      <c r="K212" s="155">
        <v>1</v>
      </c>
      <c r="L212" s="155">
        <v>1</v>
      </c>
      <c r="M212" s="155">
        <v>1</v>
      </c>
      <c r="N212" s="155">
        <v>1</v>
      </c>
      <c r="O212" s="155">
        <v>1</v>
      </c>
      <c r="P212" s="155">
        <v>1.03</v>
      </c>
      <c r="Q212" s="155">
        <v>1.03</v>
      </c>
      <c r="R212" s="155">
        <v>1</v>
      </c>
      <c r="S212" s="155">
        <v>1</v>
      </c>
      <c r="T212" s="155">
        <v>1.02</v>
      </c>
      <c r="U212" s="155">
        <v>1</v>
      </c>
      <c r="V212" s="155">
        <v>1</v>
      </c>
      <c r="W212" s="155">
        <v>1</v>
      </c>
      <c r="X212" s="155">
        <v>1</v>
      </c>
      <c r="Y212" s="155">
        <v>1</v>
      </c>
      <c r="Z212" s="155">
        <v>1</v>
      </c>
      <c r="AA212" s="155">
        <v>1</v>
      </c>
      <c r="AB212" s="155">
        <v>1</v>
      </c>
      <c r="AC212" s="155">
        <v>1</v>
      </c>
      <c r="AD212" s="155">
        <v>1</v>
      </c>
      <c r="AE212" s="155">
        <v>1</v>
      </c>
      <c r="AF212" s="155">
        <v>1</v>
      </c>
      <c r="AG212" s="155">
        <v>1.1000000000000001</v>
      </c>
      <c r="AH212" s="155">
        <v>1.04</v>
      </c>
      <c r="AI212" s="155">
        <v>1.05</v>
      </c>
      <c r="AJ212" s="155">
        <v>1</v>
      </c>
      <c r="AK212" s="155">
        <v>1</v>
      </c>
      <c r="AL212" s="155">
        <v>1.02</v>
      </c>
      <c r="AM212" s="155">
        <v>1</v>
      </c>
      <c r="AN212" s="155">
        <v>1</v>
      </c>
      <c r="AO212" s="155">
        <v>1</v>
      </c>
    </row>
    <row r="213" spans="1:41" x14ac:dyDescent="0.25">
      <c r="B213" s="155">
        <v>1</v>
      </c>
      <c r="C213" s="155">
        <v>1</v>
      </c>
      <c r="D213" s="155">
        <v>1</v>
      </c>
      <c r="E213" s="155">
        <v>1</v>
      </c>
      <c r="F213" s="155">
        <v>1</v>
      </c>
      <c r="G213" s="155">
        <v>1</v>
      </c>
      <c r="H213" s="155">
        <v>1</v>
      </c>
      <c r="I213" s="155">
        <v>1</v>
      </c>
      <c r="J213" s="155">
        <v>1</v>
      </c>
      <c r="K213" s="155">
        <v>1</v>
      </c>
      <c r="L213" s="155">
        <v>1</v>
      </c>
      <c r="M213" s="155">
        <v>1</v>
      </c>
      <c r="N213" s="155">
        <v>1</v>
      </c>
      <c r="O213" s="155">
        <v>1</v>
      </c>
      <c r="P213" s="155">
        <v>1.03</v>
      </c>
      <c r="Q213" s="155">
        <v>1.03</v>
      </c>
      <c r="R213" s="155">
        <v>1</v>
      </c>
      <c r="S213" s="155">
        <v>1</v>
      </c>
      <c r="T213" s="155">
        <v>1.02</v>
      </c>
      <c r="U213" s="155">
        <v>1</v>
      </c>
      <c r="V213" s="155">
        <v>1</v>
      </c>
      <c r="W213" s="155">
        <v>1</v>
      </c>
      <c r="X213" s="155">
        <v>1</v>
      </c>
      <c r="Y213" s="155">
        <v>1</v>
      </c>
      <c r="Z213" s="155">
        <v>1</v>
      </c>
      <c r="AA213" s="155">
        <v>1</v>
      </c>
      <c r="AB213" s="155">
        <v>1</v>
      </c>
      <c r="AC213" s="155">
        <v>1</v>
      </c>
      <c r="AD213" s="155">
        <v>1</v>
      </c>
      <c r="AE213" s="155">
        <v>1</v>
      </c>
      <c r="AF213" s="155">
        <v>1</v>
      </c>
      <c r="AG213" s="155">
        <v>1.1000000000000001</v>
      </c>
      <c r="AH213" s="155">
        <v>1.04</v>
      </c>
      <c r="AI213" s="155">
        <v>1.05</v>
      </c>
      <c r="AJ213" s="155">
        <v>1</v>
      </c>
      <c r="AK213" s="155">
        <v>1</v>
      </c>
      <c r="AL213" s="155">
        <v>1.02</v>
      </c>
      <c r="AM213" s="155">
        <v>1</v>
      </c>
      <c r="AN213" s="155">
        <v>1</v>
      </c>
      <c r="AO213" s="155">
        <v>1</v>
      </c>
    </row>
    <row r="214" spans="1:41" x14ac:dyDescent="0.25">
      <c r="B214" s="155">
        <v>1</v>
      </c>
      <c r="C214" s="155">
        <v>1</v>
      </c>
      <c r="D214" s="155">
        <v>1</v>
      </c>
      <c r="E214" s="155">
        <v>1</v>
      </c>
      <c r="F214" s="155">
        <v>1</v>
      </c>
      <c r="G214" s="155">
        <v>1</v>
      </c>
      <c r="H214" s="155">
        <v>1</v>
      </c>
      <c r="I214" s="155">
        <v>1</v>
      </c>
      <c r="J214" s="155">
        <v>1</v>
      </c>
      <c r="K214" s="155">
        <v>1</v>
      </c>
      <c r="L214" s="155">
        <v>1</v>
      </c>
      <c r="M214" s="155">
        <v>1</v>
      </c>
      <c r="N214" s="155">
        <v>1</v>
      </c>
      <c r="O214" s="155">
        <v>1</v>
      </c>
      <c r="P214" s="155">
        <v>1.03</v>
      </c>
      <c r="Q214" s="155">
        <v>1.03</v>
      </c>
      <c r="R214" s="155">
        <v>1</v>
      </c>
      <c r="S214" s="155">
        <v>1</v>
      </c>
      <c r="T214" s="155">
        <v>1.02</v>
      </c>
      <c r="U214" s="155">
        <v>1</v>
      </c>
      <c r="V214" s="155">
        <v>1</v>
      </c>
      <c r="W214" s="155">
        <v>1</v>
      </c>
      <c r="X214" s="155">
        <v>1</v>
      </c>
      <c r="Y214" s="155">
        <v>1</v>
      </c>
      <c r="Z214" s="155">
        <v>1.02</v>
      </c>
      <c r="AA214" s="155">
        <v>1</v>
      </c>
      <c r="AB214" s="155">
        <v>1</v>
      </c>
      <c r="AC214" s="155">
        <v>1</v>
      </c>
      <c r="AD214" s="155">
        <v>1</v>
      </c>
      <c r="AE214" s="155">
        <v>0.98</v>
      </c>
      <c r="AF214" s="155">
        <v>0.98</v>
      </c>
      <c r="AG214" s="155">
        <v>0.98</v>
      </c>
      <c r="AH214" s="155">
        <v>1</v>
      </c>
      <c r="AI214" s="155">
        <v>1.05</v>
      </c>
      <c r="AJ214" s="155">
        <v>1</v>
      </c>
      <c r="AK214" s="155">
        <v>1</v>
      </c>
      <c r="AL214" s="155">
        <v>1.02</v>
      </c>
      <c r="AM214" s="155">
        <v>1</v>
      </c>
      <c r="AN214" s="155">
        <v>1</v>
      </c>
      <c r="AO214" s="155">
        <v>1</v>
      </c>
    </row>
    <row r="215" spans="1:41" x14ac:dyDescent="0.25">
      <c r="B215" s="155">
        <v>1</v>
      </c>
      <c r="C215" s="155">
        <v>1</v>
      </c>
      <c r="D215" s="155">
        <v>1</v>
      </c>
      <c r="E215" s="155">
        <v>1</v>
      </c>
      <c r="F215" s="155">
        <v>1</v>
      </c>
      <c r="G215" s="155">
        <v>1</v>
      </c>
      <c r="H215" s="155">
        <v>1</v>
      </c>
      <c r="I215" s="155">
        <v>1</v>
      </c>
      <c r="J215" s="155">
        <v>1</v>
      </c>
      <c r="K215" s="155">
        <v>1</v>
      </c>
      <c r="L215" s="155">
        <v>1</v>
      </c>
      <c r="M215" s="155">
        <v>1</v>
      </c>
      <c r="N215" s="155">
        <v>1</v>
      </c>
      <c r="O215" s="155">
        <v>1</v>
      </c>
      <c r="P215" s="155">
        <v>1.03</v>
      </c>
      <c r="Q215" s="155">
        <v>1.03</v>
      </c>
      <c r="R215" s="155">
        <v>1</v>
      </c>
      <c r="S215" s="155">
        <v>1</v>
      </c>
      <c r="T215" s="155">
        <v>1.02</v>
      </c>
      <c r="U215" s="155">
        <v>1</v>
      </c>
      <c r="V215" s="155">
        <v>1</v>
      </c>
      <c r="W215" s="155">
        <v>1</v>
      </c>
      <c r="X215" s="155">
        <v>1</v>
      </c>
      <c r="Y215" s="155">
        <v>1</v>
      </c>
      <c r="Z215" s="155">
        <v>1.02</v>
      </c>
      <c r="AA215" s="155">
        <v>1</v>
      </c>
      <c r="AB215" s="155">
        <v>1</v>
      </c>
      <c r="AC215" s="155">
        <v>1</v>
      </c>
      <c r="AD215" s="155">
        <v>1</v>
      </c>
      <c r="AE215" s="155">
        <v>0.98</v>
      </c>
      <c r="AF215" s="155">
        <v>0.98</v>
      </c>
      <c r="AG215" s="155">
        <v>0.98</v>
      </c>
      <c r="AH215" s="155">
        <v>1</v>
      </c>
      <c r="AI215" s="155">
        <v>1.05</v>
      </c>
      <c r="AJ215" s="155">
        <v>1</v>
      </c>
      <c r="AK215" s="155">
        <v>1</v>
      </c>
      <c r="AL215" s="155">
        <v>1.02</v>
      </c>
      <c r="AM215" s="155">
        <v>1</v>
      </c>
      <c r="AN215" s="155">
        <v>1</v>
      </c>
      <c r="AO215" s="155">
        <v>1</v>
      </c>
    </row>
    <row r="216" spans="1:41" x14ac:dyDescent="0.25">
      <c r="B216" s="155">
        <v>1</v>
      </c>
      <c r="C216" s="155">
        <v>1</v>
      </c>
      <c r="D216" s="155">
        <v>1</v>
      </c>
      <c r="E216" s="155">
        <v>1</v>
      </c>
      <c r="F216" s="155">
        <v>1</v>
      </c>
      <c r="G216" s="155">
        <v>1</v>
      </c>
      <c r="H216" s="155">
        <v>1</v>
      </c>
      <c r="I216" s="155">
        <v>1</v>
      </c>
      <c r="J216" s="155">
        <v>1</v>
      </c>
      <c r="K216" s="155">
        <v>1</v>
      </c>
      <c r="L216" s="155">
        <v>1</v>
      </c>
      <c r="M216" s="155">
        <v>1</v>
      </c>
      <c r="N216" s="155">
        <v>1</v>
      </c>
      <c r="O216" s="155">
        <v>1</v>
      </c>
      <c r="P216" s="155">
        <v>1.03</v>
      </c>
      <c r="Q216" s="155">
        <v>1.03</v>
      </c>
      <c r="R216" s="155">
        <v>1</v>
      </c>
      <c r="S216" s="155">
        <v>1</v>
      </c>
      <c r="T216" s="155">
        <v>1.02</v>
      </c>
      <c r="U216" s="155">
        <v>1</v>
      </c>
      <c r="V216" s="155">
        <v>1</v>
      </c>
      <c r="W216" s="155">
        <v>1</v>
      </c>
      <c r="X216" s="155">
        <v>1</v>
      </c>
      <c r="Y216" s="155">
        <v>1</v>
      </c>
      <c r="Z216" s="155">
        <v>1.02</v>
      </c>
      <c r="AA216" s="155">
        <v>1</v>
      </c>
      <c r="AB216" s="155">
        <v>1</v>
      </c>
      <c r="AC216" s="155">
        <v>1</v>
      </c>
      <c r="AD216" s="155">
        <v>1</v>
      </c>
      <c r="AE216" s="155">
        <v>0.98</v>
      </c>
      <c r="AF216" s="155">
        <v>0.98</v>
      </c>
      <c r="AG216" s="155">
        <v>0.98</v>
      </c>
      <c r="AH216" s="155">
        <v>1</v>
      </c>
      <c r="AI216" s="155">
        <v>1.05</v>
      </c>
      <c r="AJ216" s="155">
        <v>1</v>
      </c>
      <c r="AK216" s="155">
        <v>1</v>
      </c>
      <c r="AL216" s="155">
        <v>1.02</v>
      </c>
      <c r="AM216" s="155">
        <v>1</v>
      </c>
      <c r="AN216" s="155">
        <v>1</v>
      </c>
      <c r="AO216" s="155">
        <v>1</v>
      </c>
    </row>
    <row r="217" spans="1:41" x14ac:dyDescent="0.25">
      <c r="B217" s="155">
        <v>1</v>
      </c>
      <c r="C217" s="155">
        <v>1</v>
      </c>
      <c r="D217" s="155">
        <v>1</v>
      </c>
      <c r="E217" s="155">
        <v>1</v>
      </c>
      <c r="F217" s="155">
        <v>1</v>
      </c>
      <c r="G217" s="155">
        <v>1</v>
      </c>
      <c r="H217" s="155">
        <v>1</v>
      </c>
      <c r="I217" s="155">
        <v>1</v>
      </c>
      <c r="J217" s="155">
        <v>1</v>
      </c>
      <c r="K217" s="155">
        <v>1</v>
      </c>
      <c r="L217" s="155">
        <v>1</v>
      </c>
      <c r="M217" s="155">
        <v>1</v>
      </c>
      <c r="N217" s="155">
        <v>1</v>
      </c>
      <c r="O217" s="155">
        <v>1</v>
      </c>
      <c r="P217" s="155">
        <v>1.03</v>
      </c>
      <c r="Q217" s="155">
        <v>1.03</v>
      </c>
      <c r="R217" s="155">
        <v>1</v>
      </c>
      <c r="S217" s="155">
        <v>1</v>
      </c>
      <c r="T217" s="155">
        <v>1.02</v>
      </c>
      <c r="U217" s="155">
        <v>1</v>
      </c>
      <c r="V217" s="155">
        <v>1</v>
      </c>
      <c r="W217" s="155">
        <v>1</v>
      </c>
      <c r="X217" s="155">
        <v>1</v>
      </c>
      <c r="Y217" s="155">
        <v>1</v>
      </c>
      <c r="Z217" s="155">
        <v>1.02</v>
      </c>
      <c r="AA217" s="155">
        <v>1</v>
      </c>
      <c r="AB217" s="155">
        <v>1</v>
      </c>
      <c r="AC217" s="155">
        <v>1</v>
      </c>
      <c r="AD217" s="155">
        <v>1</v>
      </c>
      <c r="AE217" s="155">
        <v>0.98</v>
      </c>
      <c r="AF217" s="155">
        <v>0.98</v>
      </c>
      <c r="AG217" s="155">
        <v>0.98</v>
      </c>
      <c r="AH217" s="155">
        <v>1</v>
      </c>
      <c r="AI217" s="155">
        <v>1.05</v>
      </c>
      <c r="AJ217" s="155">
        <v>1</v>
      </c>
      <c r="AK217" s="155">
        <v>1</v>
      </c>
      <c r="AL217" s="155">
        <v>1.02</v>
      </c>
      <c r="AM217" s="155">
        <v>1</v>
      </c>
      <c r="AN217" s="155">
        <v>1</v>
      </c>
      <c r="AO217" s="155">
        <v>1</v>
      </c>
    </row>
    <row r="218" spans="1:41" x14ac:dyDescent="0.25">
      <c r="B218" s="155">
        <v>1</v>
      </c>
      <c r="C218" s="155">
        <v>1</v>
      </c>
      <c r="D218" s="155">
        <v>1</v>
      </c>
      <c r="E218" s="155">
        <v>1</v>
      </c>
      <c r="F218" s="155">
        <v>1</v>
      </c>
      <c r="G218" s="155">
        <v>1</v>
      </c>
      <c r="H218" s="155">
        <v>1</v>
      </c>
      <c r="I218" s="155">
        <v>1</v>
      </c>
      <c r="J218" s="155">
        <v>1</v>
      </c>
      <c r="K218" s="155">
        <v>1</v>
      </c>
      <c r="L218" s="155">
        <v>1</v>
      </c>
      <c r="M218" s="155">
        <v>1</v>
      </c>
      <c r="N218" s="155">
        <v>1</v>
      </c>
      <c r="O218" s="155">
        <v>1</v>
      </c>
      <c r="P218" s="155">
        <v>1.03</v>
      </c>
      <c r="Q218" s="155">
        <v>1.03</v>
      </c>
      <c r="R218" s="155">
        <v>1</v>
      </c>
      <c r="S218" s="155">
        <v>1</v>
      </c>
      <c r="T218" s="155">
        <v>1.02</v>
      </c>
      <c r="U218" s="155">
        <v>1</v>
      </c>
      <c r="V218" s="155">
        <v>1</v>
      </c>
      <c r="W218" s="155">
        <v>1</v>
      </c>
      <c r="X218" s="155">
        <v>1</v>
      </c>
      <c r="Y218" s="155">
        <v>1</v>
      </c>
      <c r="Z218" s="155">
        <v>1.02</v>
      </c>
      <c r="AA218" s="155">
        <v>1</v>
      </c>
      <c r="AB218" s="155">
        <v>1</v>
      </c>
      <c r="AC218" s="155">
        <v>1</v>
      </c>
      <c r="AD218" s="155">
        <v>1</v>
      </c>
      <c r="AE218" s="155">
        <v>0.98</v>
      </c>
      <c r="AF218" s="155">
        <v>0.98</v>
      </c>
      <c r="AG218" s="155">
        <v>0.98</v>
      </c>
      <c r="AH218" s="155">
        <v>1</v>
      </c>
      <c r="AI218" s="155">
        <v>1.05</v>
      </c>
      <c r="AJ218" s="155">
        <v>1</v>
      </c>
      <c r="AK218" s="155">
        <v>1</v>
      </c>
      <c r="AL218" s="155">
        <v>1.02</v>
      </c>
      <c r="AM218" s="155">
        <v>1</v>
      </c>
      <c r="AN218" s="155">
        <v>1</v>
      </c>
      <c r="AO218" s="155">
        <v>1</v>
      </c>
    </row>
    <row r="219" spans="1:41" x14ac:dyDescent="0.25">
      <c r="B219" s="155">
        <v>1</v>
      </c>
      <c r="C219" s="155">
        <v>1</v>
      </c>
      <c r="D219" s="155">
        <v>1</v>
      </c>
      <c r="E219" s="155">
        <v>1</v>
      </c>
      <c r="F219" s="155">
        <v>1</v>
      </c>
      <c r="G219" s="155">
        <v>1</v>
      </c>
      <c r="H219" s="155">
        <v>1</v>
      </c>
      <c r="I219" s="155">
        <v>1</v>
      </c>
      <c r="J219" s="155">
        <v>1</v>
      </c>
      <c r="K219" s="155">
        <v>1</v>
      </c>
      <c r="L219" s="155">
        <v>1</v>
      </c>
      <c r="M219" s="155">
        <v>1</v>
      </c>
      <c r="N219" s="155">
        <v>1</v>
      </c>
      <c r="O219" s="155">
        <v>1</v>
      </c>
      <c r="P219" s="155">
        <v>1.03</v>
      </c>
      <c r="Q219" s="155">
        <v>1.03</v>
      </c>
      <c r="R219" s="155">
        <v>1</v>
      </c>
      <c r="S219" s="155">
        <v>1</v>
      </c>
      <c r="T219" s="155">
        <v>1.02</v>
      </c>
      <c r="U219" s="155">
        <v>1</v>
      </c>
      <c r="V219" s="155">
        <v>1</v>
      </c>
      <c r="W219" s="155">
        <v>1</v>
      </c>
      <c r="X219" s="155">
        <v>1</v>
      </c>
      <c r="Y219" s="155">
        <v>1</v>
      </c>
      <c r="Z219" s="155">
        <v>1.02</v>
      </c>
      <c r="AA219" s="155">
        <v>1</v>
      </c>
      <c r="AB219" s="155">
        <v>1</v>
      </c>
      <c r="AC219" s="155">
        <v>1</v>
      </c>
      <c r="AD219" s="155">
        <v>1</v>
      </c>
      <c r="AE219" s="155">
        <v>0.98</v>
      </c>
      <c r="AF219" s="155">
        <v>0.98</v>
      </c>
      <c r="AG219" s="155">
        <v>0.98</v>
      </c>
      <c r="AH219" s="155">
        <v>1</v>
      </c>
      <c r="AI219" s="155">
        <v>1.05</v>
      </c>
      <c r="AJ219" s="155">
        <v>1</v>
      </c>
      <c r="AK219" s="155">
        <v>1</v>
      </c>
      <c r="AL219" s="155">
        <v>1.02</v>
      </c>
      <c r="AM219" s="155">
        <v>1</v>
      </c>
      <c r="AN219" s="155">
        <v>1</v>
      </c>
      <c r="AO219" s="155">
        <v>1</v>
      </c>
    </row>
    <row r="220" spans="1:41" x14ac:dyDescent="0.25">
      <c r="B220" s="155">
        <v>1</v>
      </c>
      <c r="C220" s="155">
        <v>1</v>
      </c>
      <c r="D220" s="155">
        <v>1</v>
      </c>
      <c r="E220" s="155">
        <v>1</v>
      </c>
      <c r="F220" s="155">
        <v>1</v>
      </c>
      <c r="G220" s="155">
        <v>1</v>
      </c>
      <c r="H220" s="155">
        <v>1</v>
      </c>
      <c r="I220" s="155">
        <v>1</v>
      </c>
      <c r="J220" s="155">
        <v>1</v>
      </c>
      <c r="K220" s="155">
        <v>1</v>
      </c>
      <c r="L220" s="155">
        <v>1</v>
      </c>
      <c r="M220" s="155">
        <v>1</v>
      </c>
      <c r="N220" s="155">
        <v>1</v>
      </c>
      <c r="O220" s="155">
        <v>1</v>
      </c>
      <c r="P220" s="155">
        <v>1.03</v>
      </c>
      <c r="Q220" s="155">
        <v>1.03</v>
      </c>
      <c r="R220" s="155">
        <v>1</v>
      </c>
      <c r="S220" s="155">
        <v>1</v>
      </c>
      <c r="T220" s="155">
        <v>1.02</v>
      </c>
      <c r="U220" s="155">
        <v>1</v>
      </c>
      <c r="V220" s="155">
        <v>1</v>
      </c>
      <c r="W220" s="155">
        <v>1</v>
      </c>
      <c r="X220" s="155">
        <v>1</v>
      </c>
      <c r="Y220" s="155">
        <v>1</v>
      </c>
      <c r="Z220" s="155">
        <v>1.02</v>
      </c>
      <c r="AA220" s="155">
        <v>1</v>
      </c>
      <c r="AB220" s="155">
        <v>1</v>
      </c>
      <c r="AC220" s="155">
        <v>1</v>
      </c>
      <c r="AD220" s="155">
        <v>1</v>
      </c>
      <c r="AE220" s="155">
        <v>0.98</v>
      </c>
      <c r="AF220" s="155">
        <v>0.98</v>
      </c>
      <c r="AG220" s="155">
        <v>0.98</v>
      </c>
      <c r="AH220" s="155">
        <v>1</v>
      </c>
      <c r="AI220" s="155">
        <v>1.05</v>
      </c>
      <c r="AJ220" s="155">
        <v>1</v>
      </c>
      <c r="AK220" s="155">
        <v>1</v>
      </c>
      <c r="AL220" s="155">
        <v>1.02</v>
      </c>
      <c r="AM220" s="155">
        <v>1</v>
      </c>
      <c r="AN220" s="155">
        <v>1</v>
      </c>
      <c r="AO220" s="155">
        <v>1</v>
      </c>
    </row>
    <row r="221" spans="1:41" x14ac:dyDescent="0.25">
      <c r="B221" s="155">
        <v>1</v>
      </c>
      <c r="C221" s="155">
        <v>1</v>
      </c>
      <c r="D221" s="155">
        <v>1</v>
      </c>
      <c r="E221" s="155">
        <v>1</v>
      </c>
      <c r="F221" s="155">
        <v>1</v>
      </c>
      <c r="G221" s="155">
        <v>1</v>
      </c>
      <c r="H221" s="155">
        <v>1</v>
      </c>
      <c r="I221" s="155">
        <v>1</v>
      </c>
      <c r="J221" s="155">
        <v>1</v>
      </c>
      <c r="K221" s="155">
        <v>1</v>
      </c>
      <c r="L221" s="155">
        <v>1</v>
      </c>
      <c r="M221" s="155">
        <v>1</v>
      </c>
      <c r="N221" s="155">
        <v>1</v>
      </c>
      <c r="O221" s="155">
        <v>1</v>
      </c>
      <c r="P221" s="155">
        <v>1.03</v>
      </c>
      <c r="Q221" s="155">
        <v>1.03</v>
      </c>
      <c r="R221" s="155">
        <v>1</v>
      </c>
      <c r="S221" s="155">
        <v>1</v>
      </c>
      <c r="T221" s="155">
        <v>1.02</v>
      </c>
      <c r="U221" s="155">
        <v>1</v>
      </c>
      <c r="V221" s="155">
        <v>1</v>
      </c>
      <c r="W221" s="155">
        <v>1</v>
      </c>
      <c r="X221" s="155">
        <v>1</v>
      </c>
      <c r="Y221" s="155">
        <v>1</v>
      </c>
      <c r="Z221" s="155">
        <v>1</v>
      </c>
      <c r="AA221" s="155">
        <v>1</v>
      </c>
      <c r="AB221" s="155">
        <v>1</v>
      </c>
      <c r="AC221" s="155">
        <v>1</v>
      </c>
      <c r="AD221" s="155">
        <v>1</v>
      </c>
      <c r="AE221" s="155">
        <v>1</v>
      </c>
      <c r="AF221" s="155">
        <v>1</v>
      </c>
      <c r="AG221" s="155">
        <v>1.1000000000000001</v>
      </c>
      <c r="AH221" s="155">
        <v>1.1000000000000001</v>
      </c>
      <c r="AI221" s="155">
        <v>1.05</v>
      </c>
      <c r="AJ221" s="155">
        <v>1</v>
      </c>
      <c r="AK221" s="155">
        <v>1</v>
      </c>
      <c r="AL221" s="155">
        <v>1.02</v>
      </c>
      <c r="AM221" s="155">
        <v>1</v>
      </c>
      <c r="AN221" s="155">
        <v>1</v>
      </c>
      <c r="AO221" s="155">
        <v>1</v>
      </c>
    </row>
    <row r="222" spans="1:41" x14ac:dyDescent="0.25">
      <c r="B222" s="155">
        <v>1</v>
      </c>
      <c r="C222" s="155">
        <v>1</v>
      </c>
      <c r="D222" s="155">
        <v>1</v>
      </c>
      <c r="E222" s="155">
        <v>1</v>
      </c>
      <c r="F222" s="155">
        <v>1</v>
      </c>
      <c r="G222" s="155">
        <v>1</v>
      </c>
      <c r="H222" s="155">
        <v>1</v>
      </c>
      <c r="I222" s="155">
        <v>1</v>
      </c>
      <c r="J222" s="155">
        <v>1</v>
      </c>
      <c r="K222" s="155">
        <v>1</v>
      </c>
      <c r="L222" s="155">
        <v>1</v>
      </c>
      <c r="M222" s="155">
        <v>1</v>
      </c>
      <c r="N222" s="155">
        <v>1</v>
      </c>
      <c r="O222" s="155">
        <v>1</v>
      </c>
      <c r="P222" s="155">
        <v>1.03</v>
      </c>
      <c r="Q222" s="155">
        <v>1.03</v>
      </c>
      <c r="R222" s="155">
        <v>1</v>
      </c>
      <c r="S222" s="155">
        <v>1</v>
      </c>
      <c r="T222" s="155">
        <v>1.02</v>
      </c>
      <c r="U222" s="155">
        <v>1</v>
      </c>
      <c r="V222" s="155">
        <v>1</v>
      </c>
      <c r="W222" s="155">
        <v>1</v>
      </c>
      <c r="X222" s="155">
        <v>1</v>
      </c>
      <c r="Y222" s="155">
        <v>1</v>
      </c>
      <c r="Z222" s="155">
        <v>1</v>
      </c>
      <c r="AA222" s="155">
        <v>1</v>
      </c>
      <c r="AB222" s="155">
        <v>1</v>
      </c>
      <c r="AC222" s="155">
        <v>1</v>
      </c>
      <c r="AD222" s="155">
        <v>1</v>
      </c>
      <c r="AE222" s="155">
        <v>1</v>
      </c>
      <c r="AF222" s="155">
        <v>1</v>
      </c>
      <c r="AG222" s="155">
        <v>1.1000000000000001</v>
      </c>
      <c r="AH222" s="155">
        <v>1.02</v>
      </c>
      <c r="AI222" s="155">
        <v>1.05</v>
      </c>
      <c r="AJ222" s="155">
        <v>1</v>
      </c>
      <c r="AK222" s="155">
        <v>1</v>
      </c>
      <c r="AL222" s="155">
        <v>1.02</v>
      </c>
      <c r="AM222" s="155">
        <v>1</v>
      </c>
      <c r="AN222" s="155">
        <v>1</v>
      </c>
      <c r="AO222" s="155">
        <v>1</v>
      </c>
    </row>
    <row r="223" spans="1:41" x14ac:dyDescent="0.25">
      <c r="B223" s="155">
        <v>1</v>
      </c>
      <c r="C223" s="155">
        <v>1</v>
      </c>
      <c r="D223" s="155">
        <v>1</v>
      </c>
      <c r="E223" s="155">
        <v>1</v>
      </c>
      <c r="F223" s="155">
        <v>1</v>
      </c>
      <c r="G223" s="155">
        <v>1</v>
      </c>
      <c r="H223" s="155">
        <v>1</v>
      </c>
      <c r="I223" s="155">
        <v>1</v>
      </c>
      <c r="J223" s="155">
        <v>1</v>
      </c>
      <c r="K223" s="155">
        <v>1</v>
      </c>
      <c r="L223" s="155">
        <v>1</v>
      </c>
      <c r="M223" s="155">
        <v>1</v>
      </c>
      <c r="N223" s="155">
        <v>1</v>
      </c>
      <c r="O223" s="155">
        <v>1</v>
      </c>
      <c r="P223" s="155">
        <v>1.03</v>
      </c>
      <c r="Q223" s="155">
        <v>1.03</v>
      </c>
      <c r="R223" s="155">
        <v>1</v>
      </c>
      <c r="S223" s="155">
        <v>1</v>
      </c>
      <c r="T223" s="155">
        <v>1.02</v>
      </c>
      <c r="U223" s="155">
        <v>1</v>
      </c>
      <c r="V223" s="155">
        <v>1</v>
      </c>
      <c r="W223" s="155">
        <v>1</v>
      </c>
      <c r="X223" s="155">
        <v>1</v>
      </c>
      <c r="Y223" s="155">
        <v>1</v>
      </c>
      <c r="Z223" s="155">
        <v>1</v>
      </c>
      <c r="AA223" s="155">
        <v>1</v>
      </c>
      <c r="AB223" s="155">
        <v>1</v>
      </c>
      <c r="AC223" s="155">
        <v>1</v>
      </c>
      <c r="AD223" s="155">
        <v>1</v>
      </c>
      <c r="AE223" s="155">
        <v>1</v>
      </c>
      <c r="AF223" s="155">
        <v>1</v>
      </c>
      <c r="AG223" s="155">
        <v>1.1000000000000001</v>
      </c>
      <c r="AH223" s="155">
        <v>1.04</v>
      </c>
      <c r="AI223" s="155">
        <v>1.05</v>
      </c>
      <c r="AJ223" s="155">
        <v>1</v>
      </c>
      <c r="AK223" s="155">
        <v>1</v>
      </c>
      <c r="AL223" s="155">
        <v>1.02</v>
      </c>
      <c r="AM223" s="155">
        <v>1</v>
      </c>
      <c r="AN223" s="155">
        <v>1</v>
      </c>
      <c r="AO223" s="155">
        <v>1</v>
      </c>
    </row>
    <row r="224" spans="1:41" x14ac:dyDescent="0.25">
      <c r="B224" s="155">
        <v>1</v>
      </c>
      <c r="C224" s="155">
        <v>1</v>
      </c>
      <c r="D224" s="155">
        <v>1</v>
      </c>
      <c r="E224" s="155">
        <v>1</v>
      </c>
      <c r="F224" s="155">
        <v>1</v>
      </c>
      <c r="G224" s="155">
        <v>1</v>
      </c>
      <c r="H224" s="155">
        <v>1</v>
      </c>
      <c r="I224" s="155">
        <v>1</v>
      </c>
      <c r="J224" s="155">
        <v>1</v>
      </c>
      <c r="K224" s="155">
        <v>1</v>
      </c>
      <c r="L224" s="155">
        <v>1</v>
      </c>
      <c r="M224" s="155">
        <v>1</v>
      </c>
      <c r="N224" s="155">
        <v>1</v>
      </c>
      <c r="O224" s="155">
        <v>1</v>
      </c>
      <c r="P224" s="155">
        <v>1.03</v>
      </c>
      <c r="Q224" s="155">
        <v>1.03</v>
      </c>
      <c r="R224" s="155">
        <v>1</v>
      </c>
      <c r="S224" s="155">
        <v>1</v>
      </c>
      <c r="T224" s="155">
        <v>1.02</v>
      </c>
      <c r="U224" s="155">
        <v>1</v>
      </c>
      <c r="V224" s="155">
        <v>1</v>
      </c>
      <c r="W224" s="155">
        <v>1</v>
      </c>
      <c r="X224" s="155">
        <v>1</v>
      </c>
      <c r="Y224" s="155">
        <v>1</v>
      </c>
      <c r="Z224" s="155">
        <v>1</v>
      </c>
      <c r="AA224" s="155">
        <v>1</v>
      </c>
      <c r="AB224" s="155">
        <v>1</v>
      </c>
      <c r="AC224" s="155">
        <v>1</v>
      </c>
      <c r="AD224" s="155">
        <v>1</v>
      </c>
      <c r="AE224" s="155">
        <v>1</v>
      </c>
      <c r="AF224" s="155">
        <v>1</v>
      </c>
      <c r="AG224" s="155">
        <v>1.1000000000000001</v>
      </c>
      <c r="AH224" s="155">
        <v>1.04</v>
      </c>
      <c r="AI224" s="155">
        <v>1.05</v>
      </c>
      <c r="AJ224" s="155">
        <v>1</v>
      </c>
      <c r="AK224" s="155">
        <v>1</v>
      </c>
      <c r="AL224" s="155">
        <v>1.02</v>
      </c>
      <c r="AM224" s="155">
        <v>1</v>
      </c>
      <c r="AN224" s="155">
        <v>1</v>
      </c>
      <c r="AO224" s="155">
        <v>1</v>
      </c>
    </row>
    <row r="225" spans="2:41" x14ac:dyDescent="0.25">
      <c r="B225" s="155">
        <v>1</v>
      </c>
      <c r="C225" s="155">
        <v>1</v>
      </c>
      <c r="D225" s="155">
        <v>1</v>
      </c>
      <c r="E225" s="155">
        <v>1</v>
      </c>
      <c r="F225" s="155">
        <v>1</v>
      </c>
      <c r="G225" s="155">
        <v>1</v>
      </c>
      <c r="H225" s="155">
        <v>1</v>
      </c>
      <c r="I225" s="155">
        <v>1</v>
      </c>
      <c r="J225" s="155">
        <v>1</v>
      </c>
      <c r="K225" s="155">
        <v>1</v>
      </c>
      <c r="L225" s="155">
        <v>1</v>
      </c>
      <c r="M225" s="155">
        <v>1</v>
      </c>
      <c r="N225" s="155">
        <v>1</v>
      </c>
      <c r="O225" s="155">
        <v>1</v>
      </c>
      <c r="P225" s="155">
        <v>1.03</v>
      </c>
      <c r="Q225" s="155">
        <v>1.03</v>
      </c>
      <c r="R225" s="155">
        <v>1</v>
      </c>
      <c r="S225" s="155">
        <v>1</v>
      </c>
      <c r="T225" s="155">
        <v>1.02</v>
      </c>
      <c r="U225" s="155">
        <v>1</v>
      </c>
      <c r="V225" s="155">
        <v>1</v>
      </c>
      <c r="W225" s="155">
        <v>1</v>
      </c>
      <c r="X225" s="155">
        <v>1</v>
      </c>
      <c r="Y225" s="155">
        <v>1</v>
      </c>
      <c r="Z225" s="155">
        <v>1</v>
      </c>
      <c r="AA225" s="155">
        <v>1</v>
      </c>
      <c r="AB225" s="155">
        <v>1</v>
      </c>
      <c r="AC225" s="155">
        <v>1</v>
      </c>
      <c r="AD225" s="155">
        <v>1</v>
      </c>
      <c r="AE225" s="155">
        <v>1</v>
      </c>
      <c r="AF225" s="155">
        <v>1</v>
      </c>
      <c r="AG225" s="155">
        <v>1.1000000000000001</v>
      </c>
      <c r="AH225" s="155">
        <v>1.04</v>
      </c>
      <c r="AI225" s="155">
        <v>1.05</v>
      </c>
      <c r="AJ225" s="155">
        <v>1</v>
      </c>
      <c r="AK225" s="155">
        <v>1</v>
      </c>
      <c r="AL225" s="155">
        <v>1.02</v>
      </c>
      <c r="AM225" s="155">
        <v>1</v>
      </c>
      <c r="AN225" s="155">
        <v>1</v>
      </c>
      <c r="AO225" s="155">
        <v>1</v>
      </c>
    </row>
    <row r="226" spans="2:41" x14ac:dyDescent="0.25">
      <c r="B226" s="155">
        <v>1</v>
      </c>
      <c r="C226" s="155">
        <v>1</v>
      </c>
      <c r="D226" s="155">
        <v>1</v>
      </c>
      <c r="E226" s="155">
        <v>1</v>
      </c>
      <c r="F226" s="155">
        <v>1</v>
      </c>
      <c r="G226" s="155">
        <v>1</v>
      </c>
      <c r="H226" s="155">
        <v>1</v>
      </c>
      <c r="I226" s="155">
        <v>1</v>
      </c>
      <c r="J226" s="155">
        <v>1</v>
      </c>
      <c r="K226" s="155">
        <v>1</v>
      </c>
      <c r="L226" s="155">
        <v>1</v>
      </c>
      <c r="M226" s="155">
        <v>1</v>
      </c>
      <c r="N226" s="155">
        <v>1</v>
      </c>
      <c r="O226" s="155">
        <v>1</v>
      </c>
      <c r="P226" s="155">
        <v>1.03</v>
      </c>
      <c r="Q226" s="155">
        <v>1.03</v>
      </c>
      <c r="R226" s="155">
        <v>1</v>
      </c>
      <c r="S226" s="155">
        <v>1</v>
      </c>
      <c r="T226" s="155">
        <v>1.02</v>
      </c>
      <c r="U226" s="155">
        <v>1</v>
      </c>
      <c r="V226" s="155">
        <v>1</v>
      </c>
      <c r="W226" s="155">
        <v>1</v>
      </c>
      <c r="X226" s="155">
        <v>1</v>
      </c>
      <c r="Y226" s="155">
        <v>1</v>
      </c>
      <c r="Z226" s="155">
        <v>1.02</v>
      </c>
      <c r="AA226" s="155">
        <v>1</v>
      </c>
      <c r="AB226" s="155">
        <v>1</v>
      </c>
      <c r="AC226" s="155">
        <v>1</v>
      </c>
      <c r="AD226" s="155">
        <v>1</v>
      </c>
      <c r="AE226" s="155">
        <v>0.98</v>
      </c>
      <c r="AF226" s="155">
        <v>0.98</v>
      </c>
      <c r="AG226" s="155">
        <v>0.98</v>
      </c>
      <c r="AH226" s="155">
        <v>1</v>
      </c>
      <c r="AI226" s="155">
        <v>1.05</v>
      </c>
      <c r="AJ226" s="155">
        <v>1</v>
      </c>
      <c r="AK226" s="155">
        <v>1</v>
      </c>
      <c r="AL226" s="155">
        <v>1.02</v>
      </c>
      <c r="AM226" s="155">
        <v>1</v>
      </c>
      <c r="AN226" s="155">
        <v>1</v>
      </c>
      <c r="AO226" s="155">
        <v>1</v>
      </c>
    </row>
    <row r="227" spans="2:41" x14ac:dyDescent="0.25">
      <c r="B227" s="155">
        <v>1</v>
      </c>
      <c r="C227" s="155">
        <v>1</v>
      </c>
      <c r="D227" s="155">
        <v>1</v>
      </c>
      <c r="E227" s="155">
        <v>1</v>
      </c>
      <c r="F227" s="155">
        <v>1</v>
      </c>
      <c r="G227" s="155">
        <v>1</v>
      </c>
      <c r="H227" s="155">
        <v>1</v>
      </c>
      <c r="I227" s="155">
        <v>1</v>
      </c>
      <c r="J227" s="155">
        <v>1</v>
      </c>
      <c r="K227" s="155">
        <v>1</v>
      </c>
      <c r="L227" s="155">
        <v>1</v>
      </c>
      <c r="M227" s="155">
        <v>1</v>
      </c>
      <c r="N227" s="155">
        <v>1</v>
      </c>
      <c r="O227" s="155">
        <v>1</v>
      </c>
      <c r="P227" s="155">
        <v>1.03</v>
      </c>
      <c r="Q227" s="155">
        <v>1.03</v>
      </c>
      <c r="R227" s="155">
        <v>1</v>
      </c>
      <c r="S227" s="155">
        <v>1</v>
      </c>
      <c r="T227" s="155">
        <v>1.02</v>
      </c>
      <c r="U227" s="155">
        <v>1</v>
      </c>
      <c r="V227" s="155">
        <v>1</v>
      </c>
      <c r="W227" s="155">
        <v>1</v>
      </c>
      <c r="X227" s="155">
        <v>1</v>
      </c>
      <c r="Y227" s="155">
        <v>1</v>
      </c>
      <c r="Z227" s="155">
        <v>1.02</v>
      </c>
      <c r="AA227" s="155">
        <v>1</v>
      </c>
      <c r="AB227" s="155">
        <v>1</v>
      </c>
      <c r="AC227" s="155">
        <v>1</v>
      </c>
      <c r="AD227" s="155">
        <v>1</v>
      </c>
      <c r="AE227" s="155">
        <v>0.98</v>
      </c>
      <c r="AF227" s="155">
        <v>0.98</v>
      </c>
      <c r="AG227" s="155">
        <v>0.98</v>
      </c>
      <c r="AH227" s="155">
        <v>1</v>
      </c>
      <c r="AI227" s="155">
        <v>1.05</v>
      </c>
      <c r="AJ227" s="155">
        <v>1</v>
      </c>
      <c r="AK227" s="155">
        <v>1</v>
      </c>
      <c r="AL227" s="155">
        <v>1.02</v>
      </c>
      <c r="AM227" s="155">
        <v>1</v>
      </c>
      <c r="AN227" s="155">
        <v>1</v>
      </c>
      <c r="AO227" s="155">
        <v>1</v>
      </c>
    </row>
    <row r="228" spans="2:41" x14ac:dyDescent="0.25">
      <c r="B228" s="155">
        <v>1</v>
      </c>
      <c r="C228" s="155">
        <v>1</v>
      </c>
      <c r="D228" s="155">
        <v>1</v>
      </c>
      <c r="E228" s="155">
        <v>1</v>
      </c>
      <c r="F228" s="155">
        <v>1</v>
      </c>
      <c r="G228" s="155">
        <v>1</v>
      </c>
      <c r="H228" s="155">
        <v>1</v>
      </c>
      <c r="I228" s="155">
        <v>1</v>
      </c>
      <c r="J228" s="155">
        <v>1</v>
      </c>
      <c r="K228" s="155">
        <v>1</v>
      </c>
      <c r="L228" s="155">
        <v>1</v>
      </c>
      <c r="M228" s="155">
        <v>1</v>
      </c>
      <c r="N228" s="155">
        <v>1</v>
      </c>
      <c r="O228" s="155">
        <v>1</v>
      </c>
      <c r="P228" s="155">
        <v>1.03</v>
      </c>
      <c r="Q228" s="155">
        <v>1.03</v>
      </c>
      <c r="R228" s="155">
        <v>1</v>
      </c>
      <c r="S228" s="155">
        <v>1</v>
      </c>
      <c r="T228" s="155">
        <v>1.02</v>
      </c>
      <c r="U228" s="155">
        <v>1</v>
      </c>
      <c r="V228" s="155">
        <v>1</v>
      </c>
      <c r="W228" s="155">
        <v>1</v>
      </c>
      <c r="X228" s="155">
        <v>1</v>
      </c>
      <c r="Y228" s="155">
        <v>1</v>
      </c>
      <c r="Z228" s="155">
        <v>1.02</v>
      </c>
      <c r="AA228" s="155">
        <v>1</v>
      </c>
      <c r="AB228" s="155">
        <v>1</v>
      </c>
      <c r="AC228" s="155">
        <v>1</v>
      </c>
      <c r="AD228" s="155">
        <v>1</v>
      </c>
      <c r="AE228" s="155">
        <v>0.98</v>
      </c>
      <c r="AF228" s="155">
        <v>0.98</v>
      </c>
      <c r="AG228" s="155">
        <v>0.98</v>
      </c>
      <c r="AH228" s="155">
        <v>1</v>
      </c>
      <c r="AI228" s="155">
        <v>1.05</v>
      </c>
      <c r="AJ228" s="155">
        <v>1</v>
      </c>
      <c r="AK228" s="155">
        <v>1</v>
      </c>
      <c r="AL228" s="155">
        <v>1.02</v>
      </c>
      <c r="AM228" s="155">
        <v>1</v>
      </c>
      <c r="AN228" s="155">
        <v>1</v>
      </c>
      <c r="AO228" s="155">
        <v>1</v>
      </c>
    </row>
    <row r="229" spans="2:41" x14ac:dyDescent="0.25">
      <c r="B229" s="155">
        <v>1</v>
      </c>
      <c r="C229" s="155">
        <v>1</v>
      </c>
      <c r="D229" s="155">
        <v>1</v>
      </c>
      <c r="E229" s="155">
        <v>1</v>
      </c>
      <c r="F229" s="155">
        <v>1</v>
      </c>
      <c r="G229" s="155">
        <v>1</v>
      </c>
      <c r="H229" s="155">
        <v>1</v>
      </c>
      <c r="I229" s="155">
        <v>1</v>
      </c>
      <c r="J229" s="155">
        <v>1</v>
      </c>
      <c r="K229" s="155">
        <v>1</v>
      </c>
      <c r="L229" s="155">
        <v>1</v>
      </c>
      <c r="M229" s="155">
        <v>1</v>
      </c>
      <c r="N229" s="155">
        <v>1</v>
      </c>
      <c r="O229" s="155">
        <v>1</v>
      </c>
      <c r="P229" s="155">
        <v>1.03</v>
      </c>
      <c r="Q229" s="155">
        <v>1.03</v>
      </c>
      <c r="R229" s="155">
        <v>1</v>
      </c>
      <c r="S229" s="155">
        <v>1</v>
      </c>
      <c r="T229" s="155">
        <v>1.02</v>
      </c>
      <c r="U229" s="155">
        <v>1</v>
      </c>
      <c r="V229" s="155">
        <v>1</v>
      </c>
      <c r="W229" s="155">
        <v>1</v>
      </c>
      <c r="X229" s="155">
        <v>1</v>
      </c>
      <c r="Y229" s="155">
        <v>1</v>
      </c>
      <c r="Z229" s="155">
        <v>1.02</v>
      </c>
      <c r="AA229" s="155">
        <v>1</v>
      </c>
      <c r="AB229" s="155">
        <v>1</v>
      </c>
      <c r="AC229" s="155">
        <v>1</v>
      </c>
      <c r="AD229" s="155">
        <v>1</v>
      </c>
      <c r="AE229" s="155">
        <v>0.98</v>
      </c>
      <c r="AF229" s="155">
        <v>0.98</v>
      </c>
      <c r="AG229" s="155">
        <v>0.98</v>
      </c>
      <c r="AH229" s="155">
        <v>1</v>
      </c>
      <c r="AI229" s="155">
        <v>1.05</v>
      </c>
      <c r="AJ229" s="155">
        <v>1</v>
      </c>
      <c r="AK229" s="155">
        <v>1</v>
      </c>
      <c r="AL229" s="155">
        <v>1.02</v>
      </c>
      <c r="AM229" s="155">
        <v>1</v>
      </c>
      <c r="AN229" s="155">
        <v>1</v>
      </c>
      <c r="AO229" s="155">
        <v>1</v>
      </c>
    </row>
    <row r="230" spans="2:41" x14ac:dyDescent="0.25">
      <c r="B230" s="155">
        <v>1</v>
      </c>
      <c r="C230" s="155">
        <v>1</v>
      </c>
      <c r="D230" s="155">
        <v>1</v>
      </c>
      <c r="E230" s="155">
        <v>1</v>
      </c>
      <c r="F230" s="155">
        <v>1</v>
      </c>
      <c r="G230" s="155">
        <v>1</v>
      </c>
      <c r="H230" s="155">
        <v>1</v>
      </c>
      <c r="I230" s="155">
        <v>1</v>
      </c>
      <c r="J230" s="155">
        <v>1</v>
      </c>
      <c r="K230" s="155">
        <v>1</v>
      </c>
      <c r="L230" s="155">
        <v>1</v>
      </c>
      <c r="M230" s="155">
        <v>1</v>
      </c>
      <c r="N230" s="155">
        <v>1</v>
      </c>
      <c r="O230" s="155">
        <v>1</v>
      </c>
      <c r="P230" s="155">
        <v>1.03</v>
      </c>
      <c r="Q230" s="155">
        <v>1.03</v>
      </c>
      <c r="R230" s="155">
        <v>1</v>
      </c>
      <c r="S230" s="155">
        <v>1</v>
      </c>
      <c r="T230" s="155">
        <v>1.02</v>
      </c>
      <c r="U230" s="155">
        <v>1</v>
      </c>
      <c r="V230" s="155">
        <v>1</v>
      </c>
      <c r="W230" s="155">
        <v>1</v>
      </c>
      <c r="X230" s="155">
        <v>1</v>
      </c>
      <c r="Y230" s="155">
        <v>1</v>
      </c>
      <c r="Z230" s="155">
        <v>1.02</v>
      </c>
      <c r="AA230" s="155">
        <v>1</v>
      </c>
      <c r="AB230" s="155">
        <v>1</v>
      </c>
      <c r="AC230" s="155">
        <v>1</v>
      </c>
      <c r="AD230" s="155">
        <v>1</v>
      </c>
      <c r="AE230" s="155">
        <v>0.98</v>
      </c>
      <c r="AF230" s="155">
        <v>0.98</v>
      </c>
      <c r="AG230" s="155">
        <v>0.98</v>
      </c>
      <c r="AH230" s="155">
        <v>1</v>
      </c>
      <c r="AI230" s="155">
        <v>1.05</v>
      </c>
      <c r="AJ230" s="155">
        <v>1</v>
      </c>
      <c r="AK230" s="155">
        <v>1</v>
      </c>
      <c r="AL230" s="155">
        <v>1.02</v>
      </c>
      <c r="AM230" s="155">
        <v>1</v>
      </c>
      <c r="AN230" s="155">
        <v>1</v>
      </c>
      <c r="AO230" s="155">
        <v>1</v>
      </c>
    </row>
    <row r="231" spans="2:41" x14ac:dyDescent="0.25">
      <c r="B231" s="155">
        <v>1</v>
      </c>
      <c r="C231" s="155">
        <v>1</v>
      </c>
      <c r="D231" s="155">
        <v>1</v>
      </c>
      <c r="E231" s="155">
        <v>1</v>
      </c>
      <c r="F231" s="155">
        <v>1</v>
      </c>
      <c r="G231" s="155">
        <v>1</v>
      </c>
      <c r="H231" s="155">
        <v>1</v>
      </c>
      <c r="I231" s="155">
        <v>1</v>
      </c>
      <c r="J231" s="155">
        <v>1</v>
      </c>
      <c r="K231" s="155">
        <v>1</v>
      </c>
      <c r="L231" s="155">
        <v>1</v>
      </c>
      <c r="M231" s="155">
        <v>1</v>
      </c>
      <c r="N231" s="155">
        <v>1</v>
      </c>
      <c r="O231" s="155">
        <v>1</v>
      </c>
      <c r="P231" s="155">
        <v>1.03</v>
      </c>
      <c r="Q231" s="155">
        <v>1.03</v>
      </c>
      <c r="R231" s="155">
        <v>1</v>
      </c>
      <c r="S231" s="155">
        <v>1</v>
      </c>
      <c r="T231" s="155">
        <v>1.02</v>
      </c>
      <c r="U231" s="155">
        <v>1</v>
      </c>
      <c r="V231" s="155">
        <v>1</v>
      </c>
      <c r="W231" s="155">
        <v>1</v>
      </c>
      <c r="X231" s="155">
        <v>1</v>
      </c>
      <c r="Y231" s="155">
        <v>1</v>
      </c>
      <c r="Z231" s="155">
        <v>1.02</v>
      </c>
      <c r="AA231" s="155">
        <v>1</v>
      </c>
      <c r="AB231" s="155">
        <v>1</v>
      </c>
      <c r="AC231" s="155">
        <v>1</v>
      </c>
      <c r="AD231" s="155">
        <v>1</v>
      </c>
      <c r="AE231" s="155">
        <v>0.98</v>
      </c>
      <c r="AF231" s="155">
        <v>0.98</v>
      </c>
      <c r="AG231" s="155">
        <v>0.98</v>
      </c>
      <c r="AH231" s="155">
        <v>1</v>
      </c>
      <c r="AI231" s="155">
        <v>1.05</v>
      </c>
      <c r="AJ231" s="155">
        <v>1</v>
      </c>
      <c r="AK231" s="155">
        <v>1</v>
      </c>
      <c r="AL231" s="155">
        <v>1.02</v>
      </c>
      <c r="AM231" s="155">
        <v>1</v>
      </c>
      <c r="AN231" s="155">
        <v>1</v>
      </c>
      <c r="AO231" s="155">
        <v>1</v>
      </c>
    </row>
    <row r="232" spans="2:41" x14ac:dyDescent="0.25">
      <c r="B232" s="155">
        <v>1</v>
      </c>
      <c r="C232" s="155">
        <v>1</v>
      </c>
      <c r="D232" s="155">
        <v>1</v>
      </c>
      <c r="E232" s="155">
        <v>1</v>
      </c>
      <c r="F232" s="155">
        <v>1</v>
      </c>
      <c r="G232" s="155">
        <v>1</v>
      </c>
      <c r="H232" s="155">
        <v>1</v>
      </c>
      <c r="I232" s="155">
        <v>1</v>
      </c>
      <c r="J232" s="155">
        <v>1</v>
      </c>
      <c r="K232" s="155">
        <v>1</v>
      </c>
      <c r="L232" s="155">
        <v>1</v>
      </c>
      <c r="M232" s="155">
        <v>1</v>
      </c>
      <c r="N232" s="155">
        <v>1</v>
      </c>
      <c r="O232" s="155">
        <v>1</v>
      </c>
      <c r="P232" s="155">
        <v>1.03</v>
      </c>
      <c r="Q232" s="155">
        <v>1.03</v>
      </c>
      <c r="R232" s="155">
        <v>1</v>
      </c>
      <c r="S232" s="155">
        <v>1</v>
      </c>
      <c r="T232" s="155">
        <v>1.02</v>
      </c>
      <c r="U232" s="155">
        <v>1</v>
      </c>
      <c r="V232" s="155">
        <v>1</v>
      </c>
      <c r="W232" s="155">
        <v>1</v>
      </c>
      <c r="X232" s="155">
        <v>1</v>
      </c>
      <c r="Y232" s="155">
        <v>1</v>
      </c>
      <c r="Z232" s="155">
        <v>1.02</v>
      </c>
      <c r="AA232" s="155">
        <v>1</v>
      </c>
      <c r="AB232" s="155">
        <v>1</v>
      </c>
      <c r="AC232" s="155">
        <v>1</v>
      </c>
      <c r="AD232" s="155">
        <v>1</v>
      </c>
      <c r="AE232" s="155">
        <v>0.98</v>
      </c>
      <c r="AF232" s="155">
        <v>0.98</v>
      </c>
      <c r="AG232" s="155">
        <v>0.98</v>
      </c>
      <c r="AH232" s="155">
        <v>1</v>
      </c>
      <c r="AI232" s="155">
        <v>1.05</v>
      </c>
      <c r="AJ232" s="155">
        <v>1</v>
      </c>
      <c r="AK232" s="155">
        <v>1</v>
      </c>
      <c r="AL232" s="155">
        <v>1.02</v>
      </c>
      <c r="AM232" s="155">
        <v>1</v>
      </c>
      <c r="AN232" s="155">
        <v>1</v>
      </c>
      <c r="AO232" s="155">
        <v>1</v>
      </c>
    </row>
    <row r="233" spans="2:41" x14ac:dyDescent="0.25">
      <c r="B233" s="155">
        <v>1</v>
      </c>
      <c r="C233" s="155">
        <v>1</v>
      </c>
      <c r="D233" s="155">
        <v>1</v>
      </c>
      <c r="E233" s="155">
        <v>1</v>
      </c>
      <c r="F233" s="155">
        <v>1</v>
      </c>
      <c r="G233" s="155">
        <v>1</v>
      </c>
      <c r="H233" s="155">
        <v>1</v>
      </c>
      <c r="I233" s="155">
        <v>1</v>
      </c>
      <c r="J233" s="155">
        <v>1</v>
      </c>
      <c r="K233" s="155">
        <v>1</v>
      </c>
      <c r="L233" s="155">
        <v>1</v>
      </c>
      <c r="M233" s="155">
        <v>1</v>
      </c>
      <c r="N233" s="155">
        <v>1</v>
      </c>
      <c r="O233" s="155">
        <v>1</v>
      </c>
      <c r="P233" s="155">
        <v>1.03</v>
      </c>
      <c r="Q233" s="155">
        <v>1.03</v>
      </c>
      <c r="R233" s="155">
        <v>1</v>
      </c>
      <c r="S233" s="155">
        <v>1</v>
      </c>
      <c r="T233" s="155">
        <v>1.02</v>
      </c>
      <c r="U233" s="155">
        <v>1</v>
      </c>
      <c r="V233" s="155">
        <v>1</v>
      </c>
      <c r="W233" s="155">
        <v>1</v>
      </c>
      <c r="X233" s="155">
        <v>1</v>
      </c>
      <c r="Y233" s="155">
        <v>1</v>
      </c>
      <c r="Z233" s="155">
        <v>1</v>
      </c>
      <c r="AA233" s="155">
        <v>1</v>
      </c>
      <c r="AB233" s="155">
        <v>1</v>
      </c>
      <c r="AC233" s="155">
        <v>1</v>
      </c>
      <c r="AD233" s="155">
        <v>1</v>
      </c>
      <c r="AE233" s="155">
        <v>1</v>
      </c>
      <c r="AF233" s="155">
        <v>1</v>
      </c>
      <c r="AG233" s="155">
        <v>1.1000000000000001</v>
      </c>
      <c r="AH233" s="155">
        <v>1.1000000000000001</v>
      </c>
      <c r="AI233" s="155">
        <v>1.05</v>
      </c>
      <c r="AJ233" s="155">
        <v>1</v>
      </c>
      <c r="AK233" s="155">
        <v>1</v>
      </c>
      <c r="AL233" s="155">
        <v>1.02</v>
      </c>
      <c r="AM233" s="155">
        <v>1</v>
      </c>
      <c r="AN233" s="155">
        <v>1</v>
      </c>
      <c r="AO233" s="155">
        <v>1</v>
      </c>
    </row>
    <row r="234" spans="2:41" x14ac:dyDescent="0.25">
      <c r="B234" s="155">
        <v>1</v>
      </c>
      <c r="C234" s="155">
        <v>1</v>
      </c>
      <c r="D234" s="155">
        <v>1</v>
      </c>
      <c r="E234" s="155">
        <v>1</v>
      </c>
      <c r="F234" s="155">
        <v>1</v>
      </c>
      <c r="G234" s="155">
        <v>1</v>
      </c>
      <c r="H234" s="155">
        <v>1</v>
      </c>
      <c r="I234" s="155">
        <v>1</v>
      </c>
      <c r="J234" s="155">
        <v>1</v>
      </c>
      <c r="K234" s="155">
        <v>1</v>
      </c>
      <c r="L234" s="155">
        <v>1</v>
      </c>
      <c r="M234" s="155">
        <v>1</v>
      </c>
      <c r="N234" s="155">
        <v>1</v>
      </c>
      <c r="O234" s="155">
        <v>1</v>
      </c>
      <c r="P234" s="155">
        <v>1.03</v>
      </c>
      <c r="Q234" s="155">
        <v>1.03</v>
      </c>
      <c r="R234" s="155">
        <v>1</v>
      </c>
      <c r="S234" s="155">
        <v>1</v>
      </c>
      <c r="T234" s="155">
        <v>1.02</v>
      </c>
      <c r="U234" s="155">
        <v>1</v>
      </c>
      <c r="V234" s="155">
        <v>1</v>
      </c>
      <c r="W234" s="155">
        <v>1</v>
      </c>
      <c r="X234" s="155">
        <v>1</v>
      </c>
      <c r="Y234" s="155">
        <v>1</v>
      </c>
      <c r="Z234" s="155">
        <v>1</v>
      </c>
      <c r="AA234" s="155">
        <v>1</v>
      </c>
      <c r="AB234" s="155">
        <v>1</v>
      </c>
      <c r="AC234" s="155">
        <v>1</v>
      </c>
      <c r="AD234" s="155">
        <v>1</v>
      </c>
      <c r="AE234" s="155">
        <v>1</v>
      </c>
      <c r="AF234" s="155">
        <v>1</v>
      </c>
      <c r="AG234" s="155">
        <v>1.1000000000000001</v>
      </c>
      <c r="AH234" s="155">
        <v>1.02</v>
      </c>
      <c r="AI234" s="155">
        <v>1.05</v>
      </c>
      <c r="AJ234" s="155">
        <v>1</v>
      </c>
      <c r="AK234" s="155">
        <v>1</v>
      </c>
      <c r="AL234" s="155">
        <v>1.02</v>
      </c>
      <c r="AM234" s="155">
        <v>1</v>
      </c>
      <c r="AN234" s="155">
        <v>1</v>
      </c>
      <c r="AO234" s="155">
        <v>1</v>
      </c>
    </row>
    <row r="235" spans="2:41" x14ac:dyDescent="0.25">
      <c r="B235" s="155">
        <v>1</v>
      </c>
      <c r="C235" s="155">
        <v>1</v>
      </c>
      <c r="D235" s="155">
        <v>1</v>
      </c>
      <c r="E235" s="155">
        <v>1</v>
      </c>
      <c r="F235" s="155">
        <v>1</v>
      </c>
      <c r="G235" s="155">
        <v>1</v>
      </c>
      <c r="H235" s="155">
        <v>1</v>
      </c>
      <c r="I235" s="155">
        <v>1</v>
      </c>
      <c r="J235" s="155">
        <v>1</v>
      </c>
      <c r="K235" s="155">
        <v>1</v>
      </c>
      <c r="L235" s="155">
        <v>1</v>
      </c>
      <c r="M235" s="155">
        <v>1</v>
      </c>
      <c r="N235" s="155">
        <v>1</v>
      </c>
      <c r="O235" s="155">
        <v>1</v>
      </c>
      <c r="P235" s="155">
        <v>1.03</v>
      </c>
      <c r="Q235" s="155">
        <v>1.03</v>
      </c>
      <c r="R235" s="155">
        <v>1</v>
      </c>
      <c r="S235" s="155">
        <v>1</v>
      </c>
      <c r="T235" s="155">
        <v>1.02</v>
      </c>
      <c r="U235" s="155">
        <v>1</v>
      </c>
      <c r="V235" s="155">
        <v>1</v>
      </c>
      <c r="W235" s="155">
        <v>1</v>
      </c>
      <c r="X235" s="155">
        <v>1</v>
      </c>
      <c r="Y235" s="155">
        <v>1</v>
      </c>
      <c r="Z235" s="155">
        <v>1</v>
      </c>
      <c r="AA235" s="155">
        <v>1</v>
      </c>
      <c r="AB235" s="155">
        <v>1</v>
      </c>
      <c r="AC235" s="155">
        <v>1</v>
      </c>
      <c r="AD235" s="155">
        <v>1</v>
      </c>
      <c r="AE235" s="155">
        <v>1</v>
      </c>
      <c r="AF235" s="155">
        <v>1</v>
      </c>
      <c r="AG235" s="155">
        <v>1.1000000000000001</v>
      </c>
      <c r="AH235" s="155">
        <v>1.04</v>
      </c>
      <c r="AI235" s="155">
        <v>1.05</v>
      </c>
      <c r="AJ235" s="155">
        <v>1</v>
      </c>
      <c r="AK235" s="155">
        <v>1</v>
      </c>
      <c r="AL235" s="155">
        <v>1.02</v>
      </c>
      <c r="AM235" s="155">
        <v>1</v>
      </c>
      <c r="AN235" s="155">
        <v>1</v>
      </c>
      <c r="AO235" s="155">
        <v>1</v>
      </c>
    </row>
    <row r="236" spans="2:41" x14ac:dyDescent="0.25">
      <c r="B236" s="155">
        <v>1</v>
      </c>
      <c r="C236" s="155">
        <v>1</v>
      </c>
      <c r="D236" s="155">
        <v>1</v>
      </c>
      <c r="E236" s="155">
        <v>1</v>
      </c>
      <c r="F236" s="155">
        <v>1</v>
      </c>
      <c r="G236" s="155">
        <v>1</v>
      </c>
      <c r="H236" s="155">
        <v>1</v>
      </c>
      <c r="I236" s="155">
        <v>1</v>
      </c>
      <c r="J236" s="155">
        <v>1</v>
      </c>
      <c r="K236" s="155">
        <v>1</v>
      </c>
      <c r="L236" s="155">
        <v>1</v>
      </c>
      <c r="M236" s="155">
        <v>1</v>
      </c>
      <c r="N236" s="155">
        <v>1</v>
      </c>
      <c r="O236" s="155">
        <v>1</v>
      </c>
      <c r="P236" s="155">
        <v>1.03</v>
      </c>
      <c r="Q236" s="155">
        <v>1.03</v>
      </c>
      <c r="R236" s="155">
        <v>1</v>
      </c>
      <c r="S236" s="155">
        <v>1</v>
      </c>
      <c r="T236" s="155">
        <v>1.02</v>
      </c>
      <c r="U236" s="155">
        <v>1</v>
      </c>
      <c r="V236" s="155">
        <v>1</v>
      </c>
      <c r="W236" s="155">
        <v>1</v>
      </c>
      <c r="X236" s="155">
        <v>1</v>
      </c>
      <c r="Y236" s="155">
        <v>1</v>
      </c>
      <c r="Z236" s="155">
        <v>1</v>
      </c>
      <c r="AA236" s="155">
        <v>1</v>
      </c>
      <c r="AB236" s="155">
        <v>1</v>
      </c>
      <c r="AC236" s="155">
        <v>1</v>
      </c>
      <c r="AD236" s="155">
        <v>1</v>
      </c>
      <c r="AE236" s="155">
        <v>1</v>
      </c>
      <c r="AF236" s="155">
        <v>1</v>
      </c>
      <c r="AG236" s="155">
        <v>1.1000000000000001</v>
      </c>
      <c r="AH236" s="155">
        <v>1.04</v>
      </c>
      <c r="AI236" s="155">
        <v>1.05</v>
      </c>
      <c r="AJ236" s="155">
        <v>1</v>
      </c>
      <c r="AK236" s="155">
        <v>1</v>
      </c>
      <c r="AL236" s="155">
        <v>1.02</v>
      </c>
      <c r="AM236" s="155">
        <v>1</v>
      </c>
      <c r="AN236" s="155">
        <v>1</v>
      </c>
      <c r="AO236" s="155">
        <v>1</v>
      </c>
    </row>
    <row r="237" spans="2:41" x14ac:dyDescent="0.25">
      <c r="B237" s="155">
        <v>1</v>
      </c>
      <c r="C237" s="155">
        <v>1</v>
      </c>
      <c r="D237" s="155">
        <v>1</v>
      </c>
      <c r="E237" s="155">
        <v>1</v>
      </c>
      <c r="F237" s="155">
        <v>1</v>
      </c>
      <c r="G237" s="155">
        <v>1</v>
      </c>
      <c r="H237" s="155">
        <v>1</v>
      </c>
      <c r="I237" s="155">
        <v>1</v>
      </c>
      <c r="J237" s="155">
        <v>1</v>
      </c>
      <c r="K237" s="155">
        <v>1</v>
      </c>
      <c r="L237" s="155">
        <v>1</v>
      </c>
      <c r="M237" s="155">
        <v>1</v>
      </c>
      <c r="N237" s="155">
        <v>1</v>
      </c>
      <c r="O237" s="155">
        <v>1</v>
      </c>
      <c r="P237" s="155">
        <v>1.03</v>
      </c>
      <c r="Q237" s="155">
        <v>1.03</v>
      </c>
      <c r="R237" s="155">
        <v>1</v>
      </c>
      <c r="S237" s="155">
        <v>1</v>
      </c>
      <c r="T237" s="155">
        <v>1.02</v>
      </c>
      <c r="U237" s="155">
        <v>1</v>
      </c>
      <c r="V237" s="155">
        <v>1</v>
      </c>
      <c r="W237" s="155">
        <v>1</v>
      </c>
      <c r="X237" s="155">
        <v>1</v>
      </c>
      <c r="Y237" s="155">
        <v>1</v>
      </c>
      <c r="Z237" s="155">
        <v>1</v>
      </c>
      <c r="AA237" s="155">
        <v>1</v>
      </c>
      <c r="AB237" s="155">
        <v>1</v>
      </c>
      <c r="AC237" s="155">
        <v>1</v>
      </c>
      <c r="AD237" s="155">
        <v>1</v>
      </c>
      <c r="AE237" s="155">
        <v>1</v>
      </c>
      <c r="AF237" s="155">
        <v>1</v>
      </c>
      <c r="AG237" s="155">
        <v>1.1000000000000001</v>
      </c>
      <c r="AH237" s="155">
        <v>1.04</v>
      </c>
      <c r="AI237" s="155">
        <v>1.05</v>
      </c>
      <c r="AJ237" s="155">
        <v>1</v>
      </c>
      <c r="AK237" s="155">
        <v>1</v>
      </c>
      <c r="AL237" s="155">
        <v>1.02</v>
      </c>
      <c r="AM237" s="155">
        <v>1</v>
      </c>
      <c r="AN237" s="155">
        <v>1</v>
      </c>
      <c r="AO237" s="155">
        <v>1</v>
      </c>
    </row>
    <row r="238" spans="2:41" x14ac:dyDescent="0.25">
      <c r="B238" s="155">
        <v>1</v>
      </c>
      <c r="C238" s="155">
        <v>1</v>
      </c>
      <c r="D238" s="155">
        <v>1</v>
      </c>
      <c r="E238" s="155">
        <v>1</v>
      </c>
      <c r="F238" s="155">
        <v>1</v>
      </c>
      <c r="G238" s="155">
        <v>1</v>
      </c>
      <c r="H238" s="155">
        <v>1</v>
      </c>
      <c r="I238" s="155">
        <v>1</v>
      </c>
      <c r="J238" s="155">
        <v>1</v>
      </c>
      <c r="K238" s="155">
        <v>1</v>
      </c>
      <c r="L238" s="155">
        <v>1</v>
      </c>
      <c r="M238" s="155">
        <v>1</v>
      </c>
      <c r="N238" s="155">
        <v>1</v>
      </c>
      <c r="O238" s="155">
        <v>1</v>
      </c>
      <c r="P238" s="155">
        <v>1.03</v>
      </c>
      <c r="Q238" s="155">
        <v>1.03</v>
      </c>
      <c r="R238" s="155">
        <v>1</v>
      </c>
      <c r="S238" s="155">
        <v>1</v>
      </c>
      <c r="T238" s="155">
        <v>1.02</v>
      </c>
      <c r="U238" s="155">
        <v>1</v>
      </c>
      <c r="V238" s="155">
        <v>1</v>
      </c>
      <c r="W238" s="155">
        <v>1</v>
      </c>
      <c r="X238" s="155">
        <v>1</v>
      </c>
      <c r="Y238" s="155">
        <v>1</v>
      </c>
      <c r="Z238" s="155">
        <v>1.02</v>
      </c>
      <c r="AA238" s="155">
        <v>1</v>
      </c>
      <c r="AB238" s="155">
        <v>1</v>
      </c>
      <c r="AC238" s="155">
        <v>1</v>
      </c>
      <c r="AD238" s="155">
        <v>1</v>
      </c>
      <c r="AE238" s="155">
        <v>0.98</v>
      </c>
      <c r="AF238" s="155">
        <v>0.98</v>
      </c>
      <c r="AG238" s="155">
        <v>0.98</v>
      </c>
      <c r="AH238" s="155">
        <v>1</v>
      </c>
      <c r="AI238" s="155">
        <v>1.05</v>
      </c>
      <c r="AJ238" s="155">
        <v>1</v>
      </c>
      <c r="AK238" s="155">
        <v>1</v>
      </c>
      <c r="AL238" s="155">
        <v>1.02</v>
      </c>
      <c r="AM238" s="155">
        <v>1</v>
      </c>
      <c r="AN238" s="155">
        <v>1</v>
      </c>
      <c r="AO238" s="155">
        <v>1</v>
      </c>
    </row>
    <row r="239" spans="2:41" x14ac:dyDescent="0.25">
      <c r="B239" s="155">
        <v>1</v>
      </c>
      <c r="C239" s="155">
        <v>1</v>
      </c>
      <c r="D239" s="155">
        <v>1</v>
      </c>
      <c r="E239" s="155">
        <v>1</v>
      </c>
      <c r="F239" s="155">
        <v>1</v>
      </c>
      <c r="G239" s="155">
        <v>1</v>
      </c>
      <c r="H239" s="155">
        <v>1</v>
      </c>
      <c r="I239" s="155">
        <v>1</v>
      </c>
      <c r="J239" s="155">
        <v>1</v>
      </c>
      <c r="K239" s="155">
        <v>1</v>
      </c>
      <c r="L239" s="155">
        <v>1</v>
      </c>
      <c r="M239" s="155">
        <v>1</v>
      </c>
      <c r="N239" s="155">
        <v>1</v>
      </c>
      <c r="O239" s="155">
        <v>1</v>
      </c>
      <c r="P239" s="155">
        <v>1.03</v>
      </c>
      <c r="Q239" s="155">
        <v>1.03</v>
      </c>
      <c r="R239" s="155">
        <v>1</v>
      </c>
      <c r="S239" s="155">
        <v>1</v>
      </c>
      <c r="T239" s="155">
        <v>1.02</v>
      </c>
      <c r="U239" s="155">
        <v>1</v>
      </c>
      <c r="V239" s="155">
        <v>1</v>
      </c>
      <c r="W239" s="155">
        <v>1</v>
      </c>
      <c r="X239" s="155">
        <v>1</v>
      </c>
      <c r="Y239" s="155">
        <v>1</v>
      </c>
      <c r="Z239" s="155">
        <v>1.02</v>
      </c>
      <c r="AA239" s="155">
        <v>1</v>
      </c>
      <c r="AB239" s="155">
        <v>1</v>
      </c>
      <c r="AC239" s="155">
        <v>1</v>
      </c>
      <c r="AD239" s="155">
        <v>1</v>
      </c>
      <c r="AE239" s="155">
        <v>0.98</v>
      </c>
      <c r="AF239" s="155">
        <v>0.98</v>
      </c>
      <c r="AG239" s="155">
        <v>0.98</v>
      </c>
      <c r="AH239" s="155">
        <v>1</v>
      </c>
      <c r="AI239" s="155">
        <v>1.05</v>
      </c>
      <c r="AJ239" s="155">
        <v>1</v>
      </c>
      <c r="AK239" s="155">
        <v>1</v>
      </c>
      <c r="AL239" s="155">
        <v>1.02</v>
      </c>
      <c r="AM239" s="155">
        <v>1</v>
      </c>
      <c r="AN239" s="155">
        <v>1</v>
      </c>
      <c r="AO239" s="155">
        <v>1</v>
      </c>
    </row>
    <row r="240" spans="2:41" x14ac:dyDescent="0.25">
      <c r="B240" s="155">
        <v>1</v>
      </c>
      <c r="C240" s="155">
        <v>1</v>
      </c>
      <c r="D240" s="155">
        <v>1</v>
      </c>
      <c r="E240" s="155">
        <v>1</v>
      </c>
      <c r="F240" s="155">
        <v>1</v>
      </c>
      <c r="G240" s="155">
        <v>1</v>
      </c>
      <c r="H240" s="155">
        <v>1</v>
      </c>
      <c r="I240" s="155">
        <v>1</v>
      </c>
      <c r="J240" s="155">
        <v>1</v>
      </c>
      <c r="K240" s="155">
        <v>1</v>
      </c>
      <c r="L240" s="155">
        <v>1</v>
      </c>
      <c r="M240" s="155">
        <v>1</v>
      </c>
      <c r="N240" s="155">
        <v>1</v>
      </c>
      <c r="O240" s="155">
        <v>1</v>
      </c>
      <c r="P240" s="155">
        <v>1.03</v>
      </c>
      <c r="Q240" s="155">
        <v>1.03</v>
      </c>
      <c r="R240" s="155">
        <v>1</v>
      </c>
      <c r="S240" s="155">
        <v>1</v>
      </c>
      <c r="T240" s="155">
        <v>1.02</v>
      </c>
      <c r="U240" s="155">
        <v>1</v>
      </c>
      <c r="V240" s="155">
        <v>1</v>
      </c>
      <c r="W240" s="155">
        <v>1</v>
      </c>
      <c r="X240" s="155">
        <v>1</v>
      </c>
      <c r="Y240" s="155">
        <v>1</v>
      </c>
      <c r="Z240" s="155">
        <v>1.02</v>
      </c>
      <c r="AA240" s="155">
        <v>1</v>
      </c>
      <c r="AB240" s="155">
        <v>1</v>
      </c>
      <c r="AC240" s="155">
        <v>1</v>
      </c>
      <c r="AD240" s="155">
        <v>1</v>
      </c>
      <c r="AE240" s="155">
        <v>0.98</v>
      </c>
      <c r="AF240" s="155">
        <v>0.98</v>
      </c>
      <c r="AG240" s="155">
        <v>0.98</v>
      </c>
      <c r="AH240" s="155">
        <v>1</v>
      </c>
      <c r="AI240" s="155">
        <v>1.05</v>
      </c>
      <c r="AJ240" s="155">
        <v>1</v>
      </c>
      <c r="AK240" s="155">
        <v>1</v>
      </c>
      <c r="AL240" s="155">
        <v>1.02</v>
      </c>
      <c r="AM240" s="155">
        <v>1</v>
      </c>
      <c r="AN240" s="155">
        <v>1</v>
      </c>
      <c r="AO240" s="155">
        <v>1</v>
      </c>
    </row>
    <row r="241" spans="2:41" x14ac:dyDescent="0.25">
      <c r="B241" s="155">
        <v>1</v>
      </c>
      <c r="C241" s="155">
        <v>1</v>
      </c>
      <c r="D241" s="155">
        <v>1</v>
      </c>
      <c r="E241" s="155">
        <v>1</v>
      </c>
      <c r="F241" s="155">
        <v>1</v>
      </c>
      <c r="G241" s="155">
        <v>1</v>
      </c>
      <c r="H241" s="155">
        <v>1</v>
      </c>
      <c r="I241" s="155">
        <v>1</v>
      </c>
      <c r="J241" s="155">
        <v>1</v>
      </c>
      <c r="K241" s="155">
        <v>1</v>
      </c>
      <c r="L241" s="155">
        <v>1</v>
      </c>
      <c r="M241" s="155">
        <v>1</v>
      </c>
      <c r="N241" s="155">
        <v>1</v>
      </c>
      <c r="O241" s="155">
        <v>1</v>
      </c>
      <c r="P241" s="155">
        <v>1.03</v>
      </c>
      <c r="Q241" s="155">
        <v>1.03</v>
      </c>
      <c r="R241" s="155">
        <v>1</v>
      </c>
      <c r="S241" s="155">
        <v>1</v>
      </c>
      <c r="T241" s="155">
        <v>1.02</v>
      </c>
      <c r="U241" s="155">
        <v>1</v>
      </c>
      <c r="V241" s="155">
        <v>1</v>
      </c>
      <c r="W241" s="155">
        <v>1</v>
      </c>
      <c r="X241" s="155">
        <v>1</v>
      </c>
      <c r="Y241" s="155">
        <v>1</v>
      </c>
      <c r="Z241" s="155">
        <v>1.02</v>
      </c>
      <c r="AA241" s="155">
        <v>1</v>
      </c>
      <c r="AB241" s="155">
        <v>1</v>
      </c>
      <c r="AC241" s="155">
        <v>1</v>
      </c>
      <c r="AD241" s="155">
        <v>1</v>
      </c>
      <c r="AE241" s="155">
        <v>0.98</v>
      </c>
      <c r="AF241" s="155">
        <v>0.98</v>
      </c>
      <c r="AG241" s="155">
        <v>0.98</v>
      </c>
      <c r="AH241" s="155">
        <v>1</v>
      </c>
      <c r="AI241" s="155">
        <v>1.05</v>
      </c>
      <c r="AJ241" s="155">
        <v>1</v>
      </c>
      <c r="AK241" s="155">
        <v>1</v>
      </c>
      <c r="AL241" s="155">
        <v>1.02</v>
      </c>
      <c r="AM241" s="155">
        <v>1</v>
      </c>
      <c r="AN241" s="155">
        <v>1</v>
      </c>
      <c r="AO241" s="155">
        <v>1</v>
      </c>
    </row>
    <row r="242" spans="2:41" x14ac:dyDescent="0.25">
      <c r="B242" s="155">
        <v>1</v>
      </c>
      <c r="C242" s="155">
        <v>1</v>
      </c>
      <c r="D242" s="155">
        <v>1</v>
      </c>
      <c r="E242" s="155">
        <v>1</v>
      </c>
      <c r="F242" s="155">
        <v>1</v>
      </c>
      <c r="G242" s="155">
        <v>1</v>
      </c>
      <c r="H242" s="155">
        <v>1</v>
      </c>
      <c r="I242" s="155">
        <v>1</v>
      </c>
      <c r="J242" s="155">
        <v>1</v>
      </c>
      <c r="K242" s="155">
        <v>1</v>
      </c>
      <c r="L242" s="155">
        <v>1</v>
      </c>
      <c r="M242" s="155">
        <v>1</v>
      </c>
      <c r="N242" s="155">
        <v>1</v>
      </c>
      <c r="O242" s="155">
        <v>1</v>
      </c>
      <c r="P242" s="155">
        <v>1.03</v>
      </c>
      <c r="Q242" s="155">
        <v>1.03</v>
      </c>
      <c r="R242" s="155">
        <v>1</v>
      </c>
      <c r="S242" s="155">
        <v>1</v>
      </c>
      <c r="T242" s="155">
        <v>1.02</v>
      </c>
      <c r="U242" s="155">
        <v>1</v>
      </c>
      <c r="V242" s="155">
        <v>1</v>
      </c>
      <c r="W242" s="155">
        <v>1</v>
      </c>
      <c r="X242" s="155">
        <v>1</v>
      </c>
      <c r="Y242" s="155">
        <v>1</v>
      </c>
      <c r="Z242" s="155">
        <v>1.02</v>
      </c>
      <c r="AA242" s="155">
        <v>1</v>
      </c>
      <c r="AB242" s="155">
        <v>1</v>
      </c>
      <c r="AC242" s="155">
        <v>1</v>
      </c>
      <c r="AD242" s="155">
        <v>1</v>
      </c>
      <c r="AE242" s="155">
        <v>0.98</v>
      </c>
      <c r="AF242" s="155">
        <v>0.98</v>
      </c>
      <c r="AG242" s="155">
        <v>0.98</v>
      </c>
      <c r="AH242" s="155">
        <v>1</v>
      </c>
      <c r="AI242" s="155">
        <v>1.05</v>
      </c>
      <c r="AJ242" s="155">
        <v>1</v>
      </c>
      <c r="AK242" s="155">
        <v>1</v>
      </c>
      <c r="AL242" s="155">
        <v>1.02</v>
      </c>
      <c r="AM242" s="155">
        <v>1</v>
      </c>
      <c r="AN242" s="155">
        <v>1</v>
      </c>
      <c r="AO242" s="155">
        <v>1</v>
      </c>
    </row>
    <row r="243" spans="2:41" x14ac:dyDescent="0.25">
      <c r="B243" s="155">
        <v>1</v>
      </c>
      <c r="C243" s="155">
        <v>1</v>
      </c>
      <c r="D243" s="155">
        <v>1</v>
      </c>
      <c r="E243" s="155">
        <v>1</v>
      </c>
      <c r="F243" s="155">
        <v>1</v>
      </c>
      <c r="G243" s="155">
        <v>1</v>
      </c>
      <c r="H243" s="155">
        <v>1</v>
      </c>
      <c r="I243" s="155">
        <v>1</v>
      </c>
      <c r="J243" s="155">
        <v>1</v>
      </c>
      <c r="K243" s="155">
        <v>1</v>
      </c>
      <c r="L243" s="155">
        <v>1</v>
      </c>
      <c r="M243" s="155">
        <v>1</v>
      </c>
      <c r="N243" s="155">
        <v>1</v>
      </c>
      <c r="O243" s="155">
        <v>1</v>
      </c>
      <c r="P243" s="155">
        <v>1.03</v>
      </c>
      <c r="Q243" s="155">
        <v>1.03</v>
      </c>
      <c r="R243" s="155">
        <v>1</v>
      </c>
      <c r="S243" s="155">
        <v>1</v>
      </c>
      <c r="T243" s="155">
        <v>1.02</v>
      </c>
      <c r="U243" s="155">
        <v>1</v>
      </c>
      <c r="V243" s="155">
        <v>1</v>
      </c>
      <c r="W243" s="155">
        <v>1</v>
      </c>
      <c r="X243" s="155">
        <v>1</v>
      </c>
      <c r="Y243" s="155">
        <v>1</v>
      </c>
      <c r="Z243" s="155">
        <v>1.02</v>
      </c>
      <c r="AA243" s="155">
        <v>1</v>
      </c>
      <c r="AB243" s="155">
        <v>1</v>
      </c>
      <c r="AC243" s="155">
        <v>1</v>
      </c>
      <c r="AD243" s="155">
        <v>1</v>
      </c>
      <c r="AE243" s="155">
        <v>0.98</v>
      </c>
      <c r="AF243" s="155">
        <v>0.98</v>
      </c>
      <c r="AG243" s="155">
        <v>0.98</v>
      </c>
      <c r="AH243" s="155">
        <v>1</v>
      </c>
      <c r="AI243" s="155">
        <v>1.05</v>
      </c>
      <c r="AJ243" s="155">
        <v>1</v>
      </c>
      <c r="AK243" s="155">
        <v>1</v>
      </c>
      <c r="AL243" s="155">
        <v>1.02</v>
      </c>
      <c r="AM243" s="155">
        <v>1</v>
      </c>
      <c r="AN243" s="155">
        <v>1</v>
      </c>
      <c r="AO243" s="155">
        <v>1</v>
      </c>
    </row>
    <row r="244" spans="2:41" x14ac:dyDescent="0.25">
      <c r="B244" s="155">
        <v>1</v>
      </c>
      <c r="C244" s="155">
        <v>1</v>
      </c>
      <c r="D244" s="155">
        <v>1</v>
      </c>
      <c r="E244" s="155">
        <v>1</v>
      </c>
      <c r="F244" s="155">
        <v>1</v>
      </c>
      <c r="G244" s="155">
        <v>1</v>
      </c>
      <c r="H244" s="155">
        <v>1</v>
      </c>
      <c r="I244" s="155">
        <v>1</v>
      </c>
      <c r="J244" s="155">
        <v>1</v>
      </c>
      <c r="K244" s="155">
        <v>1</v>
      </c>
      <c r="L244" s="155">
        <v>1</v>
      </c>
      <c r="M244" s="155">
        <v>1</v>
      </c>
      <c r="N244" s="155">
        <v>1</v>
      </c>
      <c r="O244" s="155">
        <v>1</v>
      </c>
      <c r="P244" s="155">
        <v>1.03</v>
      </c>
      <c r="Q244" s="155">
        <v>1.03</v>
      </c>
      <c r="R244" s="155">
        <v>1</v>
      </c>
      <c r="S244" s="155">
        <v>1</v>
      </c>
      <c r="T244" s="155">
        <v>1.02</v>
      </c>
      <c r="U244" s="155">
        <v>1</v>
      </c>
      <c r="V244" s="155">
        <v>1</v>
      </c>
      <c r="W244" s="155">
        <v>1</v>
      </c>
      <c r="X244" s="155">
        <v>1</v>
      </c>
      <c r="Y244" s="155">
        <v>1</v>
      </c>
      <c r="Z244" s="155">
        <v>1.02</v>
      </c>
      <c r="AA244" s="155">
        <v>1</v>
      </c>
      <c r="AB244" s="155">
        <v>1</v>
      </c>
      <c r="AC244" s="155">
        <v>1</v>
      </c>
      <c r="AD244" s="155">
        <v>1</v>
      </c>
      <c r="AE244" s="155">
        <v>0.98</v>
      </c>
      <c r="AF244" s="155">
        <v>0.98</v>
      </c>
      <c r="AG244" s="155">
        <v>0.98</v>
      </c>
      <c r="AH244" s="155">
        <v>1</v>
      </c>
      <c r="AI244" s="155">
        <v>1.05</v>
      </c>
      <c r="AJ244" s="155">
        <v>1</v>
      </c>
      <c r="AK244" s="155">
        <v>1</v>
      </c>
      <c r="AL244" s="155">
        <v>1.02</v>
      </c>
      <c r="AM244" s="155">
        <v>1</v>
      </c>
      <c r="AN244" s="155">
        <v>1</v>
      </c>
      <c r="AO244" s="155">
        <v>1</v>
      </c>
    </row>
    <row r="245" spans="2:41" x14ac:dyDescent="0.25">
      <c r="B245" s="155">
        <v>1</v>
      </c>
      <c r="C245" s="155">
        <v>1</v>
      </c>
      <c r="D245" s="155">
        <v>1</v>
      </c>
      <c r="E245" s="155">
        <v>1</v>
      </c>
      <c r="F245" s="155">
        <v>1</v>
      </c>
      <c r="G245" s="155">
        <v>1</v>
      </c>
      <c r="H245" s="155">
        <v>1</v>
      </c>
      <c r="I245" s="155">
        <v>1</v>
      </c>
      <c r="J245" s="155">
        <v>1</v>
      </c>
      <c r="K245" s="155">
        <v>1</v>
      </c>
      <c r="L245" s="155">
        <v>1</v>
      </c>
      <c r="M245" s="155">
        <v>1</v>
      </c>
      <c r="N245" s="155">
        <v>1</v>
      </c>
      <c r="O245" s="155">
        <v>1</v>
      </c>
      <c r="P245" s="155">
        <v>1.03</v>
      </c>
      <c r="Q245" s="155">
        <v>1.03</v>
      </c>
      <c r="R245" s="155">
        <v>1</v>
      </c>
      <c r="S245" s="155">
        <v>1</v>
      </c>
      <c r="T245" s="155">
        <v>1.02</v>
      </c>
      <c r="U245" s="155">
        <v>1</v>
      </c>
      <c r="V245" s="155">
        <v>1</v>
      </c>
      <c r="W245" s="155">
        <v>1</v>
      </c>
      <c r="X245" s="155">
        <v>1</v>
      </c>
      <c r="Y245" s="155">
        <v>1</v>
      </c>
      <c r="Z245" s="155">
        <v>1</v>
      </c>
      <c r="AA245" s="155">
        <v>1</v>
      </c>
      <c r="AB245" s="155">
        <v>1</v>
      </c>
      <c r="AC245" s="155">
        <v>1</v>
      </c>
      <c r="AD245" s="155">
        <v>1</v>
      </c>
      <c r="AE245" s="155">
        <v>1</v>
      </c>
      <c r="AF245" s="155">
        <v>1</v>
      </c>
      <c r="AG245" s="155">
        <v>1.1000000000000001</v>
      </c>
      <c r="AH245" s="155">
        <v>1.1000000000000001</v>
      </c>
      <c r="AI245" s="155">
        <v>1.05</v>
      </c>
      <c r="AJ245" s="155">
        <v>1</v>
      </c>
      <c r="AK245" s="155">
        <v>1</v>
      </c>
      <c r="AL245" s="155">
        <v>1.02</v>
      </c>
      <c r="AM245" s="155">
        <v>1</v>
      </c>
      <c r="AN245" s="155">
        <v>1</v>
      </c>
      <c r="AO245" s="155">
        <v>1</v>
      </c>
    </row>
    <row r="246" spans="2:41" x14ac:dyDescent="0.25">
      <c r="B246" s="155">
        <v>1</v>
      </c>
      <c r="C246" s="155">
        <v>1</v>
      </c>
      <c r="D246" s="155">
        <v>1</v>
      </c>
      <c r="E246" s="155">
        <v>1</v>
      </c>
      <c r="F246" s="155">
        <v>1</v>
      </c>
      <c r="G246" s="155">
        <v>1</v>
      </c>
      <c r="H246" s="155">
        <v>1</v>
      </c>
      <c r="I246" s="155">
        <v>1</v>
      </c>
      <c r="J246" s="155">
        <v>1</v>
      </c>
      <c r="K246" s="155">
        <v>1</v>
      </c>
      <c r="L246" s="155">
        <v>1</v>
      </c>
      <c r="M246" s="155">
        <v>1</v>
      </c>
      <c r="N246" s="155">
        <v>1</v>
      </c>
      <c r="O246" s="155">
        <v>1</v>
      </c>
      <c r="P246" s="155">
        <v>1.03</v>
      </c>
      <c r="Q246" s="155">
        <v>1.03</v>
      </c>
      <c r="R246" s="155">
        <v>1</v>
      </c>
      <c r="S246" s="155">
        <v>1</v>
      </c>
      <c r="T246" s="155">
        <v>1.02</v>
      </c>
      <c r="U246" s="155">
        <v>1</v>
      </c>
      <c r="V246" s="155">
        <v>1</v>
      </c>
      <c r="W246" s="155">
        <v>1</v>
      </c>
      <c r="X246" s="155">
        <v>1</v>
      </c>
      <c r="Y246" s="155">
        <v>1</v>
      </c>
      <c r="Z246" s="155">
        <v>1</v>
      </c>
      <c r="AA246" s="155">
        <v>1</v>
      </c>
      <c r="AB246" s="155">
        <v>1</v>
      </c>
      <c r="AC246" s="155">
        <v>1</v>
      </c>
      <c r="AD246" s="155">
        <v>1</v>
      </c>
      <c r="AE246" s="155">
        <v>1</v>
      </c>
      <c r="AF246" s="155">
        <v>1</v>
      </c>
      <c r="AG246" s="155">
        <v>1.1000000000000001</v>
      </c>
      <c r="AH246" s="155">
        <v>1.02</v>
      </c>
      <c r="AI246" s="155">
        <v>1.05</v>
      </c>
      <c r="AJ246" s="155">
        <v>1</v>
      </c>
      <c r="AK246" s="155">
        <v>1</v>
      </c>
      <c r="AL246" s="155">
        <v>1.02</v>
      </c>
      <c r="AM246" s="155">
        <v>1</v>
      </c>
      <c r="AN246" s="155">
        <v>1</v>
      </c>
      <c r="AO246" s="155">
        <v>1</v>
      </c>
    </row>
    <row r="247" spans="2:41" x14ac:dyDescent="0.25">
      <c r="B247" s="155">
        <v>1</v>
      </c>
      <c r="C247" s="155">
        <v>1</v>
      </c>
      <c r="D247" s="155">
        <v>1</v>
      </c>
      <c r="E247" s="155">
        <v>1</v>
      </c>
      <c r="F247" s="155">
        <v>1</v>
      </c>
      <c r="G247" s="155">
        <v>1</v>
      </c>
      <c r="H247" s="155">
        <v>1</v>
      </c>
      <c r="I247" s="155">
        <v>1</v>
      </c>
      <c r="J247" s="155">
        <v>1</v>
      </c>
      <c r="K247" s="155">
        <v>1</v>
      </c>
      <c r="L247" s="155">
        <v>1</v>
      </c>
      <c r="M247" s="155">
        <v>1</v>
      </c>
      <c r="N247" s="155">
        <v>1</v>
      </c>
      <c r="O247" s="155">
        <v>1</v>
      </c>
      <c r="P247" s="155">
        <v>1.03</v>
      </c>
      <c r="Q247" s="155">
        <v>1.03</v>
      </c>
      <c r="R247" s="155">
        <v>1</v>
      </c>
      <c r="S247" s="155">
        <v>1</v>
      </c>
      <c r="T247" s="155">
        <v>1.02</v>
      </c>
      <c r="U247" s="155">
        <v>1</v>
      </c>
      <c r="V247" s="155">
        <v>1</v>
      </c>
      <c r="W247" s="155">
        <v>1</v>
      </c>
      <c r="X247" s="155">
        <v>1</v>
      </c>
      <c r="Y247" s="155">
        <v>1</v>
      </c>
      <c r="Z247" s="155">
        <v>1</v>
      </c>
      <c r="AA247" s="155">
        <v>1</v>
      </c>
      <c r="AB247" s="155">
        <v>1</v>
      </c>
      <c r="AC247" s="155">
        <v>1</v>
      </c>
      <c r="AD247" s="155">
        <v>1</v>
      </c>
      <c r="AE247" s="155">
        <v>1</v>
      </c>
      <c r="AF247" s="155">
        <v>1</v>
      </c>
      <c r="AG247" s="155">
        <v>1.1000000000000001</v>
      </c>
      <c r="AH247" s="155">
        <v>1.04</v>
      </c>
      <c r="AI247" s="155">
        <v>1.05</v>
      </c>
      <c r="AJ247" s="155">
        <v>1</v>
      </c>
      <c r="AK247" s="155">
        <v>1</v>
      </c>
      <c r="AL247" s="155">
        <v>1.02</v>
      </c>
      <c r="AM247" s="155">
        <v>1</v>
      </c>
      <c r="AN247" s="155">
        <v>1</v>
      </c>
      <c r="AO247" s="155">
        <v>1</v>
      </c>
    </row>
    <row r="248" spans="2:41" x14ac:dyDescent="0.25">
      <c r="B248" s="155">
        <v>1</v>
      </c>
      <c r="C248" s="155">
        <v>1</v>
      </c>
      <c r="D248" s="155">
        <v>1</v>
      </c>
      <c r="E248" s="155">
        <v>1</v>
      </c>
      <c r="F248" s="155">
        <v>1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1.03</v>
      </c>
      <c r="Q248" s="155">
        <v>1.03</v>
      </c>
      <c r="R248" s="155">
        <v>1</v>
      </c>
      <c r="S248" s="155">
        <v>1</v>
      </c>
      <c r="T248" s="155">
        <v>1.02</v>
      </c>
      <c r="U248" s="155">
        <v>1</v>
      </c>
      <c r="V248" s="155">
        <v>1</v>
      </c>
      <c r="W248" s="155">
        <v>1</v>
      </c>
      <c r="X248" s="155">
        <v>1</v>
      </c>
      <c r="Y248" s="155">
        <v>1</v>
      </c>
      <c r="Z248" s="155">
        <v>1</v>
      </c>
      <c r="AA248" s="155">
        <v>1</v>
      </c>
      <c r="AB248" s="155">
        <v>1</v>
      </c>
      <c r="AC248" s="155">
        <v>1</v>
      </c>
      <c r="AD248" s="155">
        <v>1</v>
      </c>
      <c r="AE248" s="155">
        <v>1</v>
      </c>
      <c r="AF248" s="155">
        <v>1</v>
      </c>
      <c r="AG248" s="155">
        <v>1.1000000000000001</v>
      </c>
      <c r="AH248" s="155">
        <v>1.04</v>
      </c>
      <c r="AI248" s="155">
        <v>1.05</v>
      </c>
      <c r="AJ248" s="155">
        <v>1</v>
      </c>
      <c r="AK248" s="155">
        <v>1</v>
      </c>
      <c r="AL248" s="155">
        <v>1.02</v>
      </c>
      <c r="AM248" s="155">
        <v>1</v>
      </c>
      <c r="AN248" s="155">
        <v>1</v>
      </c>
      <c r="AO248" s="155">
        <v>1</v>
      </c>
    </row>
    <row r="249" spans="2:41" x14ac:dyDescent="0.25">
      <c r="B249" s="155">
        <v>1</v>
      </c>
      <c r="C249" s="155">
        <v>1</v>
      </c>
      <c r="D249" s="155">
        <v>1</v>
      </c>
      <c r="E249" s="155">
        <v>1</v>
      </c>
      <c r="F249" s="155">
        <v>1</v>
      </c>
      <c r="G249" s="155">
        <v>1</v>
      </c>
      <c r="H249" s="155">
        <v>1</v>
      </c>
      <c r="I249" s="155">
        <v>1</v>
      </c>
      <c r="J249" s="155">
        <v>1</v>
      </c>
      <c r="K249" s="155">
        <v>1</v>
      </c>
      <c r="L249" s="155">
        <v>1</v>
      </c>
      <c r="M249" s="155">
        <v>1</v>
      </c>
      <c r="N249" s="155">
        <v>1</v>
      </c>
      <c r="O249" s="155">
        <v>1</v>
      </c>
      <c r="P249" s="155">
        <v>1.03</v>
      </c>
      <c r="Q249" s="155">
        <v>1.03</v>
      </c>
      <c r="R249" s="155">
        <v>1</v>
      </c>
      <c r="S249" s="155">
        <v>1</v>
      </c>
      <c r="T249" s="155">
        <v>1.02</v>
      </c>
      <c r="U249" s="155">
        <v>1</v>
      </c>
      <c r="V249" s="155">
        <v>1</v>
      </c>
      <c r="W249" s="155">
        <v>1</v>
      </c>
      <c r="X249" s="155">
        <v>1</v>
      </c>
      <c r="Y249" s="155">
        <v>1</v>
      </c>
      <c r="Z249" s="155">
        <v>1</v>
      </c>
      <c r="AA249" s="155">
        <v>1</v>
      </c>
      <c r="AB249" s="155">
        <v>1</v>
      </c>
      <c r="AC249" s="155">
        <v>1</v>
      </c>
      <c r="AD249" s="155">
        <v>1</v>
      </c>
      <c r="AE249" s="155">
        <v>1</v>
      </c>
      <c r="AF249" s="155">
        <v>1</v>
      </c>
      <c r="AG249" s="155">
        <v>1.1000000000000001</v>
      </c>
      <c r="AH249" s="155">
        <v>1.04</v>
      </c>
      <c r="AI249" s="155">
        <v>1.05</v>
      </c>
      <c r="AJ249" s="155">
        <v>1</v>
      </c>
      <c r="AK249" s="155">
        <v>1</v>
      </c>
      <c r="AL249" s="155">
        <v>1.02</v>
      </c>
      <c r="AM249" s="155">
        <v>1</v>
      </c>
      <c r="AN249" s="155">
        <v>1</v>
      </c>
      <c r="AO249" s="155">
        <v>1</v>
      </c>
    </row>
    <row r="250" spans="2:41" x14ac:dyDescent="0.25">
      <c r="B250" s="155">
        <v>1</v>
      </c>
      <c r="C250" s="155">
        <v>1</v>
      </c>
      <c r="D250" s="155">
        <v>1</v>
      </c>
      <c r="E250" s="155">
        <v>1</v>
      </c>
      <c r="F250" s="155">
        <v>1</v>
      </c>
      <c r="G250" s="155">
        <v>1</v>
      </c>
      <c r="H250" s="155">
        <v>1</v>
      </c>
      <c r="I250" s="155">
        <v>1</v>
      </c>
      <c r="J250" s="155">
        <v>1</v>
      </c>
      <c r="K250" s="155">
        <v>1</v>
      </c>
      <c r="L250" s="155">
        <v>1</v>
      </c>
      <c r="M250" s="155">
        <v>1</v>
      </c>
      <c r="N250" s="155">
        <v>1</v>
      </c>
      <c r="O250" s="155">
        <v>1</v>
      </c>
      <c r="P250" s="155">
        <v>1.03</v>
      </c>
      <c r="Q250" s="155">
        <v>1.03</v>
      </c>
      <c r="R250" s="155">
        <v>1</v>
      </c>
      <c r="S250" s="155">
        <v>1</v>
      </c>
      <c r="T250" s="155">
        <v>1.02</v>
      </c>
      <c r="U250" s="155">
        <v>1</v>
      </c>
      <c r="V250" s="155">
        <v>1</v>
      </c>
      <c r="W250" s="155">
        <v>1</v>
      </c>
      <c r="X250" s="155">
        <v>1</v>
      </c>
      <c r="Y250" s="155">
        <v>1</v>
      </c>
      <c r="Z250" s="155">
        <v>1.02</v>
      </c>
      <c r="AA250" s="155">
        <v>1</v>
      </c>
      <c r="AB250" s="155">
        <v>1</v>
      </c>
      <c r="AC250" s="155">
        <v>1</v>
      </c>
      <c r="AD250" s="155">
        <v>1</v>
      </c>
      <c r="AE250" s="155">
        <v>0.98</v>
      </c>
      <c r="AF250" s="155">
        <v>0.98</v>
      </c>
      <c r="AG250" s="155">
        <v>0.98</v>
      </c>
      <c r="AH250" s="155">
        <v>1</v>
      </c>
      <c r="AI250" s="155">
        <v>1.05</v>
      </c>
      <c r="AJ250" s="155">
        <v>1</v>
      </c>
      <c r="AK250" s="155">
        <v>1</v>
      </c>
      <c r="AL250" s="155">
        <v>1.02</v>
      </c>
      <c r="AM250" s="155">
        <v>1</v>
      </c>
      <c r="AN250" s="155">
        <v>1</v>
      </c>
      <c r="AO250" s="155">
        <v>1</v>
      </c>
    </row>
    <row r="251" spans="2:41" x14ac:dyDescent="0.25">
      <c r="B251" s="155">
        <v>1</v>
      </c>
      <c r="C251" s="155">
        <v>1</v>
      </c>
      <c r="D251" s="155">
        <v>1</v>
      </c>
      <c r="E251" s="155">
        <v>1</v>
      </c>
      <c r="F251" s="155">
        <v>1</v>
      </c>
      <c r="G251" s="155">
        <v>1</v>
      </c>
      <c r="H251" s="155">
        <v>1</v>
      </c>
      <c r="I251" s="155">
        <v>1</v>
      </c>
      <c r="J251" s="155">
        <v>1</v>
      </c>
      <c r="K251" s="155">
        <v>1</v>
      </c>
      <c r="L251" s="155">
        <v>1</v>
      </c>
      <c r="M251" s="155">
        <v>1</v>
      </c>
      <c r="N251" s="155">
        <v>1</v>
      </c>
      <c r="O251" s="155">
        <v>1</v>
      </c>
      <c r="P251" s="155">
        <v>1.03</v>
      </c>
      <c r="Q251" s="155">
        <v>1.03</v>
      </c>
      <c r="R251" s="155">
        <v>1</v>
      </c>
      <c r="S251" s="155">
        <v>1</v>
      </c>
      <c r="T251" s="155">
        <v>1.02</v>
      </c>
      <c r="U251" s="155">
        <v>1</v>
      </c>
      <c r="V251" s="155">
        <v>1</v>
      </c>
      <c r="W251" s="155">
        <v>1</v>
      </c>
      <c r="X251" s="155">
        <v>1</v>
      </c>
      <c r="Y251" s="155">
        <v>1</v>
      </c>
      <c r="Z251" s="155">
        <v>1.02</v>
      </c>
      <c r="AA251" s="155">
        <v>1</v>
      </c>
      <c r="AB251" s="155">
        <v>1</v>
      </c>
      <c r="AC251" s="155">
        <v>1</v>
      </c>
      <c r="AD251" s="155">
        <v>1</v>
      </c>
      <c r="AE251" s="155">
        <v>0.98</v>
      </c>
      <c r="AF251" s="155">
        <v>0.98</v>
      </c>
      <c r="AG251" s="155">
        <v>0.98</v>
      </c>
      <c r="AH251" s="155">
        <v>1</v>
      </c>
      <c r="AI251" s="155">
        <v>1.05</v>
      </c>
      <c r="AJ251" s="155">
        <v>1</v>
      </c>
      <c r="AK251" s="155">
        <v>1</v>
      </c>
      <c r="AL251" s="155">
        <v>1.02</v>
      </c>
      <c r="AM251" s="155">
        <v>1</v>
      </c>
      <c r="AN251" s="155">
        <v>1</v>
      </c>
      <c r="AO251" s="155">
        <v>1</v>
      </c>
    </row>
    <row r="252" spans="2:41" x14ac:dyDescent="0.25">
      <c r="B252" s="155">
        <v>1</v>
      </c>
      <c r="C252" s="155">
        <v>1</v>
      </c>
      <c r="D252" s="155">
        <v>1</v>
      </c>
      <c r="E252" s="155">
        <v>1</v>
      </c>
      <c r="F252" s="155">
        <v>1</v>
      </c>
      <c r="G252" s="155">
        <v>1</v>
      </c>
      <c r="H252" s="155">
        <v>1</v>
      </c>
      <c r="I252" s="155">
        <v>1</v>
      </c>
      <c r="J252" s="155">
        <v>1</v>
      </c>
      <c r="K252" s="155">
        <v>1</v>
      </c>
      <c r="L252" s="155">
        <v>1</v>
      </c>
      <c r="M252" s="155">
        <v>1</v>
      </c>
      <c r="N252" s="155">
        <v>1</v>
      </c>
      <c r="O252" s="155">
        <v>1</v>
      </c>
      <c r="P252" s="155">
        <v>1.03</v>
      </c>
      <c r="Q252" s="155">
        <v>1.03</v>
      </c>
      <c r="R252" s="155">
        <v>1</v>
      </c>
      <c r="S252" s="155">
        <v>1</v>
      </c>
      <c r="T252" s="155">
        <v>1.02</v>
      </c>
      <c r="U252" s="155">
        <v>1</v>
      </c>
      <c r="V252" s="155">
        <v>1</v>
      </c>
      <c r="W252" s="155">
        <v>1</v>
      </c>
      <c r="X252" s="155">
        <v>1</v>
      </c>
      <c r="Y252" s="155">
        <v>1</v>
      </c>
      <c r="Z252" s="155">
        <v>1.02</v>
      </c>
      <c r="AA252" s="155">
        <v>1</v>
      </c>
      <c r="AB252" s="155">
        <v>1</v>
      </c>
      <c r="AC252" s="155">
        <v>1</v>
      </c>
      <c r="AD252" s="155">
        <v>1</v>
      </c>
      <c r="AE252" s="155">
        <v>0.98</v>
      </c>
      <c r="AF252" s="155">
        <v>0.98</v>
      </c>
      <c r="AG252" s="155">
        <v>0.98</v>
      </c>
      <c r="AH252" s="155">
        <v>1</v>
      </c>
      <c r="AI252" s="155">
        <v>1.05</v>
      </c>
      <c r="AJ252" s="155">
        <v>1</v>
      </c>
      <c r="AK252" s="155">
        <v>1</v>
      </c>
      <c r="AL252" s="155">
        <v>1.02</v>
      </c>
      <c r="AM252" s="155">
        <v>1</v>
      </c>
      <c r="AN252" s="155">
        <v>1</v>
      </c>
      <c r="AO252" s="155">
        <v>1</v>
      </c>
    </row>
    <row r="253" spans="2:41" x14ac:dyDescent="0.25">
      <c r="B253" s="155">
        <v>1</v>
      </c>
      <c r="C253" s="155">
        <v>1</v>
      </c>
      <c r="D253" s="155">
        <v>1</v>
      </c>
      <c r="E253" s="155">
        <v>1</v>
      </c>
      <c r="F253" s="155">
        <v>1</v>
      </c>
      <c r="G253" s="155">
        <v>1</v>
      </c>
      <c r="H253" s="155">
        <v>1</v>
      </c>
      <c r="I253" s="155">
        <v>1</v>
      </c>
      <c r="J253" s="155">
        <v>1</v>
      </c>
      <c r="K253" s="155">
        <v>1</v>
      </c>
      <c r="L253" s="155">
        <v>1</v>
      </c>
      <c r="M253" s="155">
        <v>1</v>
      </c>
      <c r="N253" s="155">
        <v>1</v>
      </c>
      <c r="O253" s="155">
        <v>1</v>
      </c>
      <c r="P253" s="155">
        <v>1.03</v>
      </c>
      <c r="Q253" s="155">
        <v>1.03</v>
      </c>
      <c r="R253" s="155">
        <v>1</v>
      </c>
      <c r="S253" s="155">
        <v>1</v>
      </c>
      <c r="T253" s="155">
        <v>1.02</v>
      </c>
      <c r="U253" s="155">
        <v>1</v>
      </c>
      <c r="V253" s="155">
        <v>1</v>
      </c>
      <c r="W253" s="155">
        <v>1</v>
      </c>
      <c r="X253" s="155">
        <v>1</v>
      </c>
      <c r="Y253" s="155">
        <v>1</v>
      </c>
      <c r="Z253" s="155">
        <v>1.02</v>
      </c>
      <c r="AA253" s="155">
        <v>1</v>
      </c>
      <c r="AB253" s="155">
        <v>1</v>
      </c>
      <c r="AC253" s="155">
        <v>1</v>
      </c>
      <c r="AD253" s="155">
        <v>1</v>
      </c>
      <c r="AE253" s="155">
        <v>0.98</v>
      </c>
      <c r="AF253" s="155">
        <v>0.98</v>
      </c>
      <c r="AG253" s="155">
        <v>0.98</v>
      </c>
      <c r="AH253" s="155">
        <v>1</v>
      </c>
      <c r="AI253" s="155">
        <v>1.05</v>
      </c>
      <c r="AJ253" s="155">
        <v>1</v>
      </c>
      <c r="AK253" s="155">
        <v>1</v>
      </c>
      <c r="AL253" s="155">
        <v>1.02</v>
      </c>
      <c r="AM253" s="155">
        <v>1</v>
      </c>
      <c r="AN253" s="155">
        <v>1</v>
      </c>
      <c r="AO253" s="155">
        <v>1</v>
      </c>
    </row>
    <row r="254" spans="2:41" x14ac:dyDescent="0.25">
      <c r="B254" s="155">
        <v>1</v>
      </c>
      <c r="C254" s="155">
        <v>1</v>
      </c>
      <c r="D254" s="155">
        <v>1</v>
      </c>
      <c r="E254" s="155">
        <v>1</v>
      </c>
      <c r="F254" s="155">
        <v>1</v>
      </c>
      <c r="G254" s="155">
        <v>1</v>
      </c>
      <c r="H254" s="155">
        <v>1</v>
      </c>
      <c r="I254" s="155">
        <v>1</v>
      </c>
      <c r="J254" s="155">
        <v>1</v>
      </c>
      <c r="K254" s="155">
        <v>1</v>
      </c>
      <c r="L254" s="155">
        <v>1</v>
      </c>
      <c r="M254" s="155">
        <v>1</v>
      </c>
      <c r="N254" s="155">
        <v>1</v>
      </c>
      <c r="O254" s="155">
        <v>1</v>
      </c>
      <c r="P254" s="155">
        <v>1.03</v>
      </c>
      <c r="Q254" s="155">
        <v>1.03</v>
      </c>
      <c r="R254" s="155">
        <v>1</v>
      </c>
      <c r="S254" s="155">
        <v>1</v>
      </c>
      <c r="T254" s="155">
        <v>1.02</v>
      </c>
      <c r="U254" s="155">
        <v>1</v>
      </c>
      <c r="V254" s="155">
        <v>1</v>
      </c>
      <c r="W254" s="155">
        <v>1</v>
      </c>
      <c r="X254" s="155">
        <v>1</v>
      </c>
      <c r="Y254" s="155">
        <v>1</v>
      </c>
      <c r="Z254" s="155">
        <v>1.02</v>
      </c>
      <c r="AA254" s="155">
        <v>1</v>
      </c>
      <c r="AB254" s="155">
        <v>1</v>
      </c>
      <c r="AC254" s="155">
        <v>1</v>
      </c>
      <c r="AD254" s="155">
        <v>1</v>
      </c>
      <c r="AE254" s="155">
        <v>0.98</v>
      </c>
      <c r="AF254" s="155">
        <v>0.98</v>
      </c>
      <c r="AG254" s="155">
        <v>0.98</v>
      </c>
      <c r="AH254" s="155">
        <v>1</v>
      </c>
      <c r="AI254" s="155">
        <v>1.05</v>
      </c>
      <c r="AJ254" s="155">
        <v>1</v>
      </c>
      <c r="AK254" s="155">
        <v>1</v>
      </c>
      <c r="AL254" s="155">
        <v>1.02</v>
      </c>
      <c r="AM254" s="155">
        <v>1</v>
      </c>
      <c r="AN254" s="155">
        <v>1</v>
      </c>
      <c r="AO254" s="155">
        <v>1</v>
      </c>
    </row>
    <row r="255" spans="2:41" x14ac:dyDescent="0.25">
      <c r="B255" s="155">
        <v>1</v>
      </c>
      <c r="C255" s="155">
        <v>1</v>
      </c>
      <c r="D255" s="155">
        <v>1</v>
      </c>
      <c r="E255" s="155">
        <v>1</v>
      </c>
      <c r="F255" s="155">
        <v>1</v>
      </c>
      <c r="G255" s="155">
        <v>1</v>
      </c>
      <c r="H255" s="155">
        <v>1</v>
      </c>
      <c r="I255" s="155">
        <v>1</v>
      </c>
      <c r="J255" s="155">
        <v>1</v>
      </c>
      <c r="K255" s="155">
        <v>1</v>
      </c>
      <c r="L255" s="155">
        <v>1</v>
      </c>
      <c r="M255" s="155">
        <v>1</v>
      </c>
      <c r="N255" s="155">
        <v>1</v>
      </c>
      <c r="O255" s="155">
        <v>1</v>
      </c>
      <c r="P255" s="155">
        <v>1.03</v>
      </c>
      <c r="Q255" s="155">
        <v>1.03</v>
      </c>
      <c r="R255" s="155">
        <v>1</v>
      </c>
      <c r="S255" s="155">
        <v>1</v>
      </c>
      <c r="T255" s="155">
        <v>1.02</v>
      </c>
      <c r="U255" s="155">
        <v>1</v>
      </c>
      <c r="V255" s="155">
        <v>1</v>
      </c>
      <c r="W255" s="155">
        <v>1</v>
      </c>
      <c r="X255" s="155">
        <v>1</v>
      </c>
      <c r="Y255" s="155">
        <v>1</v>
      </c>
      <c r="Z255" s="155">
        <v>1.02</v>
      </c>
      <c r="AA255" s="155">
        <v>1</v>
      </c>
      <c r="AB255" s="155">
        <v>1</v>
      </c>
      <c r="AC255" s="155">
        <v>1</v>
      </c>
      <c r="AD255" s="155">
        <v>1</v>
      </c>
      <c r="AE255" s="155">
        <v>0.98</v>
      </c>
      <c r="AF255" s="155">
        <v>0.98</v>
      </c>
      <c r="AG255" s="155">
        <v>0.98</v>
      </c>
      <c r="AH255" s="155">
        <v>1</v>
      </c>
      <c r="AI255" s="155">
        <v>1.05</v>
      </c>
      <c r="AJ255" s="155">
        <v>1</v>
      </c>
      <c r="AK255" s="155">
        <v>1</v>
      </c>
      <c r="AL255" s="155">
        <v>1.02</v>
      </c>
      <c r="AM255" s="155">
        <v>1</v>
      </c>
      <c r="AN255" s="155">
        <v>1</v>
      </c>
      <c r="AO255" s="155">
        <v>1</v>
      </c>
    </row>
    <row r="256" spans="2:41" x14ac:dyDescent="0.25">
      <c r="B256" s="155">
        <v>1</v>
      </c>
      <c r="C256" s="155">
        <v>1</v>
      </c>
      <c r="D256" s="155">
        <v>1</v>
      </c>
      <c r="E256" s="155">
        <v>1</v>
      </c>
      <c r="F256" s="155">
        <v>1</v>
      </c>
      <c r="G256" s="155">
        <v>1</v>
      </c>
      <c r="H256" s="155">
        <v>1</v>
      </c>
      <c r="I256" s="155">
        <v>1</v>
      </c>
      <c r="J256" s="155">
        <v>1</v>
      </c>
      <c r="K256" s="155">
        <v>1</v>
      </c>
      <c r="L256" s="155">
        <v>1</v>
      </c>
      <c r="M256" s="155">
        <v>1</v>
      </c>
      <c r="N256" s="155">
        <v>1</v>
      </c>
      <c r="O256" s="155">
        <v>1</v>
      </c>
      <c r="P256" s="155">
        <v>1.03</v>
      </c>
      <c r="Q256" s="155">
        <v>1.03</v>
      </c>
      <c r="R256" s="155">
        <v>1</v>
      </c>
      <c r="S256" s="155">
        <v>1</v>
      </c>
      <c r="T256" s="155">
        <v>1.02</v>
      </c>
      <c r="U256" s="155">
        <v>1</v>
      </c>
      <c r="V256" s="155">
        <v>1</v>
      </c>
      <c r="W256" s="155">
        <v>1</v>
      </c>
      <c r="X256" s="155">
        <v>1</v>
      </c>
      <c r="Y256" s="155">
        <v>1</v>
      </c>
      <c r="Z256" s="155">
        <v>1.02</v>
      </c>
      <c r="AA256" s="155">
        <v>1</v>
      </c>
      <c r="AB256" s="155">
        <v>1</v>
      </c>
      <c r="AC256" s="155">
        <v>1</v>
      </c>
      <c r="AD256" s="155">
        <v>1</v>
      </c>
      <c r="AE256" s="155">
        <v>0.98</v>
      </c>
      <c r="AF256" s="155">
        <v>0.98</v>
      </c>
      <c r="AG256" s="155">
        <v>0.98</v>
      </c>
      <c r="AH256" s="155">
        <v>1</v>
      </c>
      <c r="AI256" s="155">
        <v>1.05</v>
      </c>
      <c r="AJ256" s="155">
        <v>1</v>
      </c>
      <c r="AK256" s="155">
        <v>1</v>
      </c>
      <c r="AL256" s="155">
        <v>1.02</v>
      </c>
      <c r="AM256" s="155">
        <v>1</v>
      </c>
      <c r="AN256" s="155">
        <v>1</v>
      </c>
      <c r="AO256" s="155">
        <v>1</v>
      </c>
    </row>
    <row r="257" spans="2:41" x14ac:dyDescent="0.25">
      <c r="B257" s="155">
        <v>1</v>
      </c>
      <c r="C257" s="155">
        <v>1</v>
      </c>
      <c r="D257" s="155">
        <v>1</v>
      </c>
      <c r="E257" s="155">
        <v>1</v>
      </c>
      <c r="F257" s="155">
        <v>1</v>
      </c>
      <c r="G257" s="155">
        <v>1</v>
      </c>
      <c r="H257" s="155">
        <v>1</v>
      </c>
      <c r="I257" s="155">
        <v>1</v>
      </c>
      <c r="J257" s="155">
        <v>1</v>
      </c>
      <c r="K257" s="155">
        <v>1</v>
      </c>
      <c r="L257" s="155">
        <v>1</v>
      </c>
      <c r="M257" s="155">
        <v>1</v>
      </c>
      <c r="N257" s="155">
        <v>1</v>
      </c>
      <c r="O257" s="155">
        <v>1</v>
      </c>
      <c r="P257" s="155">
        <v>1.03</v>
      </c>
      <c r="Q257" s="155">
        <v>1.03</v>
      </c>
      <c r="R257" s="155">
        <v>1</v>
      </c>
      <c r="S257" s="155">
        <v>1</v>
      </c>
      <c r="T257" s="155">
        <v>1.02</v>
      </c>
      <c r="U257" s="155">
        <v>1</v>
      </c>
      <c r="V257" s="155">
        <v>1</v>
      </c>
      <c r="W257" s="155">
        <v>1</v>
      </c>
      <c r="X257" s="155">
        <v>1</v>
      </c>
      <c r="Y257" s="155">
        <v>1</v>
      </c>
      <c r="Z257" s="155">
        <v>1</v>
      </c>
      <c r="AA257" s="155">
        <v>1</v>
      </c>
      <c r="AB257" s="155">
        <v>1</v>
      </c>
      <c r="AC257" s="155">
        <v>1</v>
      </c>
      <c r="AD257" s="155">
        <v>1</v>
      </c>
      <c r="AE257" s="155">
        <v>1</v>
      </c>
      <c r="AF257" s="155">
        <v>1</v>
      </c>
      <c r="AG257" s="155">
        <v>1.1000000000000001</v>
      </c>
      <c r="AH257" s="155">
        <v>1.1000000000000001</v>
      </c>
      <c r="AI257" s="155">
        <v>1.05</v>
      </c>
      <c r="AJ257" s="155">
        <v>1</v>
      </c>
      <c r="AK257" s="155">
        <v>1</v>
      </c>
      <c r="AL257" s="155">
        <v>1.02</v>
      </c>
      <c r="AM257" s="155">
        <v>1</v>
      </c>
      <c r="AN257" s="155">
        <v>1</v>
      </c>
      <c r="AO257" s="155">
        <v>1</v>
      </c>
    </row>
    <row r="258" spans="2:41" x14ac:dyDescent="0.25">
      <c r="B258" s="155">
        <v>1</v>
      </c>
      <c r="C258" s="155">
        <v>1</v>
      </c>
      <c r="D258" s="155">
        <v>1</v>
      </c>
      <c r="E258" s="155">
        <v>1</v>
      </c>
      <c r="F258" s="155">
        <v>1</v>
      </c>
      <c r="G258" s="155">
        <v>1</v>
      </c>
      <c r="H258" s="155">
        <v>1</v>
      </c>
      <c r="I258" s="155">
        <v>1</v>
      </c>
      <c r="J258" s="155">
        <v>1</v>
      </c>
      <c r="K258" s="155">
        <v>1</v>
      </c>
      <c r="L258" s="155">
        <v>1</v>
      </c>
      <c r="M258" s="155">
        <v>1</v>
      </c>
      <c r="N258" s="155">
        <v>1</v>
      </c>
      <c r="O258" s="155">
        <v>1</v>
      </c>
      <c r="P258" s="155">
        <v>1.03</v>
      </c>
      <c r="Q258" s="155">
        <v>1.03</v>
      </c>
      <c r="R258" s="155">
        <v>1</v>
      </c>
      <c r="S258" s="155">
        <v>1</v>
      </c>
      <c r="T258" s="155">
        <v>1.02</v>
      </c>
      <c r="U258" s="155">
        <v>1</v>
      </c>
      <c r="V258" s="155">
        <v>1</v>
      </c>
      <c r="W258" s="155">
        <v>1</v>
      </c>
      <c r="X258" s="155">
        <v>1</v>
      </c>
      <c r="Y258" s="155">
        <v>1</v>
      </c>
      <c r="Z258" s="155">
        <v>1</v>
      </c>
      <c r="AA258" s="155">
        <v>1</v>
      </c>
      <c r="AB258" s="155">
        <v>1</v>
      </c>
      <c r="AC258" s="155">
        <v>1</v>
      </c>
      <c r="AD258" s="155">
        <v>1</v>
      </c>
      <c r="AE258" s="155">
        <v>1</v>
      </c>
      <c r="AF258" s="155">
        <v>1</v>
      </c>
      <c r="AG258" s="155">
        <v>1.1000000000000001</v>
      </c>
      <c r="AH258" s="155">
        <v>1.02</v>
      </c>
      <c r="AI258" s="155">
        <v>1.05</v>
      </c>
      <c r="AJ258" s="155">
        <v>1</v>
      </c>
      <c r="AK258" s="155">
        <v>1</v>
      </c>
      <c r="AL258" s="155">
        <v>1.02</v>
      </c>
      <c r="AM258" s="155">
        <v>1</v>
      </c>
      <c r="AN258" s="155">
        <v>1</v>
      </c>
      <c r="AO258" s="155">
        <v>1</v>
      </c>
    </row>
    <row r="259" spans="2:41" x14ac:dyDescent="0.25">
      <c r="B259" s="155">
        <v>1</v>
      </c>
      <c r="C259" s="155">
        <v>1</v>
      </c>
      <c r="D259" s="155">
        <v>1</v>
      </c>
      <c r="E259" s="155">
        <v>1</v>
      </c>
      <c r="F259" s="155">
        <v>1</v>
      </c>
      <c r="G259" s="155">
        <v>1</v>
      </c>
      <c r="H259" s="155">
        <v>1</v>
      </c>
      <c r="I259" s="155">
        <v>1</v>
      </c>
      <c r="J259" s="155">
        <v>1</v>
      </c>
      <c r="K259" s="155">
        <v>1</v>
      </c>
      <c r="L259" s="155">
        <v>1</v>
      </c>
      <c r="M259" s="155">
        <v>1</v>
      </c>
      <c r="N259" s="155">
        <v>1</v>
      </c>
      <c r="O259" s="155">
        <v>1</v>
      </c>
      <c r="P259" s="155">
        <v>1.03</v>
      </c>
      <c r="Q259" s="155">
        <v>1.03</v>
      </c>
      <c r="R259" s="155">
        <v>1</v>
      </c>
      <c r="S259" s="155">
        <v>1</v>
      </c>
      <c r="T259" s="155">
        <v>1.02</v>
      </c>
      <c r="U259" s="155">
        <v>1</v>
      </c>
      <c r="V259" s="155">
        <v>1</v>
      </c>
      <c r="W259" s="155">
        <v>1</v>
      </c>
      <c r="X259" s="155">
        <v>1</v>
      </c>
      <c r="Y259" s="155">
        <v>1</v>
      </c>
      <c r="Z259" s="155">
        <v>1</v>
      </c>
      <c r="AA259" s="155">
        <v>1</v>
      </c>
      <c r="AB259" s="155">
        <v>1</v>
      </c>
      <c r="AC259" s="155">
        <v>1</v>
      </c>
      <c r="AD259" s="155">
        <v>1</v>
      </c>
      <c r="AE259" s="155">
        <v>1</v>
      </c>
      <c r="AF259" s="155">
        <v>1</v>
      </c>
      <c r="AG259" s="155">
        <v>1.1000000000000001</v>
      </c>
      <c r="AH259" s="155">
        <v>1.04</v>
      </c>
      <c r="AI259" s="155">
        <v>1.05</v>
      </c>
      <c r="AJ259" s="155">
        <v>1</v>
      </c>
      <c r="AK259" s="155">
        <v>1</v>
      </c>
      <c r="AL259" s="155">
        <v>1.02</v>
      </c>
      <c r="AM259" s="155">
        <v>1</v>
      </c>
      <c r="AN259" s="155">
        <v>1</v>
      </c>
      <c r="AO259" s="155">
        <v>1</v>
      </c>
    </row>
    <row r="260" spans="2:41" x14ac:dyDescent="0.25">
      <c r="B260" s="155">
        <v>1</v>
      </c>
      <c r="C260" s="155">
        <v>1</v>
      </c>
      <c r="D260" s="155">
        <v>1</v>
      </c>
      <c r="E260" s="155">
        <v>1</v>
      </c>
      <c r="F260" s="155">
        <v>1</v>
      </c>
      <c r="G260" s="155">
        <v>1</v>
      </c>
      <c r="H260" s="155">
        <v>1</v>
      </c>
      <c r="I260" s="155">
        <v>1</v>
      </c>
      <c r="J260" s="155">
        <v>1</v>
      </c>
      <c r="K260" s="155">
        <v>1</v>
      </c>
      <c r="L260" s="155">
        <v>1</v>
      </c>
      <c r="M260" s="155">
        <v>1</v>
      </c>
      <c r="N260" s="155">
        <v>1</v>
      </c>
      <c r="O260" s="155">
        <v>1</v>
      </c>
      <c r="P260" s="155">
        <v>1.03</v>
      </c>
      <c r="Q260" s="155">
        <v>1.03</v>
      </c>
      <c r="R260" s="155">
        <v>1</v>
      </c>
      <c r="S260" s="155">
        <v>1</v>
      </c>
      <c r="T260" s="155">
        <v>1.02</v>
      </c>
      <c r="U260" s="155">
        <v>1</v>
      </c>
      <c r="V260" s="155">
        <v>1</v>
      </c>
      <c r="W260" s="155">
        <v>1</v>
      </c>
      <c r="X260" s="155">
        <v>1</v>
      </c>
      <c r="Y260" s="155">
        <v>1</v>
      </c>
      <c r="Z260" s="155">
        <v>1</v>
      </c>
      <c r="AA260" s="155">
        <v>1</v>
      </c>
      <c r="AB260" s="155">
        <v>1</v>
      </c>
      <c r="AC260" s="155">
        <v>1</v>
      </c>
      <c r="AD260" s="155">
        <v>1</v>
      </c>
      <c r="AE260" s="155">
        <v>1</v>
      </c>
      <c r="AF260" s="155">
        <v>1</v>
      </c>
      <c r="AG260" s="155">
        <v>1.1000000000000001</v>
      </c>
      <c r="AH260" s="155">
        <v>1.04</v>
      </c>
      <c r="AI260" s="155">
        <v>1.05</v>
      </c>
      <c r="AJ260" s="155">
        <v>1</v>
      </c>
      <c r="AK260" s="155">
        <v>1</v>
      </c>
      <c r="AL260" s="155">
        <v>1.02</v>
      </c>
      <c r="AM260" s="155">
        <v>1</v>
      </c>
      <c r="AN260" s="155">
        <v>1</v>
      </c>
      <c r="AO260" s="155">
        <v>1</v>
      </c>
    </row>
    <row r="261" spans="2:41" x14ac:dyDescent="0.25">
      <c r="B261" s="155">
        <v>1</v>
      </c>
      <c r="C261" s="155">
        <v>1</v>
      </c>
      <c r="D261" s="155">
        <v>1</v>
      </c>
      <c r="E261" s="155">
        <v>1</v>
      </c>
      <c r="F261" s="155">
        <v>1</v>
      </c>
      <c r="G261" s="155">
        <v>1</v>
      </c>
      <c r="H261" s="155">
        <v>1</v>
      </c>
      <c r="I261" s="155">
        <v>1</v>
      </c>
      <c r="J261" s="155">
        <v>1</v>
      </c>
      <c r="K261" s="155">
        <v>1</v>
      </c>
      <c r="L261" s="155">
        <v>1</v>
      </c>
      <c r="M261" s="155">
        <v>1</v>
      </c>
      <c r="N261" s="155">
        <v>1</v>
      </c>
      <c r="O261" s="155">
        <v>1</v>
      </c>
      <c r="P261" s="155">
        <v>1.03</v>
      </c>
      <c r="Q261" s="155">
        <v>1.03</v>
      </c>
      <c r="R261" s="155">
        <v>1</v>
      </c>
      <c r="S261" s="155">
        <v>1</v>
      </c>
      <c r="T261" s="155">
        <v>1.02</v>
      </c>
      <c r="U261" s="155">
        <v>1</v>
      </c>
      <c r="V261" s="155">
        <v>1</v>
      </c>
      <c r="W261" s="155">
        <v>1</v>
      </c>
      <c r="X261" s="155">
        <v>1</v>
      </c>
      <c r="Y261" s="155">
        <v>1</v>
      </c>
      <c r="Z261" s="155">
        <v>1</v>
      </c>
      <c r="AA261" s="155">
        <v>1</v>
      </c>
      <c r="AB261" s="155">
        <v>1</v>
      </c>
      <c r="AC261" s="155">
        <v>1</v>
      </c>
      <c r="AD261" s="155">
        <v>1</v>
      </c>
      <c r="AE261" s="155">
        <v>1</v>
      </c>
      <c r="AF261" s="155">
        <v>1</v>
      </c>
      <c r="AG261" s="155">
        <v>1.1000000000000001</v>
      </c>
      <c r="AH261" s="155">
        <v>1.04</v>
      </c>
      <c r="AI261" s="155">
        <v>1.05</v>
      </c>
      <c r="AJ261" s="155">
        <v>1</v>
      </c>
      <c r="AK261" s="155">
        <v>1</v>
      </c>
      <c r="AL261" s="155">
        <v>1.02</v>
      </c>
      <c r="AM261" s="155">
        <v>1</v>
      </c>
      <c r="AN261" s="155">
        <v>1</v>
      </c>
      <c r="AO261" s="155">
        <v>1</v>
      </c>
    </row>
    <row r="262" spans="2:41" x14ac:dyDescent="0.25">
      <c r="B262" s="155">
        <v>1</v>
      </c>
      <c r="C262" s="155">
        <v>1</v>
      </c>
      <c r="D262" s="155">
        <v>1</v>
      </c>
      <c r="E262" s="155">
        <v>1</v>
      </c>
      <c r="F262" s="155">
        <v>1</v>
      </c>
      <c r="G262" s="155">
        <v>1</v>
      </c>
      <c r="H262" s="155">
        <v>1</v>
      </c>
      <c r="I262" s="155">
        <v>1</v>
      </c>
      <c r="J262" s="155">
        <v>1</v>
      </c>
      <c r="K262" s="155">
        <v>1</v>
      </c>
      <c r="L262" s="155">
        <v>1</v>
      </c>
      <c r="M262" s="155">
        <v>1</v>
      </c>
      <c r="N262" s="155">
        <v>1</v>
      </c>
      <c r="O262" s="155">
        <v>1</v>
      </c>
      <c r="P262" s="155">
        <v>1.03</v>
      </c>
      <c r="Q262" s="155">
        <v>1.03</v>
      </c>
      <c r="R262" s="155">
        <v>1</v>
      </c>
      <c r="S262" s="155">
        <v>1</v>
      </c>
      <c r="T262" s="155">
        <v>1.02</v>
      </c>
      <c r="U262" s="155">
        <v>1</v>
      </c>
      <c r="V262" s="155">
        <v>1</v>
      </c>
      <c r="W262" s="155">
        <v>1</v>
      </c>
      <c r="X262" s="155">
        <v>1</v>
      </c>
      <c r="Y262" s="155">
        <v>1</v>
      </c>
      <c r="Z262" s="155">
        <v>1.02</v>
      </c>
      <c r="AA262" s="155">
        <v>1</v>
      </c>
      <c r="AB262" s="155">
        <v>1</v>
      </c>
      <c r="AC262" s="155">
        <v>1</v>
      </c>
      <c r="AD262" s="155">
        <v>1</v>
      </c>
      <c r="AE262" s="155">
        <v>0.98</v>
      </c>
      <c r="AF262" s="155">
        <v>0.98</v>
      </c>
      <c r="AG262" s="155">
        <v>0.98</v>
      </c>
      <c r="AH262" s="155">
        <v>1</v>
      </c>
      <c r="AI262" s="155">
        <v>1.05</v>
      </c>
      <c r="AJ262" s="155">
        <v>1</v>
      </c>
      <c r="AK262" s="155">
        <v>1</v>
      </c>
      <c r="AL262" s="155">
        <v>1.02</v>
      </c>
      <c r="AM262" s="155">
        <v>1</v>
      </c>
      <c r="AN262" s="155">
        <v>1</v>
      </c>
      <c r="AO262" s="155">
        <v>1</v>
      </c>
    </row>
    <row r="263" spans="2:41" x14ac:dyDescent="0.25">
      <c r="B263" s="155">
        <v>1</v>
      </c>
      <c r="C263" s="155">
        <v>1</v>
      </c>
      <c r="D263" s="155">
        <v>1</v>
      </c>
      <c r="E263" s="155">
        <v>1</v>
      </c>
      <c r="F263" s="155">
        <v>1</v>
      </c>
      <c r="G263" s="155">
        <v>1</v>
      </c>
      <c r="H263" s="155">
        <v>1</v>
      </c>
      <c r="I263" s="155">
        <v>1</v>
      </c>
      <c r="J263" s="155">
        <v>1</v>
      </c>
      <c r="K263" s="155">
        <v>1</v>
      </c>
      <c r="L263" s="155">
        <v>1</v>
      </c>
      <c r="M263" s="155">
        <v>1</v>
      </c>
      <c r="N263" s="155">
        <v>1</v>
      </c>
      <c r="O263" s="155">
        <v>1</v>
      </c>
      <c r="P263" s="155">
        <v>1.03</v>
      </c>
      <c r="Q263" s="155">
        <v>1.03</v>
      </c>
      <c r="R263" s="155">
        <v>1</v>
      </c>
      <c r="S263" s="155">
        <v>1</v>
      </c>
      <c r="T263" s="155">
        <v>1.02</v>
      </c>
      <c r="U263" s="155">
        <v>1</v>
      </c>
      <c r="V263" s="155">
        <v>1</v>
      </c>
      <c r="W263" s="155">
        <v>1</v>
      </c>
      <c r="X263" s="155">
        <v>1</v>
      </c>
      <c r="Y263" s="155">
        <v>1</v>
      </c>
      <c r="Z263" s="155">
        <v>1.02</v>
      </c>
      <c r="AA263" s="155">
        <v>1</v>
      </c>
      <c r="AB263" s="155">
        <v>1</v>
      </c>
      <c r="AC263" s="155">
        <v>1</v>
      </c>
      <c r="AD263" s="155">
        <v>1</v>
      </c>
      <c r="AE263" s="155">
        <v>0.98</v>
      </c>
      <c r="AF263" s="155">
        <v>0.98</v>
      </c>
      <c r="AG263" s="155">
        <v>0.98</v>
      </c>
      <c r="AH263" s="155">
        <v>1</v>
      </c>
      <c r="AI263" s="155">
        <v>1.05</v>
      </c>
      <c r="AJ263" s="155">
        <v>1</v>
      </c>
      <c r="AK263" s="155">
        <v>1</v>
      </c>
      <c r="AL263" s="155">
        <v>1.02</v>
      </c>
      <c r="AM263" s="155">
        <v>1</v>
      </c>
      <c r="AN263" s="155">
        <v>1</v>
      </c>
      <c r="AO263" s="155">
        <v>1</v>
      </c>
    </row>
    <row r="264" spans="2:41" x14ac:dyDescent="0.25">
      <c r="B264" s="155">
        <v>1</v>
      </c>
      <c r="C264" s="155">
        <v>1</v>
      </c>
      <c r="D264" s="155">
        <v>1</v>
      </c>
      <c r="E264" s="155">
        <v>1</v>
      </c>
      <c r="F264" s="155">
        <v>1</v>
      </c>
      <c r="G264" s="155">
        <v>1</v>
      </c>
      <c r="H264" s="155">
        <v>1</v>
      </c>
      <c r="I264" s="155">
        <v>1</v>
      </c>
      <c r="J264" s="155">
        <v>1</v>
      </c>
      <c r="K264" s="155">
        <v>1</v>
      </c>
      <c r="L264" s="155">
        <v>1</v>
      </c>
      <c r="M264" s="155">
        <v>1</v>
      </c>
      <c r="N264" s="155">
        <v>1</v>
      </c>
      <c r="O264" s="155">
        <v>1</v>
      </c>
      <c r="P264" s="155">
        <v>1.03</v>
      </c>
      <c r="Q264" s="155">
        <v>1.03</v>
      </c>
      <c r="R264" s="155">
        <v>1</v>
      </c>
      <c r="S264" s="155">
        <v>1</v>
      </c>
      <c r="T264" s="155">
        <v>1.02</v>
      </c>
      <c r="U264" s="155">
        <v>1</v>
      </c>
      <c r="V264" s="155">
        <v>1</v>
      </c>
      <c r="W264" s="155">
        <v>1</v>
      </c>
      <c r="X264" s="155">
        <v>1</v>
      </c>
      <c r="Y264" s="155">
        <v>1</v>
      </c>
      <c r="Z264" s="155">
        <v>1.02</v>
      </c>
      <c r="AA264" s="155">
        <v>1</v>
      </c>
      <c r="AB264" s="155">
        <v>1</v>
      </c>
      <c r="AC264" s="155">
        <v>1</v>
      </c>
      <c r="AD264" s="155">
        <v>1</v>
      </c>
      <c r="AE264" s="155">
        <v>0.98</v>
      </c>
      <c r="AF264" s="155">
        <v>0.98</v>
      </c>
      <c r="AG264" s="155">
        <v>0.98</v>
      </c>
      <c r="AH264" s="155">
        <v>1</v>
      </c>
      <c r="AI264" s="155">
        <v>1.05</v>
      </c>
      <c r="AJ264" s="155">
        <v>1</v>
      </c>
      <c r="AK264" s="155">
        <v>1</v>
      </c>
      <c r="AL264" s="155">
        <v>1.02</v>
      </c>
      <c r="AM264" s="155">
        <v>1</v>
      </c>
      <c r="AN264" s="155">
        <v>1</v>
      </c>
      <c r="AO264" s="155">
        <v>1</v>
      </c>
    </row>
    <row r="265" spans="2:41" x14ac:dyDescent="0.25">
      <c r="B265" s="155">
        <v>1</v>
      </c>
      <c r="C265" s="155">
        <v>1</v>
      </c>
      <c r="D265" s="155">
        <v>1</v>
      </c>
      <c r="E265" s="155">
        <v>1</v>
      </c>
      <c r="F265" s="155">
        <v>1</v>
      </c>
      <c r="G265" s="155">
        <v>1</v>
      </c>
      <c r="H265" s="155">
        <v>1</v>
      </c>
      <c r="I265" s="155">
        <v>1</v>
      </c>
      <c r="J265" s="155">
        <v>1</v>
      </c>
      <c r="K265" s="155">
        <v>1</v>
      </c>
      <c r="L265" s="155">
        <v>1</v>
      </c>
      <c r="M265" s="155">
        <v>1</v>
      </c>
      <c r="N265" s="155">
        <v>1</v>
      </c>
      <c r="O265" s="155">
        <v>1</v>
      </c>
      <c r="P265" s="155">
        <v>1.03</v>
      </c>
      <c r="Q265" s="155">
        <v>1.03</v>
      </c>
      <c r="R265" s="155">
        <v>1</v>
      </c>
      <c r="S265" s="155">
        <v>1</v>
      </c>
      <c r="T265" s="155">
        <v>1.02</v>
      </c>
      <c r="U265" s="155">
        <v>1</v>
      </c>
      <c r="V265" s="155">
        <v>1</v>
      </c>
      <c r="W265" s="155">
        <v>1</v>
      </c>
      <c r="X265" s="155">
        <v>1</v>
      </c>
      <c r="Y265" s="155">
        <v>1</v>
      </c>
      <c r="Z265" s="155">
        <v>1.02</v>
      </c>
      <c r="AA265" s="155">
        <v>1</v>
      </c>
      <c r="AB265" s="155">
        <v>1</v>
      </c>
      <c r="AC265" s="155">
        <v>1</v>
      </c>
      <c r="AD265" s="155">
        <v>1</v>
      </c>
      <c r="AE265" s="155">
        <v>0.98</v>
      </c>
      <c r="AF265" s="155">
        <v>0.98</v>
      </c>
      <c r="AG265" s="155">
        <v>0.98</v>
      </c>
      <c r="AH265" s="155">
        <v>1</v>
      </c>
      <c r="AI265" s="155">
        <v>1.05</v>
      </c>
      <c r="AJ265" s="155">
        <v>1</v>
      </c>
      <c r="AK265" s="155">
        <v>1</v>
      </c>
      <c r="AL265" s="155">
        <v>1.02</v>
      </c>
      <c r="AM265" s="155">
        <v>1</v>
      </c>
      <c r="AN265" s="155">
        <v>1</v>
      </c>
      <c r="AO265" s="155">
        <v>1</v>
      </c>
    </row>
    <row r="266" spans="2:41" x14ac:dyDescent="0.25">
      <c r="B266" s="155">
        <v>1</v>
      </c>
      <c r="C266" s="155">
        <v>1</v>
      </c>
      <c r="D266" s="155">
        <v>1</v>
      </c>
      <c r="E266" s="155">
        <v>1</v>
      </c>
      <c r="F266" s="155">
        <v>1</v>
      </c>
      <c r="G266" s="155">
        <v>1</v>
      </c>
      <c r="H266" s="155">
        <v>1</v>
      </c>
      <c r="I266" s="155">
        <v>1</v>
      </c>
      <c r="J266" s="155">
        <v>1</v>
      </c>
      <c r="K266" s="155">
        <v>1</v>
      </c>
      <c r="L266" s="155">
        <v>1</v>
      </c>
      <c r="M266" s="155">
        <v>1</v>
      </c>
      <c r="N266" s="155">
        <v>1</v>
      </c>
      <c r="O266" s="155">
        <v>1</v>
      </c>
      <c r="P266" s="155">
        <v>1.03</v>
      </c>
      <c r="Q266" s="155">
        <v>1.03</v>
      </c>
      <c r="R266" s="155">
        <v>1</v>
      </c>
      <c r="S266" s="155">
        <v>1</v>
      </c>
      <c r="T266" s="155">
        <v>1.02</v>
      </c>
      <c r="U266" s="155">
        <v>1</v>
      </c>
      <c r="V266" s="155">
        <v>1</v>
      </c>
      <c r="W266" s="155">
        <v>1</v>
      </c>
      <c r="X266" s="155">
        <v>1</v>
      </c>
      <c r="Y266" s="155">
        <v>1</v>
      </c>
      <c r="Z266" s="155">
        <v>1.02</v>
      </c>
      <c r="AA266" s="155">
        <v>1</v>
      </c>
      <c r="AB266" s="155">
        <v>1</v>
      </c>
      <c r="AC266" s="155">
        <v>1</v>
      </c>
      <c r="AD266" s="155">
        <v>1</v>
      </c>
      <c r="AE266" s="155">
        <v>0.98</v>
      </c>
      <c r="AF266" s="155">
        <v>0.98</v>
      </c>
      <c r="AG266" s="155">
        <v>0.98</v>
      </c>
      <c r="AH266" s="155">
        <v>1</v>
      </c>
      <c r="AI266" s="155">
        <v>1.05</v>
      </c>
      <c r="AJ266" s="155">
        <v>1</v>
      </c>
      <c r="AK266" s="155">
        <v>1</v>
      </c>
      <c r="AL266" s="155">
        <v>1.02</v>
      </c>
      <c r="AM266" s="155">
        <v>1</v>
      </c>
      <c r="AN266" s="155">
        <v>1</v>
      </c>
      <c r="AO266" s="155">
        <v>1</v>
      </c>
    </row>
    <row r="267" spans="2:41" x14ac:dyDescent="0.25">
      <c r="B267" s="155">
        <v>1</v>
      </c>
      <c r="C267" s="155">
        <v>1</v>
      </c>
      <c r="D267" s="155">
        <v>1</v>
      </c>
      <c r="E267" s="155">
        <v>1</v>
      </c>
      <c r="F267" s="155">
        <v>1</v>
      </c>
      <c r="G267" s="155">
        <v>1</v>
      </c>
      <c r="H267" s="155">
        <v>1</v>
      </c>
      <c r="I267" s="155">
        <v>1</v>
      </c>
      <c r="J267" s="155">
        <v>1</v>
      </c>
      <c r="K267" s="155">
        <v>1</v>
      </c>
      <c r="L267" s="155">
        <v>1</v>
      </c>
      <c r="M267" s="155">
        <v>1</v>
      </c>
      <c r="N267" s="155">
        <v>1</v>
      </c>
      <c r="O267" s="155">
        <v>1</v>
      </c>
      <c r="P267" s="155">
        <v>1.03</v>
      </c>
      <c r="Q267" s="155">
        <v>1.03</v>
      </c>
      <c r="R267" s="155">
        <v>1</v>
      </c>
      <c r="S267" s="155">
        <v>1</v>
      </c>
      <c r="T267" s="155">
        <v>1.02</v>
      </c>
      <c r="U267" s="155">
        <v>1</v>
      </c>
      <c r="V267" s="155">
        <v>1</v>
      </c>
      <c r="W267" s="155">
        <v>1</v>
      </c>
      <c r="X267" s="155">
        <v>1</v>
      </c>
      <c r="Y267" s="155">
        <v>1</v>
      </c>
      <c r="Z267" s="155">
        <v>1.02</v>
      </c>
      <c r="AA267" s="155">
        <v>1</v>
      </c>
      <c r="AB267" s="155">
        <v>1</v>
      </c>
      <c r="AC267" s="155">
        <v>1</v>
      </c>
      <c r="AD267" s="155">
        <v>1</v>
      </c>
      <c r="AE267" s="155">
        <v>0.98</v>
      </c>
      <c r="AF267" s="155">
        <v>0.98</v>
      </c>
      <c r="AG267" s="155">
        <v>0.98</v>
      </c>
      <c r="AH267" s="155">
        <v>1</v>
      </c>
      <c r="AI267" s="155">
        <v>1.05</v>
      </c>
      <c r="AJ267" s="155">
        <v>1</v>
      </c>
      <c r="AK267" s="155">
        <v>1</v>
      </c>
      <c r="AL267" s="155">
        <v>1.02</v>
      </c>
      <c r="AM267" s="155">
        <v>1</v>
      </c>
      <c r="AN267" s="155">
        <v>1</v>
      </c>
      <c r="AO267" s="155">
        <v>1</v>
      </c>
    </row>
    <row r="268" spans="2:41" x14ac:dyDescent="0.25">
      <c r="B268" s="155">
        <v>1</v>
      </c>
      <c r="C268" s="155">
        <v>1</v>
      </c>
      <c r="D268" s="155">
        <v>1</v>
      </c>
      <c r="E268" s="155">
        <v>1</v>
      </c>
      <c r="F268" s="155">
        <v>1</v>
      </c>
      <c r="G268" s="155">
        <v>1</v>
      </c>
      <c r="H268" s="155">
        <v>1</v>
      </c>
      <c r="I268" s="155">
        <v>1</v>
      </c>
      <c r="J268" s="155">
        <v>1</v>
      </c>
      <c r="K268" s="155">
        <v>1</v>
      </c>
      <c r="L268" s="155">
        <v>1</v>
      </c>
      <c r="M268" s="155">
        <v>1</v>
      </c>
      <c r="N268" s="155">
        <v>1</v>
      </c>
      <c r="O268" s="155">
        <v>1</v>
      </c>
      <c r="P268" s="155">
        <v>1.03</v>
      </c>
      <c r="Q268" s="155">
        <v>1.03</v>
      </c>
      <c r="R268" s="155">
        <v>1</v>
      </c>
      <c r="S268" s="155">
        <v>1</v>
      </c>
      <c r="T268" s="155">
        <v>1.02</v>
      </c>
      <c r="U268" s="155">
        <v>1</v>
      </c>
      <c r="V268" s="155">
        <v>1</v>
      </c>
      <c r="W268" s="155">
        <v>1</v>
      </c>
      <c r="X268" s="155">
        <v>1</v>
      </c>
      <c r="Y268" s="155">
        <v>1</v>
      </c>
      <c r="Z268" s="155">
        <v>1.02</v>
      </c>
      <c r="AA268" s="155">
        <v>1</v>
      </c>
      <c r="AB268" s="155">
        <v>1</v>
      </c>
      <c r="AC268" s="155">
        <v>1</v>
      </c>
      <c r="AD268" s="155">
        <v>1</v>
      </c>
      <c r="AE268" s="155">
        <v>0.98</v>
      </c>
      <c r="AF268" s="155">
        <v>0.98</v>
      </c>
      <c r="AG268" s="155">
        <v>0.98</v>
      </c>
      <c r="AH268" s="155">
        <v>1</v>
      </c>
      <c r="AI268" s="155">
        <v>1.05</v>
      </c>
      <c r="AJ268" s="155">
        <v>1</v>
      </c>
      <c r="AK268" s="155">
        <v>1</v>
      </c>
      <c r="AL268" s="155">
        <v>1.02</v>
      </c>
      <c r="AM268" s="155">
        <v>1</v>
      </c>
      <c r="AN268" s="155">
        <v>1</v>
      </c>
      <c r="AO268" s="155">
        <v>1</v>
      </c>
    </row>
    <row r="269" spans="2:41" x14ac:dyDescent="0.25">
      <c r="B269" s="155">
        <v>1</v>
      </c>
      <c r="C269" s="155">
        <v>1</v>
      </c>
      <c r="D269" s="155">
        <v>1</v>
      </c>
      <c r="E269" s="155">
        <v>1</v>
      </c>
      <c r="F269" s="155">
        <v>1</v>
      </c>
      <c r="G269" s="155">
        <v>1</v>
      </c>
      <c r="H269" s="155">
        <v>1</v>
      </c>
      <c r="I269" s="155">
        <v>1</v>
      </c>
      <c r="J269" s="155">
        <v>1</v>
      </c>
      <c r="K269" s="155">
        <v>1</v>
      </c>
      <c r="L269" s="155">
        <v>1</v>
      </c>
      <c r="M269" s="155">
        <v>1</v>
      </c>
      <c r="N269" s="155">
        <v>1</v>
      </c>
      <c r="O269" s="155">
        <v>1</v>
      </c>
      <c r="P269" s="155">
        <v>1.03</v>
      </c>
      <c r="Q269" s="155">
        <v>1.03</v>
      </c>
      <c r="R269" s="155">
        <v>1</v>
      </c>
      <c r="S269" s="155">
        <v>1</v>
      </c>
      <c r="T269" s="155">
        <v>1.02</v>
      </c>
      <c r="U269" s="155">
        <v>1</v>
      </c>
      <c r="V269" s="155">
        <v>1</v>
      </c>
      <c r="W269" s="155">
        <v>1</v>
      </c>
      <c r="X269" s="155">
        <v>1</v>
      </c>
      <c r="Y269" s="155">
        <v>1</v>
      </c>
      <c r="Z269" s="155">
        <v>1</v>
      </c>
      <c r="AA269" s="155">
        <v>1</v>
      </c>
      <c r="AB269" s="155">
        <v>1</v>
      </c>
      <c r="AC269" s="155">
        <v>1</v>
      </c>
      <c r="AD269" s="155">
        <v>1</v>
      </c>
      <c r="AE269" s="155">
        <v>1</v>
      </c>
      <c r="AF269" s="155">
        <v>1</v>
      </c>
      <c r="AG269" s="155">
        <v>1.1000000000000001</v>
      </c>
      <c r="AH269" s="155">
        <v>1.1000000000000001</v>
      </c>
      <c r="AI269" s="155">
        <v>1.05</v>
      </c>
      <c r="AJ269" s="155">
        <v>1</v>
      </c>
      <c r="AK269" s="155">
        <v>1</v>
      </c>
      <c r="AL269" s="155">
        <v>1.02</v>
      </c>
      <c r="AM269" s="155">
        <v>1</v>
      </c>
      <c r="AN269" s="155">
        <v>1</v>
      </c>
      <c r="AO269" s="155">
        <v>1</v>
      </c>
    </row>
    <row r="270" spans="2:41" x14ac:dyDescent="0.25">
      <c r="B270" s="155">
        <v>1</v>
      </c>
      <c r="C270" s="155">
        <v>1</v>
      </c>
      <c r="D270" s="155">
        <v>1</v>
      </c>
      <c r="E270" s="155">
        <v>1</v>
      </c>
      <c r="F270" s="155">
        <v>1</v>
      </c>
      <c r="G270" s="155">
        <v>1</v>
      </c>
      <c r="H270" s="155">
        <v>1</v>
      </c>
      <c r="I270" s="155">
        <v>1</v>
      </c>
      <c r="J270" s="155">
        <v>1</v>
      </c>
      <c r="K270" s="155">
        <v>1</v>
      </c>
      <c r="L270" s="155">
        <v>1</v>
      </c>
      <c r="M270" s="155">
        <v>1</v>
      </c>
      <c r="N270" s="155">
        <v>1</v>
      </c>
      <c r="O270" s="155">
        <v>1</v>
      </c>
      <c r="P270" s="155">
        <v>1.03</v>
      </c>
      <c r="Q270" s="155">
        <v>1.03</v>
      </c>
      <c r="R270" s="155">
        <v>1</v>
      </c>
      <c r="S270" s="155">
        <v>1</v>
      </c>
      <c r="T270" s="155">
        <v>1.02</v>
      </c>
      <c r="U270" s="155">
        <v>1</v>
      </c>
      <c r="V270" s="155">
        <v>1</v>
      </c>
      <c r="W270" s="155">
        <v>1</v>
      </c>
      <c r="X270" s="155">
        <v>1</v>
      </c>
      <c r="Y270" s="155">
        <v>1</v>
      </c>
      <c r="Z270" s="155">
        <v>1</v>
      </c>
      <c r="AA270" s="155">
        <v>1</v>
      </c>
      <c r="AB270" s="155">
        <v>1</v>
      </c>
      <c r="AC270" s="155">
        <v>1</v>
      </c>
      <c r="AD270" s="155">
        <v>1</v>
      </c>
      <c r="AE270" s="155">
        <v>1</v>
      </c>
      <c r="AF270" s="155">
        <v>1</v>
      </c>
      <c r="AG270" s="155">
        <v>1.1000000000000001</v>
      </c>
      <c r="AH270" s="155">
        <v>1.02</v>
      </c>
      <c r="AI270" s="155">
        <v>1.05</v>
      </c>
      <c r="AJ270" s="155">
        <v>1</v>
      </c>
      <c r="AK270" s="155">
        <v>1</v>
      </c>
      <c r="AL270" s="155">
        <v>1.02</v>
      </c>
      <c r="AM270" s="155">
        <v>1</v>
      </c>
      <c r="AN270" s="155">
        <v>1</v>
      </c>
      <c r="AO270" s="155">
        <v>1</v>
      </c>
    </row>
    <row r="271" spans="2:41" x14ac:dyDescent="0.25">
      <c r="B271" s="155">
        <v>1</v>
      </c>
      <c r="C271" s="155">
        <v>1</v>
      </c>
      <c r="D271" s="155">
        <v>1</v>
      </c>
      <c r="E271" s="155">
        <v>1</v>
      </c>
      <c r="F271" s="155">
        <v>1</v>
      </c>
      <c r="G271" s="155">
        <v>1</v>
      </c>
      <c r="H271" s="155">
        <v>1</v>
      </c>
      <c r="I271" s="155">
        <v>1</v>
      </c>
      <c r="J271" s="155">
        <v>1</v>
      </c>
      <c r="K271" s="155">
        <v>1</v>
      </c>
      <c r="L271" s="155">
        <v>1</v>
      </c>
      <c r="M271" s="155">
        <v>1</v>
      </c>
      <c r="N271" s="155">
        <v>1</v>
      </c>
      <c r="O271" s="155">
        <v>1</v>
      </c>
      <c r="P271" s="155">
        <v>1.03</v>
      </c>
      <c r="Q271" s="155">
        <v>1.03</v>
      </c>
      <c r="R271" s="155">
        <v>1</v>
      </c>
      <c r="S271" s="155">
        <v>1</v>
      </c>
      <c r="T271" s="155">
        <v>1.02</v>
      </c>
      <c r="U271" s="155">
        <v>1</v>
      </c>
      <c r="V271" s="155">
        <v>1</v>
      </c>
      <c r="W271" s="155">
        <v>1</v>
      </c>
      <c r="X271" s="155">
        <v>1</v>
      </c>
      <c r="Y271" s="155">
        <v>1</v>
      </c>
      <c r="Z271" s="155">
        <v>1</v>
      </c>
      <c r="AA271" s="155">
        <v>1</v>
      </c>
      <c r="AB271" s="155">
        <v>1</v>
      </c>
      <c r="AC271" s="155">
        <v>1</v>
      </c>
      <c r="AD271" s="155">
        <v>1</v>
      </c>
      <c r="AE271" s="155">
        <v>1</v>
      </c>
      <c r="AF271" s="155">
        <v>1</v>
      </c>
      <c r="AG271" s="155">
        <v>1.1000000000000001</v>
      </c>
      <c r="AH271" s="155">
        <v>1.04</v>
      </c>
      <c r="AI271" s="155">
        <v>1.05</v>
      </c>
      <c r="AJ271" s="155">
        <v>1</v>
      </c>
      <c r="AK271" s="155">
        <v>1</v>
      </c>
      <c r="AL271" s="155">
        <v>1.02</v>
      </c>
      <c r="AM271" s="155">
        <v>1</v>
      </c>
      <c r="AN271" s="155">
        <v>1</v>
      </c>
      <c r="AO271" s="155">
        <v>1</v>
      </c>
    </row>
    <row r="272" spans="2:41" x14ac:dyDescent="0.25">
      <c r="B272" s="155">
        <v>1</v>
      </c>
      <c r="C272" s="155">
        <v>1</v>
      </c>
      <c r="D272" s="155">
        <v>1</v>
      </c>
      <c r="E272" s="155">
        <v>1</v>
      </c>
      <c r="F272" s="155">
        <v>1</v>
      </c>
      <c r="G272" s="155">
        <v>1</v>
      </c>
      <c r="H272" s="155">
        <v>1</v>
      </c>
      <c r="I272" s="155">
        <v>1</v>
      </c>
      <c r="J272" s="155">
        <v>1</v>
      </c>
      <c r="K272" s="155">
        <v>1</v>
      </c>
      <c r="L272" s="155">
        <v>1</v>
      </c>
      <c r="M272" s="155">
        <v>1</v>
      </c>
      <c r="N272" s="155">
        <v>1</v>
      </c>
      <c r="O272" s="155">
        <v>1</v>
      </c>
      <c r="P272" s="155">
        <v>1.03</v>
      </c>
      <c r="Q272" s="155">
        <v>1.03</v>
      </c>
      <c r="R272" s="155">
        <v>1</v>
      </c>
      <c r="S272" s="155">
        <v>1</v>
      </c>
      <c r="T272" s="155">
        <v>1.02</v>
      </c>
      <c r="U272" s="155">
        <v>1</v>
      </c>
      <c r="V272" s="155">
        <v>1</v>
      </c>
      <c r="W272" s="155">
        <v>1</v>
      </c>
      <c r="X272" s="155">
        <v>1</v>
      </c>
      <c r="Y272" s="155">
        <v>1</v>
      </c>
      <c r="Z272" s="155">
        <v>1</v>
      </c>
      <c r="AA272" s="155">
        <v>1</v>
      </c>
      <c r="AB272" s="155">
        <v>1</v>
      </c>
      <c r="AC272" s="155">
        <v>1</v>
      </c>
      <c r="AD272" s="155">
        <v>1</v>
      </c>
      <c r="AE272" s="155">
        <v>1</v>
      </c>
      <c r="AF272" s="155">
        <v>1</v>
      </c>
      <c r="AG272" s="155">
        <v>1.1000000000000001</v>
      </c>
      <c r="AH272" s="155">
        <v>1.04</v>
      </c>
      <c r="AI272" s="155">
        <v>1.05</v>
      </c>
      <c r="AJ272" s="155">
        <v>1</v>
      </c>
      <c r="AK272" s="155">
        <v>1</v>
      </c>
      <c r="AL272" s="155">
        <v>1.02</v>
      </c>
      <c r="AM272" s="155">
        <v>1</v>
      </c>
      <c r="AN272" s="155">
        <v>1</v>
      </c>
      <c r="AO272" s="155">
        <v>1</v>
      </c>
    </row>
    <row r="273" spans="2:41" x14ac:dyDescent="0.25">
      <c r="B273" s="155">
        <v>1</v>
      </c>
      <c r="C273" s="155">
        <v>1</v>
      </c>
      <c r="D273" s="155">
        <v>1</v>
      </c>
      <c r="E273" s="155">
        <v>1</v>
      </c>
      <c r="F273" s="155">
        <v>1</v>
      </c>
      <c r="G273" s="155">
        <v>1</v>
      </c>
      <c r="H273" s="155">
        <v>1</v>
      </c>
      <c r="I273" s="155">
        <v>1</v>
      </c>
      <c r="J273" s="155">
        <v>1</v>
      </c>
      <c r="K273" s="155">
        <v>1</v>
      </c>
      <c r="L273" s="155">
        <v>1</v>
      </c>
      <c r="M273" s="155">
        <v>1</v>
      </c>
      <c r="N273" s="155">
        <v>1</v>
      </c>
      <c r="O273" s="155">
        <v>1</v>
      </c>
      <c r="P273" s="155">
        <v>1.03</v>
      </c>
      <c r="Q273" s="155">
        <v>1.03</v>
      </c>
      <c r="R273" s="155">
        <v>1</v>
      </c>
      <c r="S273" s="155">
        <v>1</v>
      </c>
      <c r="T273" s="155">
        <v>1.02</v>
      </c>
      <c r="U273" s="155">
        <v>1</v>
      </c>
      <c r="V273" s="155">
        <v>1</v>
      </c>
      <c r="W273" s="155">
        <v>1</v>
      </c>
      <c r="X273" s="155">
        <v>1</v>
      </c>
      <c r="Y273" s="155">
        <v>1</v>
      </c>
      <c r="Z273" s="155">
        <v>1</v>
      </c>
      <c r="AA273" s="155">
        <v>1</v>
      </c>
      <c r="AB273" s="155">
        <v>1</v>
      </c>
      <c r="AC273" s="155">
        <v>1</v>
      </c>
      <c r="AD273" s="155">
        <v>1</v>
      </c>
      <c r="AE273" s="155">
        <v>1</v>
      </c>
      <c r="AF273" s="155">
        <v>1</v>
      </c>
      <c r="AG273" s="155">
        <v>1.1000000000000001</v>
      </c>
      <c r="AH273" s="155">
        <v>1.04</v>
      </c>
      <c r="AI273" s="155">
        <v>1.05</v>
      </c>
      <c r="AJ273" s="155">
        <v>1</v>
      </c>
      <c r="AK273" s="155">
        <v>1</v>
      </c>
      <c r="AL273" s="155">
        <v>1.02</v>
      </c>
      <c r="AM273" s="155">
        <v>1</v>
      </c>
      <c r="AN273" s="155">
        <v>1</v>
      </c>
      <c r="AO273" s="155">
        <v>1</v>
      </c>
    </row>
    <row r="274" spans="2:41" x14ac:dyDescent="0.25">
      <c r="B274" s="155">
        <v>1</v>
      </c>
      <c r="C274" s="155">
        <v>1</v>
      </c>
      <c r="D274" s="155">
        <v>1</v>
      </c>
      <c r="E274" s="155">
        <v>1</v>
      </c>
      <c r="F274" s="155">
        <v>1</v>
      </c>
      <c r="G274" s="155">
        <v>1</v>
      </c>
      <c r="H274" s="155">
        <v>1</v>
      </c>
      <c r="I274" s="155">
        <v>1</v>
      </c>
      <c r="J274" s="155">
        <v>1</v>
      </c>
      <c r="K274" s="155">
        <v>1</v>
      </c>
      <c r="L274" s="155">
        <v>1</v>
      </c>
      <c r="M274" s="155">
        <v>1</v>
      </c>
      <c r="N274" s="155">
        <v>1</v>
      </c>
      <c r="O274" s="155">
        <v>1</v>
      </c>
      <c r="P274" s="155">
        <v>1.03</v>
      </c>
      <c r="Q274" s="155">
        <v>1.03</v>
      </c>
      <c r="R274" s="155">
        <v>1</v>
      </c>
      <c r="S274" s="155">
        <v>1</v>
      </c>
      <c r="T274" s="155">
        <v>1.02</v>
      </c>
      <c r="U274" s="155">
        <v>1</v>
      </c>
      <c r="V274" s="155">
        <v>1</v>
      </c>
      <c r="W274" s="155">
        <v>1</v>
      </c>
      <c r="X274" s="155">
        <v>1</v>
      </c>
      <c r="Y274" s="155">
        <v>1</v>
      </c>
      <c r="Z274" s="155">
        <v>1.02</v>
      </c>
      <c r="AA274" s="155">
        <v>1</v>
      </c>
      <c r="AB274" s="155">
        <v>1</v>
      </c>
      <c r="AC274" s="155">
        <v>1</v>
      </c>
      <c r="AD274" s="155">
        <v>1</v>
      </c>
      <c r="AE274" s="155">
        <v>0.98</v>
      </c>
      <c r="AF274" s="155">
        <v>0.98</v>
      </c>
      <c r="AG274" s="155">
        <v>0.98</v>
      </c>
      <c r="AH274" s="155">
        <v>1</v>
      </c>
      <c r="AI274" s="155">
        <v>1.05</v>
      </c>
      <c r="AJ274" s="155">
        <v>1</v>
      </c>
      <c r="AK274" s="155">
        <v>1</v>
      </c>
      <c r="AL274" s="155">
        <v>1.02</v>
      </c>
      <c r="AM274" s="155">
        <v>1</v>
      </c>
      <c r="AN274" s="155">
        <v>1</v>
      </c>
      <c r="AO274" s="155">
        <v>1</v>
      </c>
    </row>
    <row r="275" spans="2:41" x14ac:dyDescent="0.25">
      <c r="B275" s="155">
        <v>1</v>
      </c>
      <c r="C275" s="155">
        <v>1</v>
      </c>
      <c r="D275" s="155">
        <v>1</v>
      </c>
      <c r="E275" s="155">
        <v>1</v>
      </c>
      <c r="F275" s="155">
        <v>1</v>
      </c>
      <c r="G275" s="155">
        <v>1</v>
      </c>
      <c r="H275" s="155">
        <v>1</v>
      </c>
      <c r="I275" s="155">
        <v>1</v>
      </c>
      <c r="J275" s="155">
        <v>1</v>
      </c>
      <c r="K275" s="155">
        <v>1</v>
      </c>
      <c r="L275" s="155">
        <v>1</v>
      </c>
      <c r="M275" s="155">
        <v>1</v>
      </c>
      <c r="N275" s="155">
        <v>1</v>
      </c>
      <c r="O275" s="155">
        <v>1</v>
      </c>
      <c r="P275" s="155">
        <v>1.03</v>
      </c>
      <c r="Q275" s="155">
        <v>1.03</v>
      </c>
      <c r="R275" s="155">
        <v>1</v>
      </c>
      <c r="S275" s="155">
        <v>1</v>
      </c>
      <c r="T275" s="155">
        <v>1.02</v>
      </c>
      <c r="U275" s="155">
        <v>1</v>
      </c>
      <c r="V275" s="155">
        <v>1</v>
      </c>
      <c r="W275" s="155">
        <v>1</v>
      </c>
      <c r="X275" s="155">
        <v>1</v>
      </c>
      <c r="Y275" s="155">
        <v>1</v>
      </c>
      <c r="Z275" s="155">
        <v>1.02</v>
      </c>
      <c r="AA275" s="155">
        <v>1</v>
      </c>
      <c r="AB275" s="155">
        <v>1</v>
      </c>
      <c r="AC275" s="155">
        <v>1</v>
      </c>
      <c r="AD275" s="155">
        <v>1</v>
      </c>
      <c r="AE275" s="155">
        <v>0.98</v>
      </c>
      <c r="AF275" s="155">
        <v>0.98</v>
      </c>
      <c r="AG275" s="155">
        <v>0.98</v>
      </c>
      <c r="AH275" s="155">
        <v>1</v>
      </c>
      <c r="AI275" s="155">
        <v>1.05</v>
      </c>
      <c r="AJ275" s="155">
        <v>1</v>
      </c>
      <c r="AK275" s="155">
        <v>1</v>
      </c>
      <c r="AL275" s="155">
        <v>1.02</v>
      </c>
      <c r="AM275" s="155">
        <v>1</v>
      </c>
      <c r="AN275" s="155">
        <v>1</v>
      </c>
      <c r="AO275" s="155">
        <v>1</v>
      </c>
    </row>
    <row r="276" spans="2:41" x14ac:dyDescent="0.25">
      <c r="B276" s="155">
        <v>1</v>
      </c>
      <c r="C276" s="155">
        <v>1</v>
      </c>
      <c r="D276" s="155">
        <v>1</v>
      </c>
      <c r="E276" s="155">
        <v>1</v>
      </c>
      <c r="F276" s="155">
        <v>1</v>
      </c>
      <c r="G276" s="155">
        <v>1</v>
      </c>
      <c r="H276" s="155">
        <v>1</v>
      </c>
      <c r="I276" s="155">
        <v>1</v>
      </c>
      <c r="J276" s="155">
        <v>1</v>
      </c>
      <c r="K276" s="155">
        <v>1</v>
      </c>
      <c r="L276" s="155">
        <v>1</v>
      </c>
      <c r="M276" s="155">
        <v>1</v>
      </c>
      <c r="N276" s="155">
        <v>1</v>
      </c>
      <c r="O276" s="155">
        <v>1</v>
      </c>
      <c r="P276" s="155">
        <v>1.03</v>
      </c>
      <c r="Q276" s="155">
        <v>1.03</v>
      </c>
      <c r="R276" s="155">
        <v>1</v>
      </c>
      <c r="S276" s="155">
        <v>1</v>
      </c>
      <c r="T276" s="155">
        <v>1.02</v>
      </c>
      <c r="U276" s="155">
        <v>1</v>
      </c>
      <c r="V276" s="155">
        <v>1</v>
      </c>
      <c r="W276" s="155">
        <v>1</v>
      </c>
      <c r="X276" s="155">
        <v>1</v>
      </c>
      <c r="Y276" s="155">
        <v>1</v>
      </c>
      <c r="Z276" s="155">
        <v>1.02</v>
      </c>
      <c r="AA276" s="155">
        <v>1</v>
      </c>
      <c r="AB276" s="155">
        <v>1</v>
      </c>
      <c r="AC276" s="155">
        <v>1</v>
      </c>
      <c r="AD276" s="155">
        <v>1</v>
      </c>
      <c r="AE276" s="155">
        <v>0.98</v>
      </c>
      <c r="AF276" s="155">
        <v>0.98</v>
      </c>
      <c r="AG276" s="155">
        <v>0.98</v>
      </c>
      <c r="AH276" s="155">
        <v>1</v>
      </c>
      <c r="AI276" s="155">
        <v>1.05</v>
      </c>
      <c r="AJ276" s="155">
        <v>1</v>
      </c>
      <c r="AK276" s="155">
        <v>1</v>
      </c>
      <c r="AL276" s="155">
        <v>1.02</v>
      </c>
      <c r="AM276" s="155">
        <v>1</v>
      </c>
      <c r="AN276" s="155">
        <v>1</v>
      </c>
      <c r="AO276" s="155">
        <v>1</v>
      </c>
    </row>
    <row r="277" spans="2:41" x14ac:dyDescent="0.25">
      <c r="B277" s="155">
        <v>1</v>
      </c>
      <c r="C277" s="155">
        <v>1</v>
      </c>
      <c r="D277" s="155">
        <v>1</v>
      </c>
      <c r="E277" s="155">
        <v>1</v>
      </c>
      <c r="F277" s="155">
        <v>1</v>
      </c>
      <c r="G277" s="155">
        <v>1</v>
      </c>
      <c r="H277" s="155">
        <v>1</v>
      </c>
      <c r="I277" s="155">
        <v>1</v>
      </c>
      <c r="J277" s="155">
        <v>1</v>
      </c>
      <c r="K277" s="155">
        <v>1</v>
      </c>
      <c r="L277" s="155">
        <v>1</v>
      </c>
      <c r="M277" s="155">
        <v>1</v>
      </c>
      <c r="N277" s="155">
        <v>1</v>
      </c>
      <c r="O277" s="155">
        <v>1</v>
      </c>
      <c r="P277" s="155">
        <v>1.03</v>
      </c>
      <c r="Q277" s="155">
        <v>1.03</v>
      </c>
      <c r="R277" s="155">
        <v>1</v>
      </c>
      <c r="S277" s="155">
        <v>1</v>
      </c>
      <c r="T277" s="155">
        <v>1.02</v>
      </c>
      <c r="U277" s="155">
        <v>1</v>
      </c>
      <c r="V277" s="155">
        <v>1</v>
      </c>
      <c r="W277" s="155">
        <v>1</v>
      </c>
      <c r="X277" s="155">
        <v>1</v>
      </c>
      <c r="Y277" s="155">
        <v>1</v>
      </c>
      <c r="Z277" s="155">
        <v>1.02</v>
      </c>
      <c r="AA277" s="155">
        <v>1</v>
      </c>
      <c r="AB277" s="155">
        <v>1</v>
      </c>
      <c r="AC277" s="155">
        <v>1</v>
      </c>
      <c r="AD277" s="155">
        <v>1</v>
      </c>
      <c r="AE277" s="155">
        <v>0.98</v>
      </c>
      <c r="AF277" s="155">
        <v>0.98</v>
      </c>
      <c r="AG277" s="155">
        <v>0.98</v>
      </c>
      <c r="AH277" s="155">
        <v>1</v>
      </c>
      <c r="AI277" s="155">
        <v>1.05</v>
      </c>
      <c r="AJ277" s="155">
        <v>1</v>
      </c>
      <c r="AK277" s="155">
        <v>1</v>
      </c>
      <c r="AL277" s="155">
        <v>1.02</v>
      </c>
      <c r="AM277" s="155">
        <v>1</v>
      </c>
      <c r="AN277" s="155">
        <v>1</v>
      </c>
      <c r="AO277" s="155">
        <v>1</v>
      </c>
    </row>
    <row r="278" spans="2:41" x14ac:dyDescent="0.25">
      <c r="B278" s="155">
        <v>1</v>
      </c>
      <c r="C278" s="155">
        <v>1</v>
      </c>
      <c r="D278" s="155">
        <v>1</v>
      </c>
      <c r="E278" s="155">
        <v>1</v>
      </c>
      <c r="F278" s="155">
        <v>1</v>
      </c>
      <c r="G278" s="155">
        <v>1</v>
      </c>
      <c r="H278" s="155">
        <v>1</v>
      </c>
      <c r="I278" s="155">
        <v>1</v>
      </c>
      <c r="J278" s="155">
        <v>1</v>
      </c>
      <c r="K278" s="155">
        <v>1</v>
      </c>
      <c r="L278" s="155">
        <v>1</v>
      </c>
      <c r="M278" s="155">
        <v>1</v>
      </c>
      <c r="N278" s="155">
        <v>1</v>
      </c>
      <c r="O278" s="155">
        <v>1</v>
      </c>
      <c r="P278" s="155">
        <v>1.03</v>
      </c>
      <c r="Q278" s="155">
        <v>1.03</v>
      </c>
      <c r="R278" s="155">
        <v>1</v>
      </c>
      <c r="S278" s="155">
        <v>1</v>
      </c>
      <c r="T278" s="155">
        <v>1.02</v>
      </c>
      <c r="U278" s="155">
        <v>1</v>
      </c>
      <c r="V278" s="155">
        <v>1</v>
      </c>
      <c r="W278" s="155">
        <v>1</v>
      </c>
      <c r="X278" s="155">
        <v>1</v>
      </c>
      <c r="Y278" s="155">
        <v>1</v>
      </c>
      <c r="Z278" s="155">
        <v>1.02</v>
      </c>
      <c r="AA278" s="155">
        <v>1</v>
      </c>
      <c r="AB278" s="155">
        <v>1</v>
      </c>
      <c r="AC278" s="155">
        <v>1</v>
      </c>
      <c r="AD278" s="155">
        <v>1</v>
      </c>
      <c r="AE278" s="155">
        <v>0.98</v>
      </c>
      <c r="AF278" s="155">
        <v>0.98</v>
      </c>
      <c r="AG278" s="155">
        <v>0.98</v>
      </c>
      <c r="AH278" s="155">
        <v>1</v>
      </c>
      <c r="AI278" s="155">
        <v>1.05</v>
      </c>
      <c r="AJ278" s="155">
        <v>1</v>
      </c>
      <c r="AK278" s="155">
        <v>1</v>
      </c>
      <c r="AL278" s="155">
        <v>1.02</v>
      </c>
      <c r="AM278" s="155">
        <v>1</v>
      </c>
      <c r="AN278" s="155">
        <v>1</v>
      </c>
      <c r="AO278" s="155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3.2" x14ac:dyDescent="0.25"/>
  <cols>
    <col min="1" max="1" width="11.6640625" customWidth="1"/>
    <col min="2" max="2" width="14.88671875" customWidth="1"/>
    <col min="3" max="3" width="14.6640625" customWidth="1"/>
    <col min="4" max="4" width="16" customWidth="1"/>
    <col min="5" max="5" width="17.109375" customWidth="1"/>
    <col min="6" max="6" width="13.5546875" customWidth="1"/>
    <col min="7" max="8" width="13.6640625" customWidth="1"/>
    <col min="9" max="9" width="15.44140625" customWidth="1"/>
    <col min="10" max="10" width="15.5546875" customWidth="1"/>
    <col min="11" max="11" width="16.6640625" customWidth="1"/>
    <col min="12" max="12" width="19.5546875" customWidth="1"/>
    <col min="13" max="13" width="19" customWidth="1"/>
  </cols>
  <sheetData>
    <row r="1" spans="1:20" x14ac:dyDescent="0.25">
      <c r="A1" s="200"/>
      <c r="B1" s="200"/>
      <c r="C1" s="200"/>
      <c r="D1" s="200"/>
      <c r="E1" s="200"/>
      <c r="F1" s="200"/>
      <c r="G1" s="200"/>
      <c r="H1" s="200"/>
    </row>
    <row r="4" spans="1:20" x14ac:dyDescent="0.25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t="s">
        <v>192</v>
      </c>
      <c r="Q4" s="146" t="s">
        <v>92</v>
      </c>
    </row>
    <row r="5" spans="1:20" x14ac:dyDescent="0.25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8" thickBot="1" x14ac:dyDescent="0.3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20" x14ac:dyDescent="0.25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20" x14ac:dyDescent="0.25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20" x14ac:dyDescent="0.25">
      <c r="A9" s="210">
        <v>37226</v>
      </c>
      <c r="B9" s="199">
        <v>0.94</v>
      </c>
      <c r="C9" s="199">
        <v>0.96499999999999997</v>
      </c>
      <c r="D9" s="199">
        <v>0.94</v>
      </c>
      <c r="E9" s="199">
        <v>0.94</v>
      </c>
      <c r="F9" s="199">
        <v>1.0900000000000001</v>
      </c>
      <c r="G9" s="199">
        <v>1.19</v>
      </c>
      <c r="H9" s="199">
        <v>0.99</v>
      </c>
      <c r="I9" s="199">
        <v>0.94</v>
      </c>
      <c r="J9" s="199">
        <v>1.29</v>
      </c>
      <c r="K9" s="199">
        <v>0.94</v>
      </c>
      <c r="L9" s="199">
        <v>1.04</v>
      </c>
      <c r="M9" s="199">
        <v>0.94</v>
      </c>
      <c r="N9" s="199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5">
      <c r="A10" s="210">
        <v>37257</v>
      </c>
      <c r="B10" s="199">
        <v>0.99</v>
      </c>
      <c r="C10" s="199">
        <v>1.0149999999999999</v>
      </c>
      <c r="D10" s="199">
        <v>0.99</v>
      </c>
      <c r="E10" s="199">
        <v>0.99</v>
      </c>
      <c r="F10" s="199">
        <v>1.1399999999999999</v>
      </c>
      <c r="G10" s="199">
        <v>1.44</v>
      </c>
      <c r="H10" s="199">
        <v>1.04</v>
      </c>
      <c r="I10" s="199">
        <v>0.99</v>
      </c>
      <c r="J10" s="199">
        <v>1.34</v>
      </c>
      <c r="K10" s="199">
        <v>0.99</v>
      </c>
      <c r="L10" s="199">
        <v>1.0900000000000001</v>
      </c>
      <c r="M10" s="199">
        <v>0.99</v>
      </c>
      <c r="N10" s="199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5">
      <c r="A11" s="210">
        <v>37288</v>
      </c>
      <c r="B11" s="199">
        <v>0.99</v>
      </c>
      <c r="C11" s="199">
        <v>1.0149999999999999</v>
      </c>
      <c r="D11" s="199">
        <v>0.99</v>
      </c>
      <c r="E11" s="199">
        <v>0.99</v>
      </c>
      <c r="F11" s="199">
        <v>1.1399999999999999</v>
      </c>
      <c r="G11" s="199">
        <v>1.44</v>
      </c>
      <c r="H11" s="199">
        <v>1.04</v>
      </c>
      <c r="I11" s="199">
        <v>0.99</v>
      </c>
      <c r="J11" s="199">
        <v>1.34</v>
      </c>
      <c r="K11" s="199">
        <v>0.99</v>
      </c>
      <c r="L11" s="199">
        <v>1.0900000000000001</v>
      </c>
      <c r="M11" s="199">
        <v>0.99</v>
      </c>
      <c r="N11" s="199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5">
      <c r="A12" s="210">
        <v>37316</v>
      </c>
      <c r="B12" s="199">
        <v>0.74</v>
      </c>
      <c r="C12" s="199">
        <v>0.76500000000000001</v>
      </c>
      <c r="D12" s="199">
        <v>0.74</v>
      </c>
      <c r="E12" s="199">
        <v>0.74</v>
      </c>
      <c r="F12" s="199">
        <v>0.84</v>
      </c>
      <c r="G12" s="199">
        <v>0.99</v>
      </c>
      <c r="H12" s="199">
        <v>0.74</v>
      </c>
      <c r="I12" s="199">
        <v>0.74</v>
      </c>
      <c r="J12" s="199">
        <v>0.94</v>
      </c>
      <c r="K12" s="199">
        <v>0.74</v>
      </c>
      <c r="L12" s="199">
        <v>0.74</v>
      </c>
      <c r="M12" s="199">
        <v>0.74</v>
      </c>
      <c r="N12" s="199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5">
      <c r="A13" s="210">
        <v>37347</v>
      </c>
      <c r="B13" s="199">
        <v>0.53</v>
      </c>
      <c r="C13" s="199">
        <v>0.57999999999999996</v>
      </c>
      <c r="D13" s="199">
        <v>0.53</v>
      </c>
      <c r="E13" s="199">
        <v>0.57999999999999996</v>
      </c>
      <c r="F13" s="199">
        <v>0.57999999999999996</v>
      </c>
      <c r="G13" s="199">
        <v>0.57999999999999996</v>
      </c>
      <c r="H13" s="199">
        <v>0.57999999999999996</v>
      </c>
      <c r="I13" s="199">
        <v>0.57999999999999996</v>
      </c>
      <c r="J13" s="199">
        <v>0.63</v>
      </c>
      <c r="K13" s="199">
        <v>0.53</v>
      </c>
      <c r="L13" s="199">
        <v>0.57999999999999996</v>
      </c>
      <c r="M13" s="199">
        <v>0.53</v>
      </c>
      <c r="N13" s="199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5">
      <c r="A14" s="210">
        <v>37377</v>
      </c>
      <c r="B14" s="199">
        <v>0.57999999999999996</v>
      </c>
      <c r="C14" s="199">
        <v>0.63</v>
      </c>
      <c r="D14" s="199">
        <v>0.53</v>
      </c>
      <c r="E14" s="199">
        <v>0.53</v>
      </c>
      <c r="F14" s="199">
        <v>0.57999999999999996</v>
      </c>
      <c r="G14" s="199">
        <v>0.63</v>
      </c>
      <c r="H14" s="199">
        <v>0.57999999999999996</v>
      </c>
      <c r="I14" s="199">
        <v>0.53</v>
      </c>
      <c r="J14" s="199">
        <v>0.57999999999999996</v>
      </c>
      <c r="K14" s="199">
        <v>0.57999999999999996</v>
      </c>
      <c r="L14" s="199">
        <v>0.63</v>
      </c>
      <c r="M14" s="199">
        <v>0.57999999999999996</v>
      </c>
      <c r="N14" s="199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5">
      <c r="A15" s="210">
        <v>37408</v>
      </c>
      <c r="B15" s="199">
        <v>0.57999999999999996</v>
      </c>
      <c r="C15" s="199">
        <v>0.63</v>
      </c>
      <c r="D15" s="199">
        <v>0.53</v>
      </c>
      <c r="E15" s="199">
        <v>0.63</v>
      </c>
      <c r="F15" s="199">
        <v>0.57999999999999996</v>
      </c>
      <c r="G15" s="199">
        <v>0.63</v>
      </c>
      <c r="H15" s="199">
        <v>0.63</v>
      </c>
      <c r="I15" s="199">
        <v>0.63</v>
      </c>
      <c r="J15" s="199">
        <v>0.63</v>
      </c>
      <c r="K15" s="199">
        <v>0.57999999999999996</v>
      </c>
      <c r="L15" s="199">
        <v>0.63</v>
      </c>
      <c r="M15" s="199">
        <v>0.57999999999999996</v>
      </c>
      <c r="N15" s="199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5">
      <c r="A16" s="210">
        <v>37438</v>
      </c>
      <c r="B16" s="199">
        <v>0.63</v>
      </c>
      <c r="C16" s="199">
        <v>0.63</v>
      </c>
      <c r="D16" s="199">
        <v>0.53</v>
      </c>
      <c r="E16" s="199">
        <v>0.63</v>
      </c>
      <c r="F16" s="199">
        <v>0.63</v>
      </c>
      <c r="G16" s="199">
        <v>0.63</v>
      </c>
      <c r="H16" s="199">
        <v>0.63</v>
      </c>
      <c r="I16" s="199">
        <v>0.63</v>
      </c>
      <c r="J16" s="199">
        <v>0.63</v>
      </c>
      <c r="K16" s="199">
        <v>0.63</v>
      </c>
      <c r="L16" s="199">
        <v>0.68</v>
      </c>
      <c r="M16" s="199">
        <v>0.63</v>
      </c>
      <c r="N16" s="199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5">
      <c r="A17" s="210">
        <v>37469</v>
      </c>
      <c r="B17" s="199">
        <v>0.68</v>
      </c>
      <c r="C17" s="199">
        <v>0.68</v>
      </c>
      <c r="D17" s="199">
        <v>0.63</v>
      </c>
      <c r="E17" s="199">
        <v>0.73</v>
      </c>
      <c r="F17" s="199">
        <v>0.68</v>
      </c>
      <c r="G17" s="199">
        <v>0.73</v>
      </c>
      <c r="H17" s="199">
        <v>0.68</v>
      </c>
      <c r="I17" s="199">
        <v>0.73</v>
      </c>
      <c r="J17" s="199">
        <v>0.57999999999999996</v>
      </c>
      <c r="K17" s="199">
        <v>0.68</v>
      </c>
      <c r="L17" s="199">
        <v>0.73</v>
      </c>
      <c r="M17" s="199">
        <v>0.68</v>
      </c>
      <c r="N17" s="199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5">
      <c r="A18" s="210">
        <v>37500</v>
      </c>
      <c r="B18" s="199">
        <v>0.68</v>
      </c>
      <c r="C18" s="199">
        <v>0.68</v>
      </c>
      <c r="D18" s="199">
        <v>0.68</v>
      </c>
      <c r="E18" s="199">
        <v>0.68</v>
      </c>
      <c r="F18" s="199">
        <v>0.68</v>
      </c>
      <c r="G18" s="199">
        <v>0.73</v>
      </c>
      <c r="H18" s="199">
        <v>0.73</v>
      </c>
      <c r="I18" s="199">
        <v>0.68</v>
      </c>
      <c r="J18" s="199">
        <v>0.63</v>
      </c>
      <c r="K18" s="199">
        <v>0.68</v>
      </c>
      <c r="L18" s="199">
        <v>0.73</v>
      </c>
      <c r="M18" s="199">
        <v>0.68</v>
      </c>
      <c r="N18" s="199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5">
      <c r="A19" s="210">
        <v>37530</v>
      </c>
      <c r="B19" s="199">
        <v>0.73</v>
      </c>
      <c r="C19" s="199">
        <v>0.73</v>
      </c>
      <c r="D19" s="199">
        <v>0.68</v>
      </c>
      <c r="E19" s="199">
        <v>0.73</v>
      </c>
      <c r="F19" s="199">
        <v>0.73</v>
      </c>
      <c r="G19" s="199">
        <v>0.78</v>
      </c>
      <c r="H19" s="199">
        <v>0.78</v>
      </c>
      <c r="I19" s="199">
        <v>0.73</v>
      </c>
      <c r="J19" s="199">
        <v>0.63</v>
      </c>
      <c r="K19" s="199">
        <v>0.73</v>
      </c>
      <c r="L19" s="199">
        <v>0.78</v>
      </c>
      <c r="M19" s="199">
        <v>0.73</v>
      </c>
      <c r="N19" s="199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5">
      <c r="A20" s="210">
        <v>37561</v>
      </c>
      <c r="B20" s="199">
        <v>0.85</v>
      </c>
      <c r="C20" s="199">
        <v>0.9</v>
      </c>
      <c r="D20" s="199">
        <v>0.85</v>
      </c>
      <c r="E20" s="199">
        <v>0.85</v>
      </c>
      <c r="F20" s="199">
        <v>0.95</v>
      </c>
      <c r="G20" s="199">
        <v>1</v>
      </c>
      <c r="H20" s="199">
        <v>0.9</v>
      </c>
      <c r="I20" s="199">
        <v>0.85</v>
      </c>
      <c r="J20" s="199">
        <v>1</v>
      </c>
      <c r="K20" s="199">
        <v>0.85</v>
      </c>
      <c r="L20" s="199">
        <v>0.85</v>
      </c>
      <c r="M20" s="199">
        <v>0.85</v>
      </c>
      <c r="N20" s="199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5">
      <c r="A21" s="210">
        <v>37591</v>
      </c>
      <c r="B21" s="199">
        <v>1.05</v>
      </c>
      <c r="C21" s="199">
        <v>1.1000000000000001</v>
      </c>
      <c r="D21" s="199">
        <v>1.05</v>
      </c>
      <c r="E21" s="199">
        <v>1.05</v>
      </c>
      <c r="F21" s="199">
        <v>1.2</v>
      </c>
      <c r="G21" s="199">
        <v>1.3</v>
      </c>
      <c r="H21" s="199">
        <v>1.1000000000000001</v>
      </c>
      <c r="I21" s="199">
        <v>1.05</v>
      </c>
      <c r="J21" s="199">
        <v>1.4</v>
      </c>
      <c r="K21" s="199">
        <v>1.05</v>
      </c>
      <c r="L21" s="199">
        <v>1.1499999999999999</v>
      </c>
      <c r="M21" s="199">
        <v>1.05</v>
      </c>
      <c r="N21" s="199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5">
      <c r="A22" s="210">
        <v>37622</v>
      </c>
      <c r="B22" s="199">
        <v>1.08</v>
      </c>
      <c r="C22" s="199">
        <v>1.1299999999999999</v>
      </c>
      <c r="D22" s="199">
        <v>1.08</v>
      </c>
      <c r="E22" s="199">
        <v>1.08</v>
      </c>
      <c r="F22" s="199">
        <v>1.23</v>
      </c>
      <c r="G22" s="199">
        <v>1.53</v>
      </c>
      <c r="H22" s="199">
        <v>1.1299999999999999</v>
      </c>
      <c r="I22" s="199">
        <v>1.08</v>
      </c>
      <c r="J22" s="199">
        <v>1.43</v>
      </c>
      <c r="K22" s="199">
        <v>1.08</v>
      </c>
      <c r="L22" s="199">
        <v>1.18</v>
      </c>
      <c r="M22" s="199">
        <v>1.08</v>
      </c>
      <c r="N22" s="199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5">
      <c r="A23" s="210">
        <v>37653</v>
      </c>
      <c r="B23" s="199">
        <v>1.08</v>
      </c>
      <c r="C23" s="199">
        <v>1.1299999999999999</v>
      </c>
      <c r="D23" s="199">
        <v>1.08</v>
      </c>
      <c r="E23" s="199">
        <v>1.08</v>
      </c>
      <c r="F23" s="199">
        <v>1.23</v>
      </c>
      <c r="G23" s="199">
        <v>1.53</v>
      </c>
      <c r="H23" s="199">
        <v>1.1299999999999999</v>
      </c>
      <c r="I23" s="199">
        <v>1.08</v>
      </c>
      <c r="J23" s="199">
        <v>1.43</v>
      </c>
      <c r="K23" s="199">
        <v>1.08</v>
      </c>
      <c r="L23" s="199">
        <v>1.18</v>
      </c>
      <c r="M23" s="199">
        <v>1.08</v>
      </c>
      <c r="N23" s="199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5">
      <c r="A24" s="154">
        <v>37681</v>
      </c>
      <c r="B24" s="199">
        <v>0.83</v>
      </c>
      <c r="C24" s="211">
        <v>0.88</v>
      </c>
      <c r="D24">
        <v>0.83</v>
      </c>
      <c r="E24" s="211">
        <v>0.83</v>
      </c>
      <c r="F24" s="211">
        <v>0.93</v>
      </c>
      <c r="G24" s="211">
        <v>1.08</v>
      </c>
      <c r="H24" s="211">
        <v>0.83</v>
      </c>
      <c r="I24" s="211">
        <v>0.83</v>
      </c>
      <c r="J24" s="211">
        <v>1.03</v>
      </c>
      <c r="K24" s="211">
        <v>0.83</v>
      </c>
      <c r="L24" s="211">
        <v>0.83</v>
      </c>
      <c r="M24" s="211">
        <v>0.83</v>
      </c>
      <c r="N24" s="211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5">
      <c r="A25" s="154">
        <v>37712</v>
      </c>
      <c r="B25" s="199">
        <v>0.43</v>
      </c>
      <c r="C25" s="211">
        <v>0.48</v>
      </c>
      <c r="D25">
        <v>0.43</v>
      </c>
      <c r="E25" s="211">
        <v>0.48</v>
      </c>
      <c r="F25" s="211">
        <v>0.48</v>
      </c>
      <c r="G25" s="211">
        <v>0.48</v>
      </c>
      <c r="H25" s="211">
        <v>0.48</v>
      </c>
      <c r="I25" s="211">
        <v>0.48</v>
      </c>
      <c r="J25" s="211">
        <v>0.53</v>
      </c>
      <c r="K25" s="211">
        <v>0.43</v>
      </c>
      <c r="L25" s="211">
        <v>0.48</v>
      </c>
      <c r="M25" s="211">
        <v>0.43</v>
      </c>
      <c r="N25" s="211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5">
      <c r="A26" s="154">
        <v>37742</v>
      </c>
      <c r="B26" s="199">
        <v>0.48</v>
      </c>
      <c r="C26" s="211">
        <v>0.53</v>
      </c>
      <c r="D26">
        <v>0.43</v>
      </c>
      <c r="E26" s="211">
        <v>0.43</v>
      </c>
      <c r="F26" s="211">
        <v>0.48</v>
      </c>
      <c r="G26" s="211">
        <v>0.53</v>
      </c>
      <c r="H26" s="211">
        <v>0.48</v>
      </c>
      <c r="I26" s="211">
        <v>0.43</v>
      </c>
      <c r="J26" s="211">
        <v>0.48</v>
      </c>
      <c r="K26" s="211">
        <v>0.48</v>
      </c>
      <c r="L26" s="211">
        <v>0.53</v>
      </c>
      <c r="M26" s="211">
        <v>0.48</v>
      </c>
      <c r="N26" s="211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5">
      <c r="A27" s="154">
        <v>37773</v>
      </c>
      <c r="B27" s="199">
        <v>0.48</v>
      </c>
      <c r="C27" s="211">
        <v>0.53</v>
      </c>
      <c r="D27">
        <v>0.43</v>
      </c>
      <c r="E27" s="211">
        <v>0.53</v>
      </c>
      <c r="F27" s="211">
        <v>0.48</v>
      </c>
      <c r="G27" s="211">
        <v>0.53</v>
      </c>
      <c r="H27" s="211">
        <v>0.53</v>
      </c>
      <c r="I27" s="211">
        <v>0.53</v>
      </c>
      <c r="J27" s="211">
        <v>0.53</v>
      </c>
      <c r="K27" s="211">
        <v>0.48</v>
      </c>
      <c r="L27" s="211">
        <v>0.53</v>
      </c>
      <c r="M27" s="211">
        <v>0.48</v>
      </c>
      <c r="N27" s="211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5">
      <c r="A28" s="154">
        <v>37803</v>
      </c>
      <c r="B28" s="199">
        <v>0.53</v>
      </c>
      <c r="C28" s="211">
        <v>0.53</v>
      </c>
      <c r="D28">
        <v>0.43</v>
      </c>
      <c r="E28" s="211">
        <v>0.53</v>
      </c>
      <c r="F28" s="211">
        <v>0.53</v>
      </c>
      <c r="G28" s="211">
        <v>0.53</v>
      </c>
      <c r="H28" s="211">
        <v>0.53</v>
      </c>
      <c r="I28" s="211">
        <v>0.53</v>
      </c>
      <c r="J28" s="211">
        <v>0.53</v>
      </c>
      <c r="K28" s="211">
        <v>0.53</v>
      </c>
      <c r="L28" s="211">
        <v>0.57999999999999996</v>
      </c>
      <c r="M28" s="211">
        <v>0.53</v>
      </c>
      <c r="N28" s="211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5">
      <c r="A29" s="154">
        <v>37834</v>
      </c>
      <c r="B29" s="199">
        <v>0.57999999999999996</v>
      </c>
      <c r="C29" s="211">
        <v>0.57999999999999996</v>
      </c>
      <c r="D29">
        <v>0.53</v>
      </c>
      <c r="E29" s="211">
        <v>0.63</v>
      </c>
      <c r="F29" s="211">
        <v>0.57999999999999996</v>
      </c>
      <c r="G29" s="211">
        <v>0.63</v>
      </c>
      <c r="H29" s="211">
        <v>0.57999999999999996</v>
      </c>
      <c r="I29" s="211">
        <v>0.63</v>
      </c>
      <c r="J29" s="211">
        <v>0.48</v>
      </c>
      <c r="K29" s="211">
        <v>0.57999999999999996</v>
      </c>
      <c r="L29" s="211">
        <v>0.63</v>
      </c>
      <c r="M29" s="211">
        <v>0.57999999999999996</v>
      </c>
      <c r="N29" s="211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5">
      <c r="A30" s="154">
        <v>37865</v>
      </c>
      <c r="B30" s="199">
        <v>0.57999999999999996</v>
      </c>
      <c r="C30" s="211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5">
      <c r="A31" s="154">
        <v>37895</v>
      </c>
      <c r="B31" s="199">
        <v>0.63</v>
      </c>
      <c r="C31" s="211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5">
      <c r="A32" s="154">
        <v>37926</v>
      </c>
      <c r="B32" s="199">
        <v>0.83</v>
      </c>
      <c r="C32" s="211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5">
      <c r="A33" s="154">
        <v>37956</v>
      </c>
      <c r="B33" s="199">
        <v>1.03</v>
      </c>
      <c r="C33" s="211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5">
      <c r="A34" s="154">
        <v>37987</v>
      </c>
      <c r="B34" s="199">
        <v>1</v>
      </c>
      <c r="C34" s="211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s="154">
        <v>38018</v>
      </c>
      <c r="B35" s="199">
        <v>1</v>
      </c>
      <c r="C35" s="211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s="154">
        <v>38047</v>
      </c>
      <c r="B36" s="199">
        <v>0.75</v>
      </c>
      <c r="C36" s="211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5">
      <c r="A37" s="154">
        <v>38078</v>
      </c>
      <c r="B37" s="199">
        <v>0.4</v>
      </c>
      <c r="C37" s="211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5">
      <c r="A38" s="154">
        <v>38108</v>
      </c>
      <c r="B38" s="199">
        <v>0.45</v>
      </c>
      <c r="C38" s="211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5">
      <c r="A39" s="154">
        <v>38139</v>
      </c>
      <c r="B39" s="199">
        <v>0.45</v>
      </c>
      <c r="C39" s="211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5">
      <c r="A40" s="154">
        <v>38169</v>
      </c>
      <c r="B40" s="199">
        <v>0.5</v>
      </c>
      <c r="C40" s="211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5">
      <c r="A41" s="154">
        <v>38200</v>
      </c>
      <c r="B41" s="199">
        <v>0.55000000000000004</v>
      </c>
      <c r="C41" s="211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5">
      <c r="A42" s="154">
        <v>38231</v>
      </c>
      <c r="B42" s="199">
        <v>0.55000000000000004</v>
      </c>
      <c r="C42" s="211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5">
      <c r="A43" s="154">
        <v>38261</v>
      </c>
      <c r="B43" s="199">
        <v>0.6</v>
      </c>
      <c r="C43" s="211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5">
      <c r="A44" s="154">
        <v>38292</v>
      </c>
      <c r="B44" s="199">
        <v>0.8</v>
      </c>
      <c r="C44" s="211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5">
      <c r="A45" s="154">
        <v>38322</v>
      </c>
      <c r="B45" s="199">
        <v>1</v>
      </c>
      <c r="C45" s="211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 s="154">
        <v>38353</v>
      </c>
      <c r="B46" s="199">
        <v>1</v>
      </c>
      <c r="C46" s="211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s="154">
        <v>38384</v>
      </c>
      <c r="B47" s="199">
        <v>1</v>
      </c>
      <c r="C47" s="211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 s="154">
        <v>38412</v>
      </c>
      <c r="B48" s="199">
        <v>0.75</v>
      </c>
      <c r="C48" s="211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5">
      <c r="A49" s="154">
        <v>38443</v>
      </c>
      <c r="B49" s="199">
        <v>0.4</v>
      </c>
      <c r="C49" s="211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5">
      <c r="A50" s="154">
        <v>38473</v>
      </c>
      <c r="B50" s="199">
        <v>0.45</v>
      </c>
      <c r="C50" s="211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5">
      <c r="A51" s="154">
        <v>38504</v>
      </c>
      <c r="B51" s="199">
        <v>0.45</v>
      </c>
      <c r="C51" s="211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5">
      <c r="A52" s="154">
        <v>38534</v>
      </c>
      <c r="B52" s="199">
        <v>0.5</v>
      </c>
      <c r="C52" s="211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5">
      <c r="A53" s="154">
        <v>38565</v>
      </c>
      <c r="B53" s="199">
        <v>0.55000000000000004</v>
      </c>
      <c r="C53" s="211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5">
      <c r="A54" s="154">
        <v>38596</v>
      </c>
      <c r="B54" s="199">
        <v>0.55000000000000004</v>
      </c>
      <c r="C54" s="211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5">
      <c r="A55" s="154">
        <v>38626</v>
      </c>
      <c r="B55" s="199">
        <v>0.6</v>
      </c>
      <c r="C55" s="211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5">
      <c r="A56" s="154">
        <v>38657</v>
      </c>
      <c r="B56" s="199">
        <v>0.8</v>
      </c>
      <c r="C56" s="211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5">
      <c r="A57" s="154">
        <v>38687</v>
      </c>
      <c r="B57" s="199">
        <v>1</v>
      </c>
      <c r="C57" s="211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s="154">
        <v>38718</v>
      </c>
      <c r="B58" s="199">
        <v>1</v>
      </c>
      <c r="C58" s="211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5">
      <c r="A59" s="154">
        <v>38749</v>
      </c>
      <c r="B59" s="199">
        <v>1</v>
      </c>
      <c r="C59" s="211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s="154">
        <v>38777</v>
      </c>
      <c r="B60" s="199">
        <v>0.75</v>
      </c>
      <c r="C60" s="211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5">
      <c r="A61" s="154">
        <v>38808</v>
      </c>
      <c r="B61" s="199">
        <v>0.4</v>
      </c>
      <c r="C61" s="211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5">
      <c r="A62" s="154">
        <v>38838</v>
      </c>
      <c r="B62" s="199">
        <v>0.45</v>
      </c>
      <c r="C62" s="211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5">
      <c r="A63" s="154">
        <v>38869</v>
      </c>
      <c r="B63" s="199">
        <v>0.45</v>
      </c>
      <c r="C63" s="211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5">
      <c r="A64" s="154">
        <v>38899</v>
      </c>
      <c r="B64" s="199">
        <v>0.5</v>
      </c>
      <c r="C64" s="211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5">
      <c r="A65" s="154">
        <v>38930</v>
      </c>
      <c r="B65" s="199">
        <v>0.55000000000000004</v>
      </c>
      <c r="C65" s="211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5">
      <c r="A66" s="154">
        <v>38961</v>
      </c>
      <c r="B66" s="199">
        <v>0.55000000000000004</v>
      </c>
      <c r="C66" s="211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5">
      <c r="A67" s="154">
        <v>38991</v>
      </c>
      <c r="B67" s="199">
        <v>0.6</v>
      </c>
      <c r="C67" s="211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5">
      <c r="A68" s="154">
        <v>39022</v>
      </c>
      <c r="B68" s="199">
        <v>0.8</v>
      </c>
      <c r="C68" s="211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5">
      <c r="A69" s="154">
        <v>39052</v>
      </c>
      <c r="B69" s="199">
        <v>1</v>
      </c>
      <c r="C69" s="211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s="154">
        <v>39083</v>
      </c>
      <c r="B70" s="199">
        <v>1</v>
      </c>
      <c r="C70" s="211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s="154">
        <v>39114</v>
      </c>
      <c r="B71" s="199">
        <v>1</v>
      </c>
      <c r="C71" s="211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s="154">
        <v>39142</v>
      </c>
      <c r="B72" s="199">
        <v>0.75</v>
      </c>
      <c r="C72" s="211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5">
      <c r="A73" s="154">
        <v>39173</v>
      </c>
      <c r="B73" s="199">
        <v>0.4</v>
      </c>
      <c r="C73" s="211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5">
      <c r="A74" s="154">
        <v>39203</v>
      </c>
      <c r="B74" s="199">
        <v>0.45</v>
      </c>
      <c r="C74" s="211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5">
      <c r="A75" s="154">
        <v>39234</v>
      </c>
      <c r="B75" s="199">
        <v>0.45</v>
      </c>
      <c r="C75" s="211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5">
      <c r="A76" s="154">
        <v>39264</v>
      </c>
      <c r="B76" s="199">
        <v>0.5</v>
      </c>
      <c r="C76" s="211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5">
      <c r="A77" s="154">
        <v>39295</v>
      </c>
      <c r="B77" s="199">
        <v>0.55000000000000004</v>
      </c>
      <c r="C77" s="211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5">
      <c r="A78" s="154">
        <v>39326</v>
      </c>
      <c r="B78" s="199">
        <v>0.55000000000000004</v>
      </c>
      <c r="C78" s="211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5">
      <c r="A79" s="154">
        <v>39356</v>
      </c>
      <c r="B79" s="199">
        <v>0.6</v>
      </c>
      <c r="C79" s="211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5">
      <c r="A80" s="154">
        <v>39387</v>
      </c>
      <c r="B80" s="199">
        <v>0.8</v>
      </c>
      <c r="C80" s="211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5">
      <c r="A81" s="154">
        <v>39417</v>
      </c>
      <c r="B81" s="199">
        <v>1</v>
      </c>
      <c r="C81" s="211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 s="154">
        <v>39448</v>
      </c>
      <c r="B82" s="199">
        <v>1</v>
      </c>
      <c r="C82" s="211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s="154">
        <v>39479</v>
      </c>
      <c r="B83" s="199">
        <v>1</v>
      </c>
      <c r="C83" s="211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s="154">
        <v>39508</v>
      </c>
      <c r="B84" s="199">
        <v>0.75</v>
      </c>
      <c r="C84" s="211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5">
      <c r="A85" s="154">
        <v>39539</v>
      </c>
      <c r="B85" s="199">
        <v>0.4</v>
      </c>
      <c r="C85" s="211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5">
      <c r="A86" s="154">
        <v>39569</v>
      </c>
      <c r="B86" s="199">
        <v>0.45</v>
      </c>
      <c r="C86" s="211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5">
      <c r="A87" s="154">
        <v>39600</v>
      </c>
      <c r="B87" s="199">
        <v>0.45</v>
      </c>
      <c r="C87" s="211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5">
      <c r="A88" s="154">
        <v>39630</v>
      </c>
      <c r="B88" s="199">
        <v>0.5</v>
      </c>
      <c r="C88" s="211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5">
      <c r="A89" s="154">
        <v>39661</v>
      </c>
      <c r="B89" s="199">
        <v>0.55000000000000004</v>
      </c>
      <c r="C89" s="211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5">
      <c r="A90" s="154">
        <v>39692</v>
      </c>
      <c r="B90" s="199">
        <v>0.55000000000000004</v>
      </c>
      <c r="C90" s="211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5">
      <c r="A91" s="154">
        <v>39722</v>
      </c>
      <c r="B91" s="199">
        <v>0.6</v>
      </c>
      <c r="C91" s="211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5">
      <c r="A92" s="154">
        <v>39753</v>
      </c>
      <c r="B92" s="199">
        <v>0.8</v>
      </c>
      <c r="C92" s="211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5">
      <c r="A93" s="154">
        <v>39783</v>
      </c>
      <c r="B93" s="199">
        <v>1</v>
      </c>
      <c r="C93" s="211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s="154">
        <v>39814</v>
      </c>
      <c r="B94" s="199">
        <v>1</v>
      </c>
      <c r="C94" s="211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s="154">
        <v>39845</v>
      </c>
      <c r="B95" s="199">
        <v>1</v>
      </c>
      <c r="C95" s="211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s="154">
        <v>39873</v>
      </c>
      <c r="B96" s="199">
        <v>0.75</v>
      </c>
      <c r="C96" s="211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5">
      <c r="A97" s="154">
        <v>39904</v>
      </c>
      <c r="B97" s="211">
        <v>0.4</v>
      </c>
      <c r="C97" s="211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5">
      <c r="A98" s="154">
        <v>39934</v>
      </c>
      <c r="B98" s="211">
        <v>0.45</v>
      </c>
      <c r="C98" s="211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5">
      <c r="A99" s="154">
        <v>39965</v>
      </c>
      <c r="B99" s="211">
        <v>0.45</v>
      </c>
      <c r="C99" s="211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5">
      <c r="A100" s="154">
        <v>39995</v>
      </c>
      <c r="B100" s="211">
        <v>0.5</v>
      </c>
      <c r="C100" s="211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5">
      <c r="A101" s="154">
        <v>40026</v>
      </c>
      <c r="B101" s="211">
        <v>0.55000000000000004</v>
      </c>
      <c r="C101" s="211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5">
      <c r="A102" s="154">
        <v>40057</v>
      </c>
      <c r="B102" s="211">
        <v>0.55000000000000004</v>
      </c>
      <c r="C102" s="211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5">
      <c r="A103" s="154">
        <v>40087</v>
      </c>
      <c r="B103" s="211">
        <v>0.6</v>
      </c>
      <c r="C103" s="211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5">
      <c r="A104" s="154">
        <v>40118</v>
      </c>
      <c r="B104" s="211">
        <v>0.8</v>
      </c>
      <c r="C104" s="211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5">
      <c r="A105" s="154">
        <v>40148</v>
      </c>
      <c r="B105" s="211">
        <v>1</v>
      </c>
      <c r="C105" s="211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s="154">
        <v>40179</v>
      </c>
      <c r="B106" s="211">
        <v>1</v>
      </c>
      <c r="C106" s="211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s="154">
        <v>40210</v>
      </c>
      <c r="B107" s="211">
        <v>1</v>
      </c>
      <c r="C107" s="211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s="154">
        <v>40238</v>
      </c>
      <c r="B108" s="211">
        <v>0.75</v>
      </c>
      <c r="C108" s="211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5">
      <c r="A109" s="154">
        <v>40269</v>
      </c>
      <c r="B109" s="211">
        <v>0.4</v>
      </c>
      <c r="C109" s="211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5">
      <c r="A110" s="154">
        <v>40299</v>
      </c>
      <c r="B110" s="211">
        <v>0.45</v>
      </c>
      <c r="C110" s="211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5">
      <c r="A111" s="154">
        <v>40330</v>
      </c>
      <c r="B111" s="211">
        <v>0.45</v>
      </c>
      <c r="C111" s="211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5">
      <c r="A112" s="154">
        <v>40360</v>
      </c>
      <c r="B112" s="211">
        <v>0.5</v>
      </c>
      <c r="C112" s="211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5">
      <c r="A113" s="154">
        <v>40391</v>
      </c>
      <c r="B113" s="211">
        <v>0.55000000000000004</v>
      </c>
      <c r="C113" s="211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5">
      <c r="A114" s="154">
        <v>40422</v>
      </c>
      <c r="B114" s="211">
        <v>0.55000000000000004</v>
      </c>
      <c r="C114" s="211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5">
      <c r="A115" s="154">
        <v>40452</v>
      </c>
      <c r="B115" s="211">
        <v>0.6</v>
      </c>
      <c r="C115" s="211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5">
      <c r="A116" s="154">
        <v>40483</v>
      </c>
      <c r="B116" s="211">
        <v>0.8</v>
      </c>
      <c r="C116" s="211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5">
      <c r="A117" s="154">
        <v>40513</v>
      </c>
      <c r="B117" s="211">
        <v>1</v>
      </c>
      <c r="C117" s="211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s="154">
        <v>40544</v>
      </c>
      <c r="B118" s="211">
        <v>1</v>
      </c>
      <c r="C118" s="211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s="154">
        <v>40575</v>
      </c>
      <c r="B119" s="211">
        <v>1</v>
      </c>
      <c r="C119" s="211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5">
      <c r="A120" s="154">
        <v>40603</v>
      </c>
      <c r="B120" s="211">
        <v>0.75</v>
      </c>
      <c r="C120" s="211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5">
      <c r="A121" s="154">
        <v>40634</v>
      </c>
      <c r="B121" s="211">
        <v>0.4</v>
      </c>
      <c r="C121" s="211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5">
      <c r="A122" s="154">
        <v>40664</v>
      </c>
      <c r="B122" s="211">
        <v>0.45</v>
      </c>
      <c r="C122" s="211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5">
      <c r="A123" s="154">
        <v>40695</v>
      </c>
      <c r="B123" s="211">
        <v>0.45</v>
      </c>
      <c r="C123" s="211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5">
      <c r="A124" s="154">
        <v>40725</v>
      </c>
      <c r="B124" s="211">
        <v>0.5</v>
      </c>
      <c r="C124" s="211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5">
      <c r="A125" s="154">
        <v>40756</v>
      </c>
      <c r="B125" s="211">
        <v>0.55000000000000004</v>
      </c>
      <c r="C125" s="211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5">
      <c r="A126" s="154">
        <v>40787</v>
      </c>
      <c r="B126" s="211">
        <v>0.55000000000000004</v>
      </c>
      <c r="C126" s="211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5">
      <c r="A127" s="154">
        <v>40817</v>
      </c>
      <c r="B127" s="211">
        <v>0.6</v>
      </c>
      <c r="C127" s="211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5">
      <c r="A128" s="154">
        <v>40848</v>
      </c>
      <c r="B128" s="211">
        <v>0.8</v>
      </c>
      <c r="C128" s="211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5">
      <c r="A129" s="154">
        <v>40878</v>
      </c>
      <c r="B129" s="211">
        <v>1</v>
      </c>
      <c r="C129" s="211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5">
      <c r="A130" s="154">
        <v>40909</v>
      </c>
      <c r="B130" s="211">
        <v>1</v>
      </c>
      <c r="C130" s="211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s="154">
        <v>40940</v>
      </c>
      <c r="B131" s="211">
        <v>1</v>
      </c>
      <c r="C131" s="211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s="154">
        <v>40969</v>
      </c>
      <c r="B132" s="211">
        <v>0.75</v>
      </c>
      <c r="C132" s="211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5">
      <c r="A133" s="154">
        <v>41000</v>
      </c>
      <c r="B133" s="211">
        <v>0.4</v>
      </c>
      <c r="C133" s="211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5">
      <c r="A134" s="154">
        <v>41030</v>
      </c>
      <c r="B134" s="211">
        <v>0.45</v>
      </c>
      <c r="C134" s="211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5">
      <c r="A135" s="154">
        <v>41061</v>
      </c>
      <c r="B135" s="211">
        <v>0.45</v>
      </c>
      <c r="C135" s="211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5">
      <c r="A136" s="154">
        <v>41091</v>
      </c>
      <c r="B136" s="211">
        <v>0.5</v>
      </c>
      <c r="C136" s="211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5">
      <c r="A137" s="154">
        <v>41122</v>
      </c>
      <c r="B137" s="211">
        <v>0.55000000000000004</v>
      </c>
      <c r="C137" s="211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5">
      <c r="A138" s="154">
        <v>41153</v>
      </c>
      <c r="B138" s="211">
        <v>0.55000000000000004</v>
      </c>
      <c r="C138" s="211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5">
      <c r="A139" s="154">
        <v>41183</v>
      </c>
      <c r="B139" s="211">
        <v>0.6</v>
      </c>
      <c r="C139" s="211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5">
      <c r="A140" s="154">
        <v>41214</v>
      </c>
      <c r="B140" s="211">
        <v>0.8</v>
      </c>
      <c r="C140" s="211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5">
      <c r="A141" s="154">
        <v>41244</v>
      </c>
      <c r="B141" s="211">
        <v>1</v>
      </c>
      <c r="C141" s="211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5">
      <c r="A142" s="154">
        <v>41275</v>
      </c>
      <c r="B142" s="211">
        <v>1</v>
      </c>
      <c r="C142" s="211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5">
      <c r="A143" s="154">
        <v>41306</v>
      </c>
      <c r="B143" s="211">
        <v>1</v>
      </c>
      <c r="C143" s="211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 s="154">
        <v>41334</v>
      </c>
      <c r="B144" s="211">
        <v>0.75</v>
      </c>
      <c r="C144" s="211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5">
      <c r="A145" s="154">
        <v>41365</v>
      </c>
      <c r="B145" s="211">
        <v>0.4</v>
      </c>
      <c r="C145" s="211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5">
      <c r="A146" s="154">
        <v>41395</v>
      </c>
      <c r="B146" s="211">
        <v>0.45</v>
      </c>
      <c r="C146" s="211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5">
      <c r="A147" s="154">
        <v>41426</v>
      </c>
      <c r="B147" s="211">
        <v>0.45</v>
      </c>
      <c r="C147" s="211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5">
      <c r="A148" s="154">
        <v>41456</v>
      </c>
      <c r="B148" s="211">
        <v>0.5</v>
      </c>
      <c r="C148" s="211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5">
      <c r="A149" s="154">
        <v>41487</v>
      </c>
      <c r="B149" s="211">
        <v>0.55000000000000004</v>
      </c>
      <c r="C149" s="211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5">
      <c r="A150" s="154">
        <v>41518</v>
      </c>
      <c r="B150" s="211">
        <v>0.55000000000000004</v>
      </c>
      <c r="C150" s="211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5">
      <c r="A151" s="154">
        <v>41548</v>
      </c>
      <c r="B151" s="211">
        <v>0.6</v>
      </c>
      <c r="C151" s="211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5">
      <c r="A152" s="154">
        <v>41579</v>
      </c>
      <c r="B152" s="211">
        <v>0.8</v>
      </c>
      <c r="C152" s="211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5">
      <c r="A153" s="154">
        <v>41609</v>
      </c>
      <c r="B153" s="211">
        <v>1</v>
      </c>
      <c r="C153" s="211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 s="154">
        <v>41640</v>
      </c>
      <c r="B154" s="211">
        <v>1</v>
      </c>
      <c r="C154" s="211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 s="154">
        <v>41671</v>
      </c>
      <c r="B155" s="211">
        <v>1</v>
      </c>
      <c r="C155" s="211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s="154">
        <v>41699</v>
      </c>
      <c r="B156" s="211">
        <v>0.75</v>
      </c>
      <c r="C156" s="211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5">
      <c r="A157" s="154">
        <v>41730</v>
      </c>
      <c r="B157" s="211">
        <v>0.4</v>
      </c>
      <c r="C157" s="211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5">
      <c r="A158" s="154">
        <v>41760</v>
      </c>
      <c r="B158" s="211">
        <v>0.45</v>
      </c>
      <c r="C158" s="211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5">
      <c r="A159" s="154">
        <v>41791</v>
      </c>
      <c r="B159" s="211">
        <v>0.45</v>
      </c>
      <c r="C159" s="211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5">
      <c r="A160" s="154">
        <v>41821</v>
      </c>
      <c r="B160" s="211">
        <v>0.5</v>
      </c>
      <c r="C160" s="211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5">
      <c r="A161" s="154">
        <v>41852</v>
      </c>
      <c r="B161" s="211">
        <v>0.55000000000000004</v>
      </c>
      <c r="C161" s="211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5">
      <c r="A162" s="154">
        <v>41883</v>
      </c>
      <c r="B162" s="211">
        <v>0.55000000000000004</v>
      </c>
      <c r="C162" s="211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5">
      <c r="A163" s="154">
        <v>41913</v>
      </c>
      <c r="B163" s="211">
        <v>0.6</v>
      </c>
      <c r="C163" s="211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5">
      <c r="A164" s="154">
        <v>41944</v>
      </c>
      <c r="B164" s="211">
        <v>0.8</v>
      </c>
      <c r="C164" s="211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5">
      <c r="A165" s="154">
        <v>41974</v>
      </c>
      <c r="B165" s="211">
        <v>1</v>
      </c>
      <c r="C165" s="211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5">
      <c r="A166" s="154">
        <v>42005</v>
      </c>
      <c r="B166" s="211">
        <v>1</v>
      </c>
      <c r="C166" s="211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s="154">
        <v>42036</v>
      </c>
      <c r="B167" s="211">
        <v>1</v>
      </c>
      <c r="C167" s="211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5">
      <c r="A168" s="154">
        <v>42064</v>
      </c>
      <c r="B168" s="211">
        <v>0.75</v>
      </c>
      <c r="C168" s="211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5">
      <c r="A169" s="154">
        <v>42095</v>
      </c>
      <c r="B169" s="211">
        <v>0.4</v>
      </c>
      <c r="C169" s="211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5">
      <c r="A170" s="154">
        <v>42125</v>
      </c>
      <c r="B170" s="211">
        <v>0.45</v>
      </c>
      <c r="C170" s="211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5">
      <c r="A171" s="154">
        <v>42156</v>
      </c>
      <c r="B171" s="211">
        <v>0.45</v>
      </c>
      <c r="C171" s="211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5">
      <c r="A172" s="154">
        <v>42186</v>
      </c>
      <c r="B172" s="211">
        <v>0.5</v>
      </c>
      <c r="C172" s="211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5">
      <c r="A173" s="154">
        <v>42217</v>
      </c>
      <c r="B173" s="211">
        <v>0.55000000000000004</v>
      </c>
      <c r="C173" s="211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5">
      <c r="A174" s="154">
        <v>42248</v>
      </c>
      <c r="B174" s="211">
        <v>0.55000000000000004</v>
      </c>
      <c r="C174" s="211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5">
      <c r="A175" s="154">
        <v>42278</v>
      </c>
      <c r="B175" s="211">
        <v>0.6</v>
      </c>
      <c r="C175" s="211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5">
      <c r="A176" s="154">
        <v>42309</v>
      </c>
      <c r="B176" s="211">
        <v>0.8</v>
      </c>
      <c r="C176" s="211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5">
      <c r="A177" s="154">
        <v>42339</v>
      </c>
      <c r="B177" s="211">
        <v>1</v>
      </c>
      <c r="C177" s="211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 s="154">
        <v>42370</v>
      </c>
      <c r="B178" s="211">
        <v>1</v>
      </c>
      <c r="C178" s="211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 s="154">
        <v>42401</v>
      </c>
      <c r="B179" s="211">
        <v>1</v>
      </c>
      <c r="C179" s="211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5">
      <c r="A180" s="154">
        <v>42430</v>
      </c>
      <c r="B180" s="211">
        <v>0.75</v>
      </c>
      <c r="C180" s="211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5">
      <c r="A181" s="154">
        <v>42461</v>
      </c>
      <c r="B181" s="211">
        <v>0.4</v>
      </c>
      <c r="C181" s="211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5">
      <c r="A182" s="154">
        <v>42491</v>
      </c>
      <c r="B182" s="211">
        <v>0.45</v>
      </c>
      <c r="C182" s="211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5">
      <c r="A183" s="154">
        <v>42522</v>
      </c>
      <c r="B183" s="211">
        <v>0.45</v>
      </c>
      <c r="C183" s="211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5">
      <c r="A184" s="154">
        <v>42552</v>
      </c>
      <c r="B184" s="211">
        <v>0.5</v>
      </c>
      <c r="C184" s="211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5">
      <c r="A185" s="154">
        <v>42583</v>
      </c>
      <c r="B185" s="211">
        <v>0.55000000000000004</v>
      </c>
      <c r="C185" s="211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5">
      <c r="A186" s="154">
        <v>42614</v>
      </c>
      <c r="B186" s="211">
        <v>0.55000000000000004</v>
      </c>
      <c r="C186" s="211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5">
      <c r="A187" s="154">
        <v>42644</v>
      </c>
      <c r="B187" s="211">
        <v>0.6</v>
      </c>
      <c r="C187" s="211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5">
      <c r="A188" s="154">
        <v>42675</v>
      </c>
      <c r="B188" s="211">
        <v>0.8</v>
      </c>
      <c r="C188" s="211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5">
      <c r="A189" s="154">
        <v>42705</v>
      </c>
      <c r="B189" s="211">
        <v>1</v>
      </c>
      <c r="C189" s="211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5">
      <c r="A190" s="154">
        <v>42736</v>
      </c>
      <c r="B190" s="211">
        <v>1</v>
      </c>
      <c r="C190" s="211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 s="154">
        <v>42767</v>
      </c>
      <c r="B191" s="211">
        <v>1</v>
      </c>
      <c r="C191" s="211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 s="154">
        <v>42795</v>
      </c>
      <c r="B192" s="211">
        <v>0.75</v>
      </c>
      <c r="C192" s="211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5">
      <c r="A193" s="154">
        <v>42826</v>
      </c>
      <c r="B193" s="211">
        <v>0.4</v>
      </c>
      <c r="C193" s="211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5">
      <c r="A194" s="154">
        <v>42856</v>
      </c>
      <c r="B194" s="211">
        <v>0.45</v>
      </c>
      <c r="C194" s="211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5">
      <c r="A195" s="154">
        <v>42887</v>
      </c>
      <c r="B195" s="211">
        <v>0.45</v>
      </c>
      <c r="C195" s="211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5">
      <c r="A196" s="154">
        <v>42917</v>
      </c>
      <c r="B196" s="211">
        <v>0.5</v>
      </c>
      <c r="C196" s="211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5">
      <c r="A197" s="154">
        <v>42948</v>
      </c>
      <c r="B197" s="211">
        <v>0.55000000000000004</v>
      </c>
      <c r="C197" s="211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5">
      <c r="A198" s="154">
        <v>42979</v>
      </c>
      <c r="B198" s="211">
        <v>0.55000000000000004</v>
      </c>
      <c r="C198" s="211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5">
      <c r="A199" s="154">
        <v>43009</v>
      </c>
      <c r="B199" s="211">
        <v>0.6</v>
      </c>
      <c r="C199" s="211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5">
      <c r="A200" s="154">
        <v>43040</v>
      </c>
      <c r="B200" s="211">
        <v>0.8</v>
      </c>
      <c r="C200" s="211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5">
      <c r="A201" s="154">
        <v>43070</v>
      </c>
      <c r="B201" s="211">
        <v>1</v>
      </c>
      <c r="C201" s="211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 s="154">
        <v>43101</v>
      </c>
      <c r="B202" s="211">
        <v>1</v>
      </c>
      <c r="C202" s="211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 s="154">
        <v>43132</v>
      </c>
      <c r="B203" s="211">
        <v>1</v>
      </c>
      <c r="C203" s="211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5">
      <c r="A204" s="154">
        <v>43160</v>
      </c>
      <c r="B204" s="211">
        <v>0.75</v>
      </c>
      <c r="C204" s="211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5">
      <c r="A205" s="154">
        <v>43191</v>
      </c>
      <c r="B205" s="211">
        <v>0.4</v>
      </c>
      <c r="C205" s="211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5">
      <c r="A206" s="154">
        <v>43221</v>
      </c>
      <c r="B206" s="211">
        <v>0.45</v>
      </c>
      <c r="C206" s="211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5">
      <c r="A207" s="154">
        <v>43252</v>
      </c>
      <c r="B207" s="211">
        <v>0.45</v>
      </c>
      <c r="C207" s="211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5">
      <c r="A208" s="154">
        <v>43282</v>
      </c>
      <c r="B208" s="211">
        <v>0.5</v>
      </c>
      <c r="C208" s="211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5">
      <c r="A209" s="154">
        <v>43313</v>
      </c>
      <c r="B209" s="211">
        <v>0.55000000000000004</v>
      </c>
      <c r="C209" s="211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5">
      <c r="A210" s="154">
        <v>43344</v>
      </c>
      <c r="B210" s="211">
        <v>0.55000000000000004</v>
      </c>
      <c r="C210" s="211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5">
      <c r="A211" s="154">
        <v>43374</v>
      </c>
      <c r="B211" s="211">
        <v>0.6</v>
      </c>
      <c r="C211" s="211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5">
      <c r="A212" s="154">
        <v>43405</v>
      </c>
      <c r="B212" s="211">
        <v>0.8</v>
      </c>
      <c r="C212" s="211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5">
      <c r="A213" s="154">
        <v>43435</v>
      </c>
      <c r="B213" s="211">
        <v>1</v>
      </c>
      <c r="C213" s="211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 s="154">
        <v>43466</v>
      </c>
      <c r="B214" s="211">
        <v>1</v>
      </c>
      <c r="C214" s="211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5">
      <c r="A215" s="154">
        <v>43497</v>
      </c>
      <c r="B215" s="211">
        <v>1</v>
      </c>
      <c r="C215" s="211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 s="154">
        <v>43525</v>
      </c>
      <c r="B216" s="211">
        <v>0.75</v>
      </c>
      <c r="C216" s="211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5">
      <c r="A217" s="154">
        <v>43556</v>
      </c>
      <c r="B217" s="211">
        <v>0.4</v>
      </c>
      <c r="C217" s="211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5">
      <c r="A218" s="154">
        <v>43586</v>
      </c>
      <c r="B218" s="211">
        <v>0.45</v>
      </c>
      <c r="C218" s="211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5">
      <c r="A219" s="154">
        <v>43617</v>
      </c>
      <c r="B219" s="211">
        <v>0.45</v>
      </c>
      <c r="C219" s="211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5">
      <c r="A220" s="154">
        <v>43647</v>
      </c>
      <c r="B220" s="211">
        <v>0.5</v>
      </c>
      <c r="C220" s="211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5">
      <c r="A221" s="154">
        <v>43678</v>
      </c>
      <c r="B221" s="211">
        <v>0.55000000000000004</v>
      </c>
      <c r="C221" s="211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5">
      <c r="A222" s="154">
        <v>43709</v>
      </c>
      <c r="B222" s="211">
        <v>0.55000000000000004</v>
      </c>
      <c r="C222" s="211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5">
      <c r="A223" s="154">
        <v>43739</v>
      </c>
      <c r="B223" s="211">
        <v>0.6</v>
      </c>
      <c r="C223" s="211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5">
      <c r="A224" s="154">
        <v>43770</v>
      </c>
      <c r="B224" s="211">
        <v>0.8</v>
      </c>
      <c r="C224" s="211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5">
      <c r="A225" s="154">
        <v>43800</v>
      </c>
      <c r="B225" s="211">
        <v>1</v>
      </c>
      <c r="C225" s="211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 s="154">
        <v>43831</v>
      </c>
      <c r="B226" s="211">
        <v>1</v>
      </c>
      <c r="C226" s="211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s="154">
        <v>43862</v>
      </c>
      <c r="B227" s="211">
        <v>1</v>
      </c>
      <c r="C227" s="211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5">
      <c r="A228" s="154">
        <v>43891</v>
      </c>
      <c r="B228" s="211">
        <v>0.75</v>
      </c>
      <c r="C228" s="211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5">
      <c r="A229" s="154">
        <v>43922</v>
      </c>
      <c r="B229" s="211">
        <v>0.4</v>
      </c>
      <c r="C229" s="211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5">
      <c r="A230" s="154">
        <v>43952</v>
      </c>
      <c r="B230" s="211">
        <v>0.45</v>
      </c>
      <c r="C230" s="211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5">
      <c r="A231" s="154">
        <v>43983</v>
      </c>
      <c r="B231" s="211">
        <v>0.45</v>
      </c>
      <c r="C231" s="211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5">
      <c r="A232" s="154">
        <v>44013</v>
      </c>
      <c r="B232" s="211">
        <v>0.5</v>
      </c>
      <c r="C232" s="211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5">
      <c r="A233" s="154">
        <v>44044</v>
      </c>
      <c r="B233" s="211">
        <v>0.55000000000000004</v>
      </c>
      <c r="C233" s="211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5">
      <c r="A234" s="154">
        <v>44075</v>
      </c>
      <c r="B234" s="211">
        <v>0.55000000000000004</v>
      </c>
      <c r="C234" s="211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5">
      <c r="A235" s="154">
        <v>44105</v>
      </c>
      <c r="B235" s="211">
        <v>0.6</v>
      </c>
      <c r="C235" s="211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5">
      <c r="A236" s="154">
        <v>44136</v>
      </c>
      <c r="B236" s="211">
        <v>0.8</v>
      </c>
      <c r="C236" s="211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5">
      <c r="A237" s="154">
        <v>44166</v>
      </c>
      <c r="B237" s="211">
        <v>1</v>
      </c>
      <c r="C237" s="211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 s="154">
        <v>44197</v>
      </c>
      <c r="B238" s="211">
        <v>1</v>
      </c>
      <c r="C238" s="211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5">
      <c r="A239" s="154">
        <v>44228</v>
      </c>
      <c r="B239" s="211">
        <v>1</v>
      </c>
      <c r="C239" s="211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s="154">
        <v>44256</v>
      </c>
      <c r="B240" s="211">
        <v>0.75</v>
      </c>
      <c r="C240" s="211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5">
      <c r="A241" s="154">
        <v>44287</v>
      </c>
      <c r="B241" s="211">
        <v>0.4</v>
      </c>
      <c r="C241" s="211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5">
      <c r="A242" s="154">
        <v>44317</v>
      </c>
      <c r="B242" s="211">
        <v>0.45</v>
      </c>
      <c r="C242" s="211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5">
      <c r="A243" s="154">
        <v>44348</v>
      </c>
      <c r="B243" s="211">
        <v>0.45</v>
      </c>
      <c r="C243" s="211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5">
      <c r="A244" s="154">
        <v>44378</v>
      </c>
      <c r="B244" s="211">
        <v>0.5</v>
      </c>
      <c r="C244" s="211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5">
      <c r="A245" s="154">
        <v>44409</v>
      </c>
      <c r="B245" s="211">
        <v>0.55000000000000004</v>
      </c>
      <c r="C245" s="211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5">
      <c r="A246" s="154">
        <v>44440</v>
      </c>
      <c r="B246" s="211">
        <v>0.55000000000000004</v>
      </c>
      <c r="C246" s="211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5">
      <c r="A247" s="154">
        <v>44470</v>
      </c>
      <c r="B247" s="211">
        <v>0.6</v>
      </c>
      <c r="C247" s="211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5">
      <c r="A248" s="154">
        <v>44501</v>
      </c>
      <c r="B248" s="211">
        <v>0.8</v>
      </c>
      <c r="C248" s="211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5">
      <c r="A249" s="154">
        <v>44531</v>
      </c>
      <c r="B249" s="211">
        <v>1</v>
      </c>
      <c r="C249" s="211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 s="154">
        <v>44562</v>
      </c>
      <c r="B250" s="211">
        <v>0</v>
      </c>
      <c r="C250" s="211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5">
      <c r="A251" s="154">
        <v>44593</v>
      </c>
      <c r="B251" s="211">
        <v>0</v>
      </c>
      <c r="C251" s="211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5">
      <c r="A252" s="154">
        <v>44621</v>
      </c>
      <c r="B252" s="211">
        <v>0</v>
      </c>
      <c r="C252" s="211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5">
      <c r="A253" s="154">
        <v>44652</v>
      </c>
      <c r="B253" s="211">
        <v>0</v>
      </c>
      <c r="C253" s="211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5">
      <c r="A254" s="154">
        <v>44682</v>
      </c>
      <c r="B254" s="211">
        <v>0</v>
      </c>
      <c r="C254" s="211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5">
      <c r="A255" s="154">
        <v>44713</v>
      </c>
      <c r="B255" s="211">
        <v>0</v>
      </c>
      <c r="C255" s="211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5">
      <c r="A256" s="154">
        <v>44743</v>
      </c>
      <c r="B256" s="211">
        <v>0</v>
      </c>
      <c r="C256" s="211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5">
      <c r="A257" s="154">
        <v>44774</v>
      </c>
      <c r="B257" s="211">
        <v>0</v>
      </c>
      <c r="C257" s="211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5">
      <c r="A258" s="154">
        <v>44805</v>
      </c>
      <c r="B258" s="211">
        <v>0</v>
      </c>
      <c r="C258" s="211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5">
      <c r="A259" s="154">
        <v>44835</v>
      </c>
      <c r="B259" s="211">
        <v>0</v>
      </c>
      <c r="C259" s="211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5">
      <c r="A260" s="154">
        <v>44866</v>
      </c>
      <c r="B260" s="211">
        <v>0</v>
      </c>
      <c r="C260" s="211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5">
      <c r="A261" s="154">
        <v>44896</v>
      </c>
      <c r="B261" s="211">
        <v>0</v>
      </c>
      <c r="C261" s="211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5">
      <c r="A262" s="154">
        <v>44927</v>
      </c>
      <c r="B262" s="211">
        <v>0</v>
      </c>
      <c r="C262" s="211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5">
      <c r="A263" s="154">
        <v>44958</v>
      </c>
      <c r="B263" s="211">
        <v>0</v>
      </c>
      <c r="C263" s="211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5">
      <c r="A264" s="154">
        <v>44986</v>
      </c>
      <c r="B264" s="211">
        <v>0</v>
      </c>
      <c r="C264" s="211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5">
      <c r="A265" s="154">
        <v>45017</v>
      </c>
      <c r="B265" s="211">
        <v>0</v>
      </c>
      <c r="C265" s="211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5">
      <c r="A266" s="154">
        <v>45047</v>
      </c>
      <c r="B266" s="211">
        <v>0</v>
      </c>
      <c r="C266" s="211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5">
      <c r="A267" s="154">
        <v>45078</v>
      </c>
      <c r="B267" s="211">
        <v>0</v>
      </c>
      <c r="C267" s="211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5">
      <c r="A268" s="154">
        <v>45108</v>
      </c>
      <c r="B268" s="211">
        <v>0</v>
      </c>
      <c r="C268" s="211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5">
      <c r="A269" s="154">
        <v>45139</v>
      </c>
      <c r="B269" s="211">
        <v>0</v>
      </c>
      <c r="C269" s="211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5">
      <c r="A270" s="154">
        <v>45170</v>
      </c>
      <c r="B270" s="211">
        <v>0</v>
      </c>
      <c r="C270" s="211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5">
      <c r="A271" s="154">
        <v>45200</v>
      </c>
      <c r="B271" s="211">
        <v>0</v>
      </c>
      <c r="C271" s="211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5">
      <c r="A272" s="154">
        <v>45231</v>
      </c>
      <c r="B272" s="211">
        <v>0</v>
      </c>
      <c r="C272" s="211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5">
      <c r="A273" s="154">
        <v>45261</v>
      </c>
      <c r="B273" s="211">
        <v>0</v>
      </c>
      <c r="C273" s="211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5">
      <c r="A274" s="154">
        <v>45292</v>
      </c>
      <c r="B274" s="211">
        <v>0</v>
      </c>
      <c r="C274" s="211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5">
      <c r="A275" s="154">
        <v>45323</v>
      </c>
      <c r="B275" s="211">
        <v>0</v>
      </c>
      <c r="C275" s="211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5">
      <c r="A276" s="154">
        <v>45352</v>
      </c>
      <c r="B276" s="211">
        <v>0</v>
      </c>
      <c r="C276" s="211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5">
      <c r="A277" s="154">
        <v>45383</v>
      </c>
      <c r="B277" s="211">
        <v>0</v>
      </c>
      <c r="C277" s="211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5">
      <c r="A278" s="154">
        <v>45413</v>
      </c>
      <c r="B278" s="211">
        <v>0</v>
      </c>
      <c r="C278" s="211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5">
      <c r="A279" s="154">
        <v>45444</v>
      </c>
      <c r="B279" s="211">
        <v>0</v>
      </c>
      <c r="C279" s="211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5">
      <c r="A280" s="154">
        <v>45474</v>
      </c>
      <c r="B280" s="211">
        <v>0</v>
      </c>
      <c r="C280" s="211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5">
      <c r="A281" s="154">
        <v>45505</v>
      </c>
      <c r="B281" s="211">
        <v>0</v>
      </c>
      <c r="C281" s="211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5">
      <c r="A282" s="154">
        <v>45536</v>
      </c>
      <c r="B282" s="211">
        <v>0</v>
      </c>
      <c r="C282" s="211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5">
      <c r="A283" s="154">
        <v>45566</v>
      </c>
      <c r="B283" s="211">
        <v>0</v>
      </c>
      <c r="C283" s="211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5">
      <c r="A284" s="154">
        <v>45597</v>
      </c>
      <c r="B284" s="211">
        <v>0</v>
      </c>
      <c r="C284" s="211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5">
      <c r="A285" s="154">
        <v>45627</v>
      </c>
      <c r="B285" s="211">
        <v>0</v>
      </c>
      <c r="C285" s="211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5">
      <c r="A286" s="154">
        <v>45658</v>
      </c>
      <c r="B286" s="211">
        <v>0</v>
      </c>
      <c r="C286" s="211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5">
      <c r="A287" s="154">
        <v>45689</v>
      </c>
      <c r="B287" s="211">
        <v>0</v>
      </c>
      <c r="C287" s="211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5">
      <c r="A288" s="154">
        <v>45717</v>
      </c>
      <c r="B288" s="211">
        <v>0</v>
      </c>
      <c r="C288" s="211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5">
      <c r="A289" s="154">
        <v>45748</v>
      </c>
      <c r="B289" s="211">
        <v>0</v>
      </c>
      <c r="C289" s="211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5">
      <c r="A290" s="154">
        <v>45778</v>
      </c>
      <c r="B290" s="211">
        <v>0</v>
      </c>
      <c r="C290" s="211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5">
      <c r="A291" s="154">
        <v>45809</v>
      </c>
      <c r="B291" s="211">
        <v>0</v>
      </c>
      <c r="C291" s="211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5">
      <c r="A292" s="154">
        <v>45839</v>
      </c>
      <c r="B292" s="211">
        <v>0</v>
      </c>
      <c r="C292" s="211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5">
      <c r="A293" s="154">
        <v>45870</v>
      </c>
      <c r="B293" s="211">
        <v>0</v>
      </c>
      <c r="C293" s="211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5">
      <c r="A294" s="154">
        <v>45901</v>
      </c>
      <c r="B294" s="211">
        <v>0</v>
      </c>
      <c r="C294" s="211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5">
      <c r="A295" s="154">
        <v>45931</v>
      </c>
      <c r="B295" s="211">
        <v>0</v>
      </c>
      <c r="C295" s="211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5">
      <c r="A296" s="154">
        <v>45962</v>
      </c>
      <c r="B296" s="211">
        <v>0</v>
      </c>
      <c r="C296" s="211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5">
      <c r="A297" s="154">
        <v>45992</v>
      </c>
      <c r="B297" s="211">
        <v>0</v>
      </c>
      <c r="C297" s="211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5">
      <c r="A298" s="154">
        <v>46023</v>
      </c>
      <c r="B298" s="211">
        <v>0</v>
      </c>
      <c r="C298" s="211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5">
      <c r="A299" s="154">
        <v>46054</v>
      </c>
      <c r="B299" s="211">
        <v>0</v>
      </c>
      <c r="C299" s="211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5">
      <c r="A300" s="154">
        <v>46082</v>
      </c>
      <c r="B300" s="211">
        <v>0</v>
      </c>
      <c r="C300" s="211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5">
      <c r="A301" s="154">
        <v>46113</v>
      </c>
      <c r="B301" s="211">
        <v>0</v>
      </c>
      <c r="C301" s="211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5">
      <c r="A302" s="154">
        <v>46143</v>
      </c>
      <c r="B302" s="211">
        <v>0</v>
      </c>
      <c r="C302" s="211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5">
      <c r="A303" s="154">
        <v>46174</v>
      </c>
      <c r="B303" s="211">
        <v>0</v>
      </c>
      <c r="C303" s="211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5">
      <c r="A304" s="154">
        <v>46204</v>
      </c>
      <c r="B304" s="211">
        <v>0</v>
      </c>
      <c r="C304" s="211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5">
      <c r="A305" s="154">
        <v>46235</v>
      </c>
      <c r="B305" s="211">
        <v>0</v>
      </c>
      <c r="C305" s="211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5">
      <c r="A306" s="154">
        <v>46266</v>
      </c>
      <c r="B306" s="211">
        <v>0</v>
      </c>
      <c r="C306" s="211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5">
      <c r="A307" s="154">
        <v>46296</v>
      </c>
      <c r="B307" s="211">
        <v>0</v>
      </c>
      <c r="C307" s="211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5">
      <c r="A308" s="154">
        <v>46327</v>
      </c>
      <c r="B308" s="211">
        <v>0</v>
      </c>
      <c r="C308" s="211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5">
      <c r="A309" s="154">
        <v>46357</v>
      </c>
      <c r="B309" s="211">
        <v>0</v>
      </c>
      <c r="C309" s="211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5">
      <c r="A310" s="154">
        <v>46388</v>
      </c>
      <c r="B310" s="211">
        <v>0</v>
      </c>
      <c r="C310" s="211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5">
      <c r="A311" s="154">
        <v>46419</v>
      </c>
      <c r="B311" s="211">
        <v>0</v>
      </c>
      <c r="C311" s="211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5">
      <c r="A312" s="154">
        <v>46447</v>
      </c>
      <c r="B312" s="211">
        <v>0</v>
      </c>
      <c r="C312" s="211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5">
      <c r="A313" s="154">
        <v>46478</v>
      </c>
      <c r="B313" s="211">
        <v>0</v>
      </c>
      <c r="C313" s="211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5">
      <c r="A314" s="154">
        <v>46508</v>
      </c>
      <c r="B314" s="211">
        <v>0</v>
      </c>
      <c r="C314" s="211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5">
      <c r="A315" s="154">
        <v>46539</v>
      </c>
      <c r="B315" s="211">
        <v>0</v>
      </c>
      <c r="C315" s="211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5">
      <c r="A316" s="154">
        <v>46569</v>
      </c>
      <c r="B316" s="211">
        <v>0</v>
      </c>
      <c r="C316" s="211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5">
      <c r="A317" s="154">
        <v>46600</v>
      </c>
      <c r="B317" s="211">
        <v>0</v>
      </c>
      <c r="C317" s="211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5">
      <c r="A318" s="154">
        <v>46631</v>
      </c>
      <c r="B318" s="211">
        <v>0</v>
      </c>
      <c r="C318" s="211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5">
      <c r="A319" s="154">
        <v>46661</v>
      </c>
      <c r="B319" s="211">
        <v>0</v>
      </c>
      <c r="C319" s="211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5">
      <c r="A320" s="154">
        <v>46692</v>
      </c>
      <c r="B320" s="211">
        <v>0</v>
      </c>
      <c r="C320" s="211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5">
      <c r="A321" s="154">
        <v>46722</v>
      </c>
      <c r="B321" s="211">
        <v>0</v>
      </c>
      <c r="C321" s="211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5">
      <c r="A322" s="154"/>
      <c r="B322" s="206">
        <v>0</v>
      </c>
      <c r="C322" s="206">
        <v>1.05</v>
      </c>
      <c r="D322" s="206">
        <v>1</v>
      </c>
      <c r="E322" s="206">
        <v>1</v>
      </c>
      <c r="F322" s="206">
        <v>1.1499999999999999</v>
      </c>
      <c r="G322" s="206">
        <v>1.25</v>
      </c>
      <c r="H322" s="206">
        <v>1.05</v>
      </c>
      <c r="I322" s="206">
        <v>1</v>
      </c>
      <c r="J322" s="206">
        <v>1.35</v>
      </c>
      <c r="K322" s="206">
        <v>0.65</v>
      </c>
      <c r="L322" s="206">
        <v>1.1000000000000001</v>
      </c>
      <c r="M322" s="206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5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20" x14ac:dyDescent="0.25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3.2" x14ac:dyDescent="0.25"/>
  <cols>
    <col min="1" max="1" width="11.6640625" bestFit="1" customWidth="1"/>
    <col min="2" max="2" width="14.88671875" customWidth="1"/>
    <col min="3" max="3" width="14.6640625" customWidth="1"/>
    <col min="4" max="4" width="16" customWidth="1"/>
    <col min="5" max="5" width="17.109375" customWidth="1"/>
    <col min="6" max="6" width="13.5546875" customWidth="1"/>
    <col min="7" max="8" width="13.6640625" customWidth="1"/>
    <col min="9" max="9" width="15.44140625" customWidth="1"/>
    <col min="10" max="10" width="15.5546875" customWidth="1"/>
    <col min="11" max="11" width="16.6640625" customWidth="1"/>
    <col min="12" max="12" width="19.5546875" customWidth="1"/>
    <col min="13" max="13" width="19" customWidth="1"/>
  </cols>
  <sheetData>
    <row r="1" spans="1:17" x14ac:dyDescent="0.25">
      <c r="A1" s="200"/>
      <c r="B1" s="200"/>
      <c r="C1" s="200"/>
      <c r="D1" s="200"/>
      <c r="E1" s="200"/>
      <c r="F1" s="200"/>
      <c r="G1" s="200"/>
      <c r="H1" s="200"/>
    </row>
    <row r="4" spans="1:17" x14ac:dyDescent="0.25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s="146" t="s">
        <v>95</v>
      </c>
      <c r="Q4" s="146" t="s">
        <v>92</v>
      </c>
    </row>
    <row r="5" spans="1:17" x14ac:dyDescent="0.25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8" thickBot="1" x14ac:dyDescent="0.3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17" x14ac:dyDescent="0.25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17" x14ac:dyDescent="0.25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17" x14ac:dyDescent="0.25">
      <c r="A9" s="210">
        <v>37226</v>
      </c>
      <c r="B9" s="199">
        <f ca="1">STRADDLES!L31</f>
        <v>0.94</v>
      </c>
      <c r="C9" s="199">
        <f ca="1">'GAS DAILY VOL DOWNLOAD'!C9-'GAS DAILY VOL DOWNLOAD'!$B9+$B9</f>
        <v>0.96499999999999997</v>
      </c>
      <c r="D9" s="199">
        <f ca="1">'GAS DAILY VOL DOWNLOAD'!D9-'GAS DAILY VOL DOWNLOAD'!$B9+$B9</f>
        <v>0.94</v>
      </c>
      <c r="E9" s="199">
        <f ca="1">'GAS DAILY VOL DOWNLOAD'!E9-'GAS DAILY VOL DOWNLOAD'!$B9+$B9</f>
        <v>0.94</v>
      </c>
      <c r="F9" s="199">
        <f ca="1">'GAS DAILY VOL DOWNLOAD'!F9-'GAS DAILY VOL DOWNLOAD'!$B9+$B9</f>
        <v>1.0900000000000001</v>
      </c>
      <c r="G9" s="199">
        <f ca="1">'GAS DAILY VOL DOWNLOAD'!G9-'GAS DAILY VOL DOWNLOAD'!$B9+$B9</f>
        <v>1.19</v>
      </c>
      <c r="H9" s="199">
        <f ca="1">'GAS DAILY VOL DOWNLOAD'!H9-'GAS DAILY VOL DOWNLOAD'!$B9+$B9</f>
        <v>0.99</v>
      </c>
      <c r="I9" s="199">
        <f ca="1">'GAS DAILY VOL DOWNLOAD'!I9-'GAS DAILY VOL DOWNLOAD'!$B9+$B9</f>
        <v>0.94</v>
      </c>
      <c r="J9" s="199">
        <f ca="1">'GAS DAILY VOL DOWNLOAD'!J9-'GAS DAILY VOL DOWNLOAD'!$B9+$B9</f>
        <v>1.29</v>
      </c>
      <c r="K9" s="199">
        <f ca="1">'GAS DAILY VOL DOWNLOAD'!K9-'GAS DAILY VOL DOWNLOAD'!$B9+$B9</f>
        <v>0.94</v>
      </c>
      <c r="L9" s="199">
        <f ca="1">'GAS DAILY VOL DOWNLOAD'!L9-'GAS DAILY VOL DOWNLOAD'!$B9+$B9</f>
        <v>1.04</v>
      </c>
      <c r="M9" s="199">
        <f ca="1">'GAS DAILY VOL DOWNLOAD'!M9-'GAS DAILY VOL DOWNLOAD'!$B9+$B9</f>
        <v>0.94</v>
      </c>
      <c r="N9" s="199">
        <f ca="1">'GAS DAILY VOL DOWNLOAD'!N9-'GAS DAILY VOL DOWNLOAD'!$B9+$B9</f>
        <v>1.865</v>
      </c>
      <c r="O9" s="199">
        <f ca="1">'GAS DAILY VOL DOWNLOAD'!O9-'GAS DAILY VOL DOWNLOAD'!$B9+$B9</f>
        <v>1.0900000000000001</v>
      </c>
      <c r="P9" s="199">
        <f ca="1">'GAS DAILY VOL DOWNLOAD'!P9-'GAS DAILY VOL DOWNLOAD'!$B9+$B9</f>
        <v>1.32</v>
      </c>
      <c r="Q9" s="199">
        <f ca="1">'GAS DAILY VOL DOWNLOAD'!Q9-'GAS DAILY VOL DOWNLOAD'!$B9+$B9</f>
        <v>1.94</v>
      </c>
    </row>
    <row r="10" spans="1:17" x14ac:dyDescent="0.25">
      <c r="A10" s="210">
        <v>37257</v>
      </c>
      <c r="B10" s="199">
        <f ca="1">STRADDLES!L32</f>
        <v>0.99</v>
      </c>
      <c r="C10" s="199">
        <f ca="1">'GAS DAILY VOL DOWNLOAD'!C10-'GAS DAILY VOL DOWNLOAD'!$B10+$B10</f>
        <v>1.0149999999999999</v>
      </c>
      <c r="D10" s="199">
        <f ca="1">'GAS DAILY VOL DOWNLOAD'!D10-'GAS DAILY VOL DOWNLOAD'!$B10+$B10</f>
        <v>0.99</v>
      </c>
      <c r="E10" s="199">
        <f ca="1">'GAS DAILY VOL DOWNLOAD'!E10-'GAS DAILY VOL DOWNLOAD'!$B10+$B10</f>
        <v>0.99</v>
      </c>
      <c r="F10" s="199">
        <f ca="1">'GAS DAILY VOL DOWNLOAD'!F10-'GAS DAILY VOL DOWNLOAD'!$B10+$B10</f>
        <v>1.1399999999999999</v>
      </c>
      <c r="G10" s="199">
        <f ca="1">'GAS DAILY VOL DOWNLOAD'!G10-'GAS DAILY VOL DOWNLOAD'!$B10+$B10</f>
        <v>1.44</v>
      </c>
      <c r="H10" s="199">
        <f ca="1">'GAS DAILY VOL DOWNLOAD'!H10-'GAS DAILY VOL DOWNLOAD'!$B10+$B10</f>
        <v>1.04</v>
      </c>
      <c r="I10" s="199">
        <f ca="1">'GAS DAILY VOL DOWNLOAD'!I10-'GAS DAILY VOL DOWNLOAD'!$B10+$B10</f>
        <v>0.99</v>
      </c>
      <c r="J10" s="199">
        <f ca="1">'GAS DAILY VOL DOWNLOAD'!J10-'GAS DAILY VOL DOWNLOAD'!$B10+$B10</f>
        <v>1.34</v>
      </c>
      <c r="K10" s="199">
        <f ca="1">'GAS DAILY VOL DOWNLOAD'!K10-'GAS DAILY VOL DOWNLOAD'!$B10+$B10</f>
        <v>0.99</v>
      </c>
      <c r="L10" s="199">
        <f ca="1">'GAS DAILY VOL DOWNLOAD'!L10-'GAS DAILY VOL DOWNLOAD'!$B10+$B10</f>
        <v>1.0900000000000001</v>
      </c>
      <c r="M10" s="199">
        <f ca="1">'GAS DAILY VOL DOWNLOAD'!M10-'GAS DAILY VOL DOWNLOAD'!$B10+$B10</f>
        <v>0.99</v>
      </c>
      <c r="N10" s="199">
        <f ca="1">'GAS DAILY VOL DOWNLOAD'!N10-'GAS DAILY VOL DOWNLOAD'!$B10+$B10</f>
        <v>2.8650000000000002</v>
      </c>
      <c r="O10" s="199">
        <f ca="1">'GAS DAILY VOL DOWNLOAD'!O10-'GAS DAILY VOL DOWNLOAD'!$B10+$B10</f>
        <v>1.1399999999999999</v>
      </c>
      <c r="P10" s="199">
        <f ca="1">'GAS DAILY VOL DOWNLOAD'!P10-'GAS DAILY VOL DOWNLOAD'!$B10+$B10</f>
        <v>1.1200000000000001</v>
      </c>
      <c r="Q10" s="199">
        <f ca="1">'GAS DAILY VOL DOWNLOAD'!Q10-'GAS DAILY VOL DOWNLOAD'!$B10+$B10</f>
        <v>1.99</v>
      </c>
    </row>
    <row r="11" spans="1:17" x14ac:dyDescent="0.25">
      <c r="A11" s="210">
        <v>37288</v>
      </c>
      <c r="B11" s="199">
        <f ca="1">STRADDLES!L33</f>
        <v>0.99</v>
      </c>
      <c r="C11" s="199">
        <f ca="1">'GAS DAILY VOL DOWNLOAD'!C11-'GAS DAILY VOL DOWNLOAD'!$B11+$B11</f>
        <v>1.0149999999999999</v>
      </c>
      <c r="D11" s="199">
        <f ca="1">'GAS DAILY VOL DOWNLOAD'!D11-'GAS DAILY VOL DOWNLOAD'!$B11+$B11</f>
        <v>0.99</v>
      </c>
      <c r="E11" s="199">
        <f ca="1">'GAS DAILY VOL DOWNLOAD'!E11-'GAS DAILY VOL DOWNLOAD'!$B11+$B11</f>
        <v>0.99</v>
      </c>
      <c r="F11" s="199">
        <f ca="1">'GAS DAILY VOL DOWNLOAD'!F11-'GAS DAILY VOL DOWNLOAD'!$B11+$B11</f>
        <v>1.1399999999999999</v>
      </c>
      <c r="G11" s="199">
        <f ca="1">'GAS DAILY VOL DOWNLOAD'!G11-'GAS DAILY VOL DOWNLOAD'!$B11+$B11</f>
        <v>1.44</v>
      </c>
      <c r="H11" s="199">
        <f ca="1">'GAS DAILY VOL DOWNLOAD'!H11-'GAS DAILY VOL DOWNLOAD'!$B11+$B11</f>
        <v>1.04</v>
      </c>
      <c r="I11" s="199">
        <f ca="1">'GAS DAILY VOL DOWNLOAD'!I11-'GAS DAILY VOL DOWNLOAD'!$B11+$B11</f>
        <v>0.99</v>
      </c>
      <c r="J11" s="199">
        <f ca="1">'GAS DAILY VOL DOWNLOAD'!J11-'GAS DAILY VOL DOWNLOAD'!$B11+$B11</f>
        <v>1.34</v>
      </c>
      <c r="K11" s="199">
        <f ca="1">'GAS DAILY VOL DOWNLOAD'!K11-'GAS DAILY VOL DOWNLOAD'!$B11+$B11</f>
        <v>0.99</v>
      </c>
      <c r="L11" s="199">
        <f ca="1">'GAS DAILY VOL DOWNLOAD'!L11-'GAS DAILY VOL DOWNLOAD'!$B11+$B11</f>
        <v>1.0900000000000001</v>
      </c>
      <c r="M11" s="199">
        <f ca="1">'GAS DAILY VOL DOWNLOAD'!M11-'GAS DAILY VOL DOWNLOAD'!$B11+$B11</f>
        <v>0.99</v>
      </c>
      <c r="N11" s="199">
        <f ca="1">'GAS DAILY VOL DOWNLOAD'!N11-'GAS DAILY VOL DOWNLOAD'!$B11+$B11</f>
        <v>2.8650000000000002</v>
      </c>
      <c r="O11" s="199">
        <f ca="1">'GAS DAILY VOL DOWNLOAD'!O11-'GAS DAILY VOL DOWNLOAD'!$B11+$B11</f>
        <v>1.1399999999999999</v>
      </c>
      <c r="P11" s="199">
        <f ca="1">'GAS DAILY VOL DOWNLOAD'!P11-'GAS DAILY VOL DOWNLOAD'!$B11+$B11</f>
        <v>1.1200000000000001</v>
      </c>
      <c r="Q11" s="199">
        <f ca="1">'GAS DAILY VOL DOWNLOAD'!Q11-'GAS DAILY VOL DOWNLOAD'!$B11+$B11</f>
        <v>1.99</v>
      </c>
    </row>
    <row r="12" spans="1:17" x14ac:dyDescent="0.25">
      <c r="A12" s="210">
        <v>37316</v>
      </c>
      <c r="B12" s="199">
        <f ca="1">STRADDLES!L34</f>
        <v>0.74</v>
      </c>
      <c r="C12" s="199">
        <f ca="1">'GAS DAILY VOL DOWNLOAD'!C12-'GAS DAILY VOL DOWNLOAD'!$B12+$B12</f>
        <v>0.76500000000000001</v>
      </c>
      <c r="D12" s="199">
        <f ca="1">'GAS DAILY VOL DOWNLOAD'!D12-'GAS DAILY VOL DOWNLOAD'!$B12+$B12</f>
        <v>0.74</v>
      </c>
      <c r="E12" s="199">
        <f ca="1">'GAS DAILY VOL DOWNLOAD'!E12-'GAS DAILY VOL DOWNLOAD'!$B12+$B12</f>
        <v>0.74</v>
      </c>
      <c r="F12" s="199">
        <f ca="1">'GAS DAILY VOL DOWNLOAD'!F12-'GAS DAILY VOL DOWNLOAD'!$B12+$B12</f>
        <v>0.84</v>
      </c>
      <c r="G12" s="199">
        <f ca="1">'GAS DAILY VOL DOWNLOAD'!G12-'GAS DAILY VOL DOWNLOAD'!$B12+$B12</f>
        <v>0.99</v>
      </c>
      <c r="H12" s="199">
        <f ca="1">'GAS DAILY VOL DOWNLOAD'!H12-'GAS DAILY VOL DOWNLOAD'!$B12+$B12</f>
        <v>0.74</v>
      </c>
      <c r="I12" s="199">
        <f ca="1">'GAS DAILY VOL DOWNLOAD'!I12-'GAS DAILY VOL DOWNLOAD'!$B12+$B12</f>
        <v>0.74</v>
      </c>
      <c r="J12" s="199">
        <f ca="1">'GAS DAILY VOL DOWNLOAD'!J12-'GAS DAILY VOL DOWNLOAD'!$B12+$B12</f>
        <v>0.94</v>
      </c>
      <c r="K12" s="199">
        <f ca="1">'GAS DAILY VOL DOWNLOAD'!K12-'GAS DAILY VOL DOWNLOAD'!$B12+$B12</f>
        <v>0.74</v>
      </c>
      <c r="L12" s="199">
        <f ca="1">'GAS DAILY VOL DOWNLOAD'!L12-'GAS DAILY VOL DOWNLOAD'!$B12+$B12</f>
        <v>0.74</v>
      </c>
      <c r="M12" s="199">
        <f ca="1">'GAS DAILY VOL DOWNLOAD'!M12-'GAS DAILY VOL DOWNLOAD'!$B12+$B12</f>
        <v>0.74</v>
      </c>
      <c r="N12" s="199">
        <f ca="1">'GAS DAILY VOL DOWNLOAD'!N12-'GAS DAILY VOL DOWNLOAD'!$B12+$B12</f>
        <v>1.4650000000000001</v>
      </c>
      <c r="O12" s="199">
        <f ca="1">'GAS DAILY VOL DOWNLOAD'!O12-'GAS DAILY VOL DOWNLOAD'!$B12+$B12</f>
        <v>0.89</v>
      </c>
      <c r="P12" s="199">
        <f ca="1">'GAS DAILY VOL DOWNLOAD'!P12-'GAS DAILY VOL DOWNLOAD'!$B12+$B12</f>
        <v>0.87</v>
      </c>
      <c r="Q12" s="199">
        <f ca="1">'GAS DAILY VOL DOWNLOAD'!Q12-'GAS DAILY VOL DOWNLOAD'!$B12+$B12</f>
        <v>1.74</v>
      </c>
    </row>
    <row r="13" spans="1:17" x14ac:dyDescent="0.25">
      <c r="A13" s="210">
        <v>37347</v>
      </c>
      <c r="B13" s="199">
        <f ca="1">STRADDLES!L35</f>
        <v>0.48000000000000004</v>
      </c>
      <c r="C13" s="199">
        <f ca="1">'GAS DAILY VOL DOWNLOAD'!C13-'GAS DAILY VOL DOWNLOAD'!$B13+$B13</f>
        <v>0.53</v>
      </c>
      <c r="D13" s="199">
        <f ca="1">'GAS DAILY VOL DOWNLOAD'!D13-'GAS DAILY VOL DOWNLOAD'!$B13+$B13</f>
        <v>0.48000000000000004</v>
      </c>
      <c r="E13" s="199">
        <f ca="1">'GAS DAILY VOL DOWNLOAD'!E13-'GAS DAILY VOL DOWNLOAD'!$B13+$B13</f>
        <v>0.53</v>
      </c>
      <c r="F13" s="199">
        <f ca="1">'GAS DAILY VOL DOWNLOAD'!F13-'GAS DAILY VOL DOWNLOAD'!$B13+$B13</f>
        <v>0.53</v>
      </c>
      <c r="G13" s="199">
        <f ca="1">'GAS DAILY VOL DOWNLOAD'!G13-'GAS DAILY VOL DOWNLOAD'!$B13+$B13</f>
        <v>0.53</v>
      </c>
      <c r="H13" s="199">
        <f ca="1">'GAS DAILY VOL DOWNLOAD'!H13-'GAS DAILY VOL DOWNLOAD'!$B13+$B13</f>
        <v>0.53</v>
      </c>
      <c r="I13" s="199">
        <f ca="1">'GAS DAILY VOL DOWNLOAD'!I13-'GAS DAILY VOL DOWNLOAD'!$B13+$B13</f>
        <v>0.53</v>
      </c>
      <c r="J13" s="199">
        <f ca="1">'GAS DAILY VOL DOWNLOAD'!J13-'GAS DAILY VOL DOWNLOAD'!$B13+$B13</f>
        <v>0.58000000000000007</v>
      </c>
      <c r="K13" s="199">
        <f ca="1">'GAS DAILY VOL DOWNLOAD'!K13-'GAS DAILY VOL DOWNLOAD'!$B13+$B13</f>
        <v>0.48000000000000004</v>
      </c>
      <c r="L13" s="199">
        <f ca="1">'GAS DAILY VOL DOWNLOAD'!L13-'GAS DAILY VOL DOWNLOAD'!$B13+$B13</f>
        <v>0.53</v>
      </c>
      <c r="M13" s="199">
        <f ca="1">'GAS DAILY VOL DOWNLOAD'!M13-'GAS DAILY VOL DOWNLOAD'!$B13+$B13</f>
        <v>0.48000000000000004</v>
      </c>
      <c r="N13" s="199">
        <f ca="1">'GAS DAILY VOL DOWNLOAD'!N13-'GAS DAILY VOL DOWNLOAD'!$B13+$B13</f>
        <v>0.53</v>
      </c>
      <c r="O13" s="199">
        <f ca="1">'GAS DAILY VOL DOWNLOAD'!O13-'GAS DAILY VOL DOWNLOAD'!$B13+$B13</f>
        <v>0.63000000000000012</v>
      </c>
      <c r="P13" s="199">
        <f ca="1">'GAS DAILY VOL DOWNLOAD'!P13-'GAS DAILY VOL DOWNLOAD'!$B13+$B13</f>
        <v>0.67999999999999994</v>
      </c>
      <c r="Q13" s="199">
        <f ca="1">'GAS DAILY VOL DOWNLOAD'!Q13-'GAS DAILY VOL DOWNLOAD'!$B13+$B13</f>
        <v>0.48000000000000004</v>
      </c>
    </row>
    <row r="14" spans="1:17" x14ac:dyDescent="0.25">
      <c r="A14" s="210">
        <v>37377</v>
      </c>
      <c r="B14" s="199">
        <f ca="1">STRADDLES!L36</f>
        <v>0.52999999999999992</v>
      </c>
      <c r="C14" s="199">
        <f ca="1">'GAS DAILY VOL DOWNLOAD'!C14-'GAS DAILY VOL DOWNLOAD'!$B14+$B14</f>
        <v>0.57999999999999996</v>
      </c>
      <c r="D14" s="199">
        <f ca="1">'GAS DAILY VOL DOWNLOAD'!D14-'GAS DAILY VOL DOWNLOAD'!$B14+$B14</f>
        <v>0.48</v>
      </c>
      <c r="E14" s="199">
        <f ca="1">'GAS DAILY VOL DOWNLOAD'!E14-'GAS DAILY VOL DOWNLOAD'!$B14+$B14</f>
        <v>0.48</v>
      </c>
      <c r="F14" s="199">
        <f ca="1">'GAS DAILY VOL DOWNLOAD'!F14-'GAS DAILY VOL DOWNLOAD'!$B14+$B14</f>
        <v>0.52999999999999992</v>
      </c>
      <c r="G14" s="199">
        <f ca="1">'GAS DAILY VOL DOWNLOAD'!G14-'GAS DAILY VOL DOWNLOAD'!$B14+$B14</f>
        <v>0.57999999999999996</v>
      </c>
      <c r="H14" s="199">
        <f ca="1">'GAS DAILY VOL DOWNLOAD'!H14-'GAS DAILY VOL DOWNLOAD'!$B14+$B14</f>
        <v>0.52999999999999992</v>
      </c>
      <c r="I14" s="199">
        <f ca="1">'GAS DAILY VOL DOWNLOAD'!I14-'GAS DAILY VOL DOWNLOAD'!$B14+$B14</f>
        <v>0.48</v>
      </c>
      <c r="J14" s="199">
        <f ca="1">'GAS DAILY VOL DOWNLOAD'!J14-'GAS DAILY VOL DOWNLOAD'!$B14+$B14</f>
        <v>0.52999999999999992</v>
      </c>
      <c r="K14" s="199">
        <f ca="1">'GAS DAILY VOL DOWNLOAD'!K14-'GAS DAILY VOL DOWNLOAD'!$B14+$B14</f>
        <v>0.52999999999999992</v>
      </c>
      <c r="L14" s="199">
        <f ca="1">'GAS DAILY VOL DOWNLOAD'!L14-'GAS DAILY VOL DOWNLOAD'!$B14+$B14</f>
        <v>0.57999999999999996</v>
      </c>
      <c r="M14" s="199">
        <f ca="1">'GAS DAILY VOL DOWNLOAD'!M14-'GAS DAILY VOL DOWNLOAD'!$B14+$B14</f>
        <v>0.52999999999999992</v>
      </c>
      <c r="N14" s="199">
        <f ca="1">'GAS DAILY VOL DOWNLOAD'!N14-'GAS DAILY VOL DOWNLOAD'!$B14+$B14</f>
        <v>0.57999999999999996</v>
      </c>
      <c r="O14" s="199">
        <f ca="1">'GAS DAILY VOL DOWNLOAD'!O14-'GAS DAILY VOL DOWNLOAD'!$B14+$B14</f>
        <v>0.67999999999999994</v>
      </c>
      <c r="P14" s="199">
        <f ca="1">'GAS DAILY VOL DOWNLOAD'!P14-'GAS DAILY VOL DOWNLOAD'!$B14+$B14</f>
        <v>0.63</v>
      </c>
      <c r="Q14" s="199">
        <f ca="1">'GAS DAILY VOL DOWNLOAD'!Q14-'GAS DAILY VOL DOWNLOAD'!$B14+$B14</f>
        <v>0.52999999999999992</v>
      </c>
    </row>
    <row r="15" spans="1:17" x14ac:dyDescent="0.25">
      <c r="A15" s="210">
        <v>37408</v>
      </c>
      <c r="B15" s="199">
        <f ca="1">STRADDLES!L37</f>
        <v>0.52999999999999992</v>
      </c>
      <c r="C15" s="199">
        <f ca="1">'GAS DAILY VOL DOWNLOAD'!C15-'GAS DAILY VOL DOWNLOAD'!$B15+$B15</f>
        <v>0.57999999999999996</v>
      </c>
      <c r="D15" s="199">
        <f ca="1">'GAS DAILY VOL DOWNLOAD'!D15-'GAS DAILY VOL DOWNLOAD'!$B15+$B15</f>
        <v>0.48</v>
      </c>
      <c r="E15" s="199">
        <f ca="1">'GAS DAILY VOL DOWNLOAD'!E15-'GAS DAILY VOL DOWNLOAD'!$B15+$B15</f>
        <v>0.57999999999999996</v>
      </c>
      <c r="F15" s="199">
        <f ca="1">'GAS DAILY VOL DOWNLOAD'!F15-'GAS DAILY VOL DOWNLOAD'!$B15+$B15</f>
        <v>0.52999999999999992</v>
      </c>
      <c r="G15" s="199">
        <f ca="1">'GAS DAILY VOL DOWNLOAD'!G15-'GAS DAILY VOL DOWNLOAD'!$B15+$B15</f>
        <v>0.57999999999999996</v>
      </c>
      <c r="H15" s="199">
        <f ca="1">'GAS DAILY VOL DOWNLOAD'!H15-'GAS DAILY VOL DOWNLOAD'!$B15+$B15</f>
        <v>0.57999999999999996</v>
      </c>
      <c r="I15" s="199">
        <f ca="1">'GAS DAILY VOL DOWNLOAD'!I15-'GAS DAILY VOL DOWNLOAD'!$B15+$B15</f>
        <v>0.57999999999999996</v>
      </c>
      <c r="J15" s="199">
        <f ca="1">'GAS DAILY VOL DOWNLOAD'!J15-'GAS DAILY VOL DOWNLOAD'!$B15+$B15</f>
        <v>0.57999999999999996</v>
      </c>
      <c r="K15" s="199">
        <f ca="1">'GAS DAILY VOL DOWNLOAD'!K15-'GAS DAILY VOL DOWNLOAD'!$B15+$B15</f>
        <v>0.52999999999999992</v>
      </c>
      <c r="L15" s="199">
        <f ca="1">'GAS DAILY VOL DOWNLOAD'!L15-'GAS DAILY VOL DOWNLOAD'!$B15+$B15</f>
        <v>0.57999999999999996</v>
      </c>
      <c r="M15" s="199">
        <f ca="1">'GAS DAILY VOL DOWNLOAD'!M15-'GAS DAILY VOL DOWNLOAD'!$B15+$B15</f>
        <v>0.52999999999999992</v>
      </c>
      <c r="N15" s="199">
        <f ca="1">'GAS DAILY VOL DOWNLOAD'!N15-'GAS DAILY VOL DOWNLOAD'!$B15+$B15</f>
        <v>0.57999999999999996</v>
      </c>
      <c r="O15" s="199">
        <f ca="1">'GAS DAILY VOL DOWNLOAD'!O15-'GAS DAILY VOL DOWNLOAD'!$B15+$B15</f>
        <v>0.67999999999999994</v>
      </c>
      <c r="P15" s="199">
        <f ca="1">'GAS DAILY VOL DOWNLOAD'!P15-'GAS DAILY VOL DOWNLOAD'!$B15+$B15</f>
        <v>0.73</v>
      </c>
      <c r="Q15" s="199">
        <f ca="1">'GAS DAILY VOL DOWNLOAD'!Q15-'GAS DAILY VOL DOWNLOAD'!$B15+$B15</f>
        <v>0.52999999999999992</v>
      </c>
    </row>
    <row r="16" spans="1:17" x14ac:dyDescent="0.25">
      <c r="A16" s="210">
        <v>37438</v>
      </c>
      <c r="B16" s="199">
        <f ca="1">STRADDLES!L38</f>
        <v>0.57999999999999996</v>
      </c>
      <c r="C16" s="199">
        <f ca="1">'GAS DAILY VOL DOWNLOAD'!C16-'GAS DAILY VOL DOWNLOAD'!$B16+$B16</f>
        <v>0.57999999999999996</v>
      </c>
      <c r="D16" s="199">
        <f ca="1">'GAS DAILY VOL DOWNLOAD'!D16-'GAS DAILY VOL DOWNLOAD'!$B16+$B16</f>
        <v>0.48</v>
      </c>
      <c r="E16" s="199">
        <f ca="1">'GAS DAILY VOL DOWNLOAD'!E16-'GAS DAILY VOL DOWNLOAD'!$B16+$B16</f>
        <v>0.57999999999999996</v>
      </c>
      <c r="F16" s="199">
        <f ca="1">'GAS DAILY VOL DOWNLOAD'!F16-'GAS DAILY VOL DOWNLOAD'!$B16+$B16</f>
        <v>0.57999999999999996</v>
      </c>
      <c r="G16" s="199">
        <f ca="1">'GAS DAILY VOL DOWNLOAD'!G16-'GAS DAILY VOL DOWNLOAD'!$B16+$B16</f>
        <v>0.57999999999999996</v>
      </c>
      <c r="H16" s="199">
        <f ca="1">'GAS DAILY VOL DOWNLOAD'!H16-'GAS DAILY VOL DOWNLOAD'!$B16+$B16</f>
        <v>0.57999999999999996</v>
      </c>
      <c r="I16" s="199">
        <f ca="1">'GAS DAILY VOL DOWNLOAD'!I16-'GAS DAILY VOL DOWNLOAD'!$B16+$B16</f>
        <v>0.57999999999999996</v>
      </c>
      <c r="J16" s="199">
        <f ca="1">'GAS DAILY VOL DOWNLOAD'!J16-'GAS DAILY VOL DOWNLOAD'!$B16+$B16</f>
        <v>0.57999999999999996</v>
      </c>
      <c r="K16" s="199">
        <f ca="1">'GAS DAILY VOL DOWNLOAD'!K16-'GAS DAILY VOL DOWNLOAD'!$B16+$B16</f>
        <v>0.57999999999999996</v>
      </c>
      <c r="L16" s="199">
        <f ca="1">'GAS DAILY VOL DOWNLOAD'!L16-'GAS DAILY VOL DOWNLOAD'!$B16+$B16</f>
        <v>0.63</v>
      </c>
      <c r="M16" s="199">
        <f ca="1">'GAS DAILY VOL DOWNLOAD'!M16-'GAS DAILY VOL DOWNLOAD'!$B16+$B16</f>
        <v>0.57999999999999996</v>
      </c>
      <c r="N16" s="199">
        <f ca="1">'GAS DAILY VOL DOWNLOAD'!N16-'GAS DAILY VOL DOWNLOAD'!$B16+$B16</f>
        <v>0.57999999999999996</v>
      </c>
      <c r="O16" s="199">
        <f ca="1">'GAS DAILY VOL DOWNLOAD'!O16-'GAS DAILY VOL DOWNLOAD'!$B16+$B16</f>
        <v>0.73</v>
      </c>
      <c r="P16" s="199">
        <f ca="1">'GAS DAILY VOL DOWNLOAD'!P16-'GAS DAILY VOL DOWNLOAD'!$B16+$B16</f>
        <v>0.73</v>
      </c>
      <c r="Q16" s="199">
        <f ca="1">'GAS DAILY VOL DOWNLOAD'!Q16-'GAS DAILY VOL DOWNLOAD'!$B16+$B16</f>
        <v>0.57999999999999996</v>
      </c>
    </row>
    <row r="17" spans="1:17" x14ac:dyDescent="0.25">
      <c r="A17" s="210">
        <v>37469</v>
      </c>
      <c r="B17" s="199">
        <f ca="1">STRADDLES!L39</f>
        <v>0.63</v>
      </c>
      <c r="C17" s="199">
        <f ca="1">'GAS DAILY VOL DOWNLOAD'!C17-'GAS DAILY VOL DOWNLOAD'!$B17+$B17</f>
        <v>0.63</v>
      </c>
      <c r="D17" s="199">
        <f ca="1">'GAS DAILY VOL DOWNLOAD'!D17-'GAS DAILY VOL DOWNLOAD'!$B17+$B17</f>
        <v>0.57999999999999996</v>
      </c>
      <c r="E17" s="199">
        <f ca="1">'GAS DAILY VOL DOWNLOAD'!E17-'GAS DAILY VOL DOWNLOAD'!$B17+$B17</f>
        <v>0.67999999999999994</v>
      </c>
      <c r="F17" s="199">
        <f ca="1">'GAS DAILY VOL DOWNLOAD'!F17-'GAS DAILY VOL DOWNLOAD'!$B17+$B17</f>
        <v>0.63</v>
      </c>
      <c r="G17" s="199">
        <f ca="1">'GAS DAILY VOL DOWNLOAD'!G17-'GAS DAILY VOL DOWNLOAD'!$B17+$B17</f>
        <v>0.67999999999999994</v>
      </c>
      <c r="H17" s="199">
        <f ca="1">'GAS DAILY VOL DOWNLOAD'!H17-'GAS DAILY VOL DOWNLOAD'!$B17+$B17</f>
        <v>0.63</v>
      </c>
      <c r="I17" s="199">
        <f ca="1">'GAS DAILY VOL DOWNLOAD'!I17-'GAS DAILY VOL DOWNLOAD'!$B17+$B17</f>
        <v>0.67999999999999994</v>
      </c>
      <c r="J17" s="199">
        <f ca="1">'GAS DAILY VOL DOWNLOAD'!J17-'GAS DAILY VOL DOWNLOAD'!$B17+$B17</f>
        <v>0.52999999999999992</v>
      </c>
      <c r="K17" s="199">
        <f ca="1">'GAS DAILY VOL DOWNLOAD'!K17-'GAS DAILY VOL DOWNLOAD'!$B17+$B17</f>
        <v>0.63</v>
      </c>
      <c r="L17" s="199">
        <f ca="1">'GAS DAILY VOL DOWNLOAD'!L17-'GAS DAILY VOL DOWNLOAD'!$B17+$B17</f>
        <v>0.67999999999999994</v>
      </c>
      <c r="M17" s="199">
        <f ca="1">'GAS DAILY VOL DOWNLOAD'!M17-'GAS DAILY VOL DOWNLOAD'!$B17+$B17</f>
        <v>0.63</v>
      </c>
      <c r="N17" s="199">
        <f ca="1">'GAS DAILY VOL DOWNLOAD'!N17-'GAS DAILY VOL DOWNLOAD'!$B17+$B17</f>
        <v>0.67999999999999994</v>
      </c>
      <c r="O17" s="199">
        <f ca="1">'GAS DAILY VOL DOWNLOAD'!O17-'GAS DAILY VOL DOWNLOAD'!$B17+$B17</f>
        <v>0.77999999999999992</v>
      </c>
      <c r="P17" s="199">
        <f ca="1">'GAS DAILY VOL DOWNLOAD'!P17-'GAS DAILY VOL DOWNLOAD'!$B17+$B17</f>
        <v>0.83</v>
      </c>
      <c r="Q17" s="199">
        <f ca="1">'GAS DAILY VOL DOWNLOAD'!Q17-'GAS DAILY VOL DOWNLOAD'!$B17+$B17</f>
        <v>0.63</v>
      </c>
    </row>
    <row r="18" spans="1:17" x14ac:dyDescent="0.25">
      <c r="A18" s="210">
        <v>37500</v>
      </c>
      <c r="B18" s="199">
        <f ca="1">STRADDLES!L40</f>
        <v>0.63</v>
      </c>
      <c r="C18" s="199">
        <f ca="1">'GAS DAILY VOL DOWNLOAD'!C18-'GAS DAILY VOL DOWNLOAD'!$B18+$B18</f>
        <v>0.63</v>
      </c>
      <c r="D18" s="199">
        <f ca="1">'GAS DAILY VOL DOWNLOAD'!D18-'GAS DAILY VOL DOWNLOAD'!$B18+$B18</f>
        <v>0.63</v>
      </c>
      <c r="E18" s="199">
        <f ca="1">'GAS DAILY VOL DOWNLOAD'!E18-'GAS DAILY VOL DOWNLOAD'!$B18+$B18</f>
        <v>0.63</v>
      </c>
      <c r="F18" s="199">
        <f ca="1">'GAS DAILY VOL DOWNLOAD'!F18-'GAS DAILY VOL DOWNLOAD'!$B18+$B18</f>
        <v>0.63</v>
      </c>
      <c r="G18" s="199">
        <f ca="1">'GAS DAILY VOL DOWNLOAD'!G18-'GAS DAILY VOL DOWNLOAD'!$B18+$B18</f>
        <v>0.67999999999999994</v>
      </c>
      <c r="H18" s="199">
        <f ca="1">'GAS DAILY VOL DOWNLOAD'!H18-'GAS DAILY VOL DOWNLOAD'!$B18+$B18</f>
        <v>0.67999999999999994</v>
      </c>
      <c r="I18" s="199">
        <f ca="1">'GAS DAILY VOL DOWNLOAD'!I18-'GAS DAILY VOL DOWNLOAD'!$B18+$B18</f>
        <v>0.63</v>
      </c>
      <c r="J18" s="199">
        <f ca="1">'GAS DAILY VOL DOWNLOAD'!J18-'GAS DAILY VOL DOWNLOAD'!$B18+$B18</f>
        <v>0.57999999999999996</v>
      </c>
      <c r="K18" s="199">
        <f ca="1">'GAS DAILY VOL DOWNLOAD'!K18-'GAS DAILY VOL DOWNLOAD'!$B18+$B18</f>
        <v>0.63</v>
      </c>
      <c r="L18" s="199">
        <f ca="1">'GAS DAILY VOL DOWNLOAD'!L18-'GAS DAILY VOL DOWNLOAD'!$B18+$B18</f>
        <v>0.67999999999999994</v>
      </c>
      <c r="M18" s="199">
        <f ca="1">'GAS DAILY VOL DOWNLOAD'!M18-'GAS DAILY VOL DOWNLOAD'!$B18+$B18</f>
        <v>0.63</v>
      </c>
      <c r="N18" s="199">
        <f ca="1">'GAS DAILY VOL DOWNLOAD'!N18-'GAS DAILY VOL DOWNLOAD'!$B18+$B18</f>
        <v>0.67999999999999994</v>
      </c>
      <c r="O18" s="199">
        <f ca="1">'GAS DAILY VOL DOWNLOAD'!O18-'GAS DAILY VOL DOWNLOAD'!$B18+$B18</f>
        <v>0.77999999999999992</v>
      </c>
      <c r="P18" s="199">
        <f ca="1">'GAS DAILY VOL DOWNLOAD'!P18-'GAS DAILY VOL DOWNLOAD'!$B18+$B18</f>
        <v>0.77999999999999992</v>
      </c>
      <c r="Q18" s="199">
        <f ca="1">'GAS DAILY VOL DOWNLOAD'!Q18-'GAS DAILY VOL DOWNLOAD'!$B18+$B18</f>
        <v>0.63</v>
      </c>
    </row>
    <row r="19" spans="1:17" x14ac:dyDescent="0.25">
      <c r="A19" s="210">
        <v>37530</v>
      </c>
      <c r="B19" s="199">
        <f ca="1">STRADDLES!L41</f>
        <v>0.67999999999999994</v>
      </c>
      <c r="C19" s="199">
        <f ca="1">'GAS DAILY VOL DOWNLOAD'!C19-'GAS DAILY VOL DOWNLOAD'!$B19+$B19</f>
        <v>0.67999999999999994</v>
      </c>
      <c r="D19" s="199">
        <f ca="1">'GAS DAILY VOL DOWNLOAD'!D19-'GAS DAILY VOL DOWNLOAD'!$B19+$B19</f>
        <v>0.63</v>
      </c>
      <c r="E19" s="199">
        <f ca="1">'GAS DAILY VOL DOWNLOAD'!E19-'GAS DAILY VOL DOWNLOAD'!$B19+$B19</f>
        <v>0.67999999999999994</v>
      </c>
      <c r="F19" s="199">
        <f ca="1">'GAS DAILY VOL DOWNLOAD'!F19-'GAS DAILY VOL DOWNLOAD'!$B19+$B19</f>
        <v>0.67999999999999994</v>
      </c>
      <c r="G19" s="199">
        <f ca="1">'GAS DAILY VOL DOWNLOAD'!G19-'GAS DAILY VOL DOWNLOAD'!$B19+$B19</f>
        <v>0.73</v>
      </c>
      <c r="H19" s="199">
        <f ca="1">'GAS DAILY VOL DOWNLOAD'!H19-'GAS DAILY VOL DOWNLOAD'!$B19+$B19</f>
        <v>0.73</v>
      </c>
      <c r="I19" s="199">
        <f ca="1">'GAS DAILY VOL DOWNLOAD'!I19-'GAS DAILY VOL DOWNLOAD'!$B19+$B19</f>
        <v>0.67999999999999994</v>
      </c>
      <c r="J19" s="199">
        <f ca="1">'GAS DAILY VOL DOWNLOAD'!J19-'GAS DAILY VOL DOWNLOAD'!$B19+$B19</f>
        <v>0.57999999999999996</v>
      </c>
      <c r="K19" s="199">
        <f ca="1">'GAS DAILY VOL DOWNLOAD'!K19-'GAS DAILY VOL DOWNLOAD'!$B19+$B19</f>
        <v>0.67999999999999994</v>
      </c>
      <c r="L19" s="199">
        <f ca="1">'GAS DAILY VOL DOWNLOAD'!L19-'GAS DAILY VOL DOWNLOAD'!$B19+$B19</f>
        <v>0.73</v>
      </c>
      <c r="M19" s="199">
        <f ca="1">'GAS DAILY VOL DOWNLOAD'!M19-'GAS DAILY VOL DOWNLOAD'!$B19+$B19</f>
        <v>0.67999999999999994</v>
      </c>
      <c r="N19" s="199">
        <f ca="1">'GAS DAILY VOL DOWNLOAD'!N19-'GAS DAILY VOL DOWNLOAD'!$B19+$B19</f>
        <v>0.73</v>
      </c>
      <c r="O19" s="199">
        <f ca="1">'GAS DAILY VOL DOWNLOAD'!O19-'GAS DAILY VOL DOWNLOAD'!$B19+$B19</f>
        <v>0.83</v>
      </c>
      <c r="P19" s="199">
        <f ca="1">'GAS DAILY VOL DOWNLOAD'!P19-'GAS DAILY VOL DOWNLOAD'!$B19+$B19</f>
        <v>0.83</v>
      </c>
      <c r="Q19" s="199">
        <f ca="1">'GAS DAILY VOL DOWNLOAD'!Q19-'GAS DAILY VOL DOWNLOAD'!$B19+$B19</f>
        <v>0.67999999999999994</v>
      </c>
    </row>
    <row r="20" spans="1:17" x14ac:dyDescent="0.25">
      <c r="A20" s="210">
        <v>37561</v>
      </c>
      <c r="B20" s="199">
        <f ca="1">STRADDLES!L42</f>
        <v>0.85</v>
      </c>
      <c r="C20" s="199">
        <f ca="1">'GAS DAILY VOL DOWNLOAD'!C20-'GAS DAILY VOL DOWNLOAD'!$B20+$B20</f>
        <v>0.9</v>
      </c>
      <c r="D20" s="199">
        <f ca="1">'GAS DAILY VOL DOWNLOAD'!D20-'GAS DAILY VOL DOWNLOAD'!$B20+$B20</f>
        <v>0.85</v>
      </c>
      <c r="E20" s="199">
        <f ca="1">'GAS DAILY VOL DOWNLOAD'!E20-'GAS DAILY VOL DOWNLOAD'!$B20+$B20</f>
        <v>0.85</v>
      </c>
      <c r="F20" s="199">
        <f ca="1">'GAS DAILY VOL DOWNLOAD'!F20-'GAS DAILY VOL DOWNLOAD'!$B20+$B20</f>
        <v>0.95</v>
      </c>
      <c r="G20" s="199">
        <f ca="1">'GAS DAILY VOL DOWNLOAD'!G20-'GAS DAILY VOL DOWNLOAD'!$B20+$B20</f>
        <v>1</v>
      </c>
      <c r="H20" s="199">
        <f ca="1">'GAS DAILY VOL DOWNLOAD'!H20-'GAS DAILY VOL DOWNLOAD'!$B20+$B20</f>
        <v>0.9</v>
      </c>
      <c r="I20" s="199">
        <f ca="1">'GAS DAILY VOL DOWNLOAD'!I20-'GAS DAILY VOL DOWNLOAD'!$B20+$B20</f>
        <v>0.85</v>
      </c>
      <c r="J20" s="199">
        <f ca="1">'GAS DAILY VOL DOWNLOAD'!J20-'GAS DAILY VOL DOWNLOAD'!$B20+$B20</f>
        <v>1</v>
      </c>
      <c r="K20" s="199">
        <f ca="1">'GAS DAILY VOL DOWNLOAD'!K20-'GAS DAILY VOL DOWNLOAD'!$B20+$B20</f>
        <v>0.85</v>
      </c>
      <c r="L20" s="199">
        <f ca="1">'GAS DAILY VOL DOWNLOAD'!L20-'GAS DAILY VOL DOWNLOAD'!$B20+$B20</f>
        <v>0.85</v>
      </c>
      <c r="M20" s="199">
        <f ca="1">'GAS DAILY VOL DOWNLOAD'!M20-'GAS DAILY VOL DOWNLOAD'!$B20+$B20</f>
        <v>0.85</v>
      </c>
      <c r="N20" s="199">
        <f ca="1">'GAS DAILY VOL DOWNLOAD'!N20-'GAS DAILY VOL DOWNLOAD'!$B20+$B20</f>
        <v>1.8</v>
      </c>
      <c r="O20" s="199">
        <f ca="1">'GAS DAILY VOL DOWNLOAD'!O20-'GAS DAILY VOL DOWNLOAD'!$B20+$B20</f>
        <v>1</v>
      </c>
      <c r="P20" s="199">
        <f ca="1">'GAS DAILY VOL DOWNLOAD'!P20-'GAS DAILY VOL DOWNLOAD'!$B20+$B20</f>
        <v>0.95</v>
      </c>
      <c r="Q20" s="199">
        <f ca="1">'GAS DAILY VOL DOWNLOAD'!Q20-'GAS DAILY VOL DOWNLOAD'!$B20+$B20</f>
        <v>0.85</v>
      </c>
    </row>
    <row r="21" spans="1:17" x14ac:dyDescent="0.25">
      <c r="A21" s="210">
        <v>37591</v>
      </c>
      <c r="B21" s="199">
        <f ca="1">STRADDLES!L43</f>
        <v>1.05</v>
      </c>
      <c r="C21" s="199">
        <f ca="1">'GAS DAILY VOL DOWNLOAD'!C21-'GAS DAILY VOL DOWNLOAD'!$B21+$B21</f>
        <v>1.1000000000000001</v>
      </c>
      <c r="D21" s="199">
        <f ca="1">'GAS DAILY VOL DOWNLOAD'!D21-'GAS DAILY VOL DOWNLOAD'!$B21+$B21</f>
        <v>1.05</v>
      </c>
      <c r="E21" s="199">
        <f ca="1">'GAS DAILY VOL DOWNLOAD'!E21-'GAS DAILY VOL DOWNLOAD'!$B21+$B21</f>
        <v>1.05</v>
      </c>
      <c r="F21" s="199">
        <f ca="1">'GAS DAILY VOL DOWNLOAD'!F21-'GAS DAILY VOL DOWNLOAD'!$B21+$B21</f>
        <v>1.2</v>
      </c>
      <c r="G21" s="199">
        <f ca="1">'GAS DAILY VOL DOWNLOAD'!G21-'GAS DAILY VOL DOWNLOAD'!$B21+$B21</f>
        <v>1.3</v>
      </c>
      <c r="H21" s="199">
        <f ca="1">'GAS DAILY VOL DOWNLOAD'!H21-'GAS DAILY VOL DOWNLOAD'!$B21+$B21</f>
        <v>1.1000000000000001</v>
      </c>
      <c r="I21" s="199">
        <f ca="1">'GAS DAILY VOL DOWNLOAD'!I21-'GAS DAILY VOL DOWNLOAD'!$B21+$B21</f>
        <v>1.05</v>
      </c>
      <c r="J21" s="199">
        <f ca="1">'GAS DAILY VOL DOWNLOAD'!J21-'GAS DAILY VOL DOWNLOAD'!$B21+$B21</f>
        <v>1.4</v>
      </c>
      <c r="K21" s="199">
        <f ca="1">'GAS DAILY VOL DOWNLOAD'!K21-'GAS DAILY VOL DOWNLOAD'!$B21+$B21</f>
        <v>1.05</v>
      </c>
      <c r="L21" s="199">
        <f ca="1">'GAS DAILY VOL DOWNLOAD'!L21-'GAS DAILY VOL DOWNLOAD'!$B21+$B21</f>
        <v>1.1499999999999999</v>
      </c>
      <c r="M21" s="199">
        <f ca="1">'GAS DAILY VOL DOWNLOAD'!M21-'GAS DAILY VOL DOWNLOAD'!$B21+$B21</f>
        <v>1.05</v>
      </c>
      <c r="N21" s="199">
        <f ca="1">'GAS DAILY VOL DOWNLOAD'!N21-'GAS DAILY VOL DOWNLOAD'!$B21+$B21</f>
        <v>2.1</v>
      </c>
      <c r="O21" s="199">
        <f ca="1">'GAS DAILY VOL DOWNLOAD'!O21-'GAS DAILY VOL DOWNLOAD'!$B21+$B21</f>
        <v>1.2</v>
      </c>
      <c r="P21" s="199">
        <f ca="1">'GAS DAILY VOL DOWNLOAD'!P21-'GAS DAILY VOL DOWNLOAD'!$B21+$B21</f>
        <v>1.1499999999999999</v>
      </c>
      <c r="Q21" s="199">
        <f ca="1">'GAS DAILY VOL DOWNLOAD'!Q21-'GAS DAILY VOL DOWNLOAD'!$B21+$B21</f>
        <v>1.05</v>
      </c>
    </row>
    <row r="22" spans="1:17" x14ac:dyDescent="0.25">
      <c r="A22" s="210">
        <v>37622</v>
      </c>
      <c r="B22" s="199">
        <f ca="1">STRADDLES!L44</f>
        <v>1.08</v>
      </c>
      <c r="C22" s="199">
        <f ca="1">'GAS DAILY VOL DOWNLOAD'!C22-'GAS DAILY VOL DOWNLOAD'!$B22+$B22</f>
        <v>1.1299999999999999</v>
      </c>
      <c r="D22" s="199">
        <f ca="1">'GAS DAILY VOL DOWNLOAD'!D22-'GAS DAILY VOL DOWNLOAD'!$B22+$B22</f>
        <v>1.08</v>
      </c>
      <c r="E22" s="199">
        <f ca="1">'GAS DAILY VOL DOWNLOAD'!E22-'GAS DAILY VOL DOWNLOAD'!$B22+$B22</f>
        <v>1.08</v>
      </c>
      <c r="F22" s="199">
        <f ca="1">'GAS DAILY VOL DOWNLOAD'!F22-'GAS DAILY VOL DOWNLOAD'!$B22+$B22</f>
        <v>1.23</v>
      </c>
      <c r="G22" s="199">
        <f ca="1">'GAS DAILY VOL DOWNLOAD'!G22-'GAS DAILY VOL DOWNLOAD'!$B22+$B22</f>
        <v>1.53</v>
      </c>
      <c r="H22" s="199">
        <f ca="1">'GAS DAILY VOL DOWNLOAD'!H22-'GAS DAILY VOL DOWNLOAD'!$B22+$B22</f>
        <v>1.1299999999999999</v>
      </c>
      <c r="I22" s="199">
        <f ca="1">'GAS DAILY VOL DOWNLOAD'!I22-'GAS DAILY VOL DOWNLOAD'!$B22+$B22</f>
        <v>1.08</v>
      </c>
      <c r="J22" s="199">
        <f ca="1">'GAS DAILY VOL DOWNLOAD'!J22-'GAS DAILY VOL DOWNLOAD'!$B22+$B22</f>
        <v>1.43</v>
      </c>
      <c r="K22" s="199">
        <f ca="1">'GAS DAILY VOL DOWNLOAD'!K22-'GAS DAILY VOL DOWNLOAD'!$B22+$B22</f>
        <v>1.08</v>
      </c>
      <c r="L22" s="199">
        <f ca="1">'GAS DAILY VOL DOWNLOAD'!L22-'GAS DAILY VOL DOWNLOAD'!$B22+$B22</f>
        <v>1.18</v>
      </c>
      <c r="M22" s="199">
        <f ca="1">'GAS DAILY VOL DOWNLOAD'!M22-'GAS DAILY VOL DOWNLOAD'!$B22+$B22</f>
        <v>1.08</v>
      </c>
      <c r="N22" s="199">
        <f ca="1">'GAS DAILY VOL DOWNLOAD'!N22-'GAS DAILY VOL DOWNLOAD'!$B22+$B22</f>
        <v>2.33</v>
      </c>
      <c r="O22" s="199">
        <f ca="1">'GAS DAILY VOL DOWNLOAD'!O22-'GAS DAILY VOL DOWNLOAD'!$B22+$B22</f>
        <v>1.23</v>
      </c>
      <c r="P22" s="199">
        <f ca="1">'GAS DAILY VOL DOWNLOAD'!P22-'GAS DAILY VOL DOWNLOAD'!$B22+$B22</f>
        <v>1.18</v>
      </c>
      <c r="Q22" s="199">
        <f ca="1">'GAS DAILY VOL DOWNLOAD'!Q22-'GAS DAILY VOL DOWNLOAD'!$B22+$B22</f>
        <v>1.08</v>
      </c>
    </row>
    <row r="23" spans="1:17" x14ac:dyDescent="0.25">
      <c r="A23" s="210">
        <v>37653</v>
      </c>
      <c r="B23" s="199">
        <f ca="1">STRADDLES!L45</f>
        <v>1.08</v>
      </c>
      <c r="C23" s="199">
        <f ca="1">'GAS DAILY VOL DOWNLOAD'!C23-'GAS DAILY VOL DOWNLOAD'!$B23+$B23</f>
        <v>1.1299999999999999</v>
      </c>
      <c r="D23" s="199">
        <f ca="1">'GAS DAILY VOL DOWNLOAD'!D23-'GAS DAILY VOL DOWNLOAD'!$B23+$B23</f>
        <v>1.08</v>
      </c>
      <c r="E23" s="199">
        <f ca="1">'GAS DAILY VOL DOWNLOAD'!E23-'GAS DAILY VOL DOWNLOAD'!$B23+$B23</f>
        <v>1.08</v>
      </c>
      <c r="F23" s="199">
        <f ca="1">'GAS DAILY VOL DOWNLOAD'!F23-'GAS DAILY VOL DOWNLOAD'!$B23+$B23</f>
        <v>1.23</v>
      </c>
      <c r="G23" s="199">
        <f ca="1">'GAS DAILY VOL DOWNLOAD'!G23-'GAS DAILY VOL DOWNLOAD'!$B23+$B23</f>
        <v>1.53</v>
      </c>
      <c r="H23" s="199">
        <f ca="1">'GAS DAILY VOL DOWNLOAD'!H23-'GAS DAILY VOL DOWNLOAD'!$B23+$B23</f>
        <v>1.1299999999999999</v>
      </c>
      <c r="I23" s="199">
        <f ca="1">'GAS DAILY VOL DOWNLOAD'!I23-'GAS DAILY VOL DOWNLOAD'!$B23+$B23</f>
        <v>1.08</v>
      </c>
      <c r="J23" s="199">
        <f ca="1">'GAS DAILY VOL DOWNLOAD'!J23-'GAS DAILY VOL DOWNLOAD'!$B23+$B23</f>
        <v>1.43</v>
      </c>
      <c r="K23" s="199">
        <f ca="1">'GAS DAILY VOL DOWNLOAD'!K23-'GAS DAILY VOL DOWNLOAD'!$B23+$B23</f>
        <v>1.08</v>
      </c>
      <c r="L23" s="199">
        <f ca="1">'GAS DAILY VOL DOWNLOAD'!L23-'GAS DAILY VOL DOWNLOAD'!$B23+$B23</f>
        <v>1.18</v>
      </c>
      <c r="M23" s="199">
        <f ca="1">'GAS DAILY VOL DOWNLOAD'!M23-'GAS DAILY VOL DOWNLOAD'!$B23+$B23</f>
        <v>1.08</v>
      </c>
      <c r="N23" s="199">
        <f ca="1">'GAS DAILY VOL DOWNLOAD'!N23-'GAS DAILY VOL DOWNLOAD'!$B23+$B23</f>
        <v>2.33</v>
      </c>
      <c r="O23" s="199">
        <f ca="1">'GAS DAILY VOL DOWNLOAD'!O23-'GAS DAILY VOL DOWNLOAD'!$B23+$B23</f>
        <v>1.23</v>
      </c>
      <c r="P23" s="199">
        <f ca="1">'GAS DAILY VOL DOWNLOAD'!P23-'GAS DAILY VOL DOWNLOAD'!$B23+$B23</f>
        <v>1.18</v>
      </c>
      <c r="Q23" s="199">
        <f ca="1">'GAS DAILY VOL DOWNLOAD'!Q23-'GAS DAILY VOL DOWNLOAD'!$B23+$B23</f>
        <v>1.08</v>
      </c>
    </row>
    <row r="24" spans="1:17" x14ac:dyDescent="0.25">
      <c r="A24" s="154">
        <v>37681</v>
      </c>
      <c r="B24" s="199">
        <f ca="1">STRADDLES!L46</f>
        <v>0.83</v>
      </c>
      <c r="C24" s="199">
        <f ca="1">'GAS DAILY VOL DOWNLOAD'!C24-'GAS DAILY VOL DOWNLOAD'!$B24+$B24</f>
        <v>0.88</v>
      </c>
      <c r="D24" s="199">
        <f ca="1">'GAS DAILY VOL DOWNLOAD'!D24-'GAS DAILY VOL DOWNLOAD'!$B24+$B24</f>
        <v>0.83</v>
      </c>
      <c r="E24" s="199">
        <f ca="1">'GAS DAILY VOL DOWNLOAD'!E24-'GAS DAILY VOL DOWNLOAD'!$B24+$B24</f>
        <v>0.83</v>
      </c>
      <c r="F24" s="199">
        <f ca="1">'GAS DAILY VOL DOWNLOAD'!F24-'GAS DAILY VOL DOWNLOAD'!$B24+$B24</f>
        <v>0.93</v>
      </c>
      <c r="G24" s="199">
        <f ca="1">'GAS DAILY VOL DOWNLOAD'!G24-'GAS DAILY VOL DOWNLOAD'!$B24+$B24</f>
        <v>1.08</v>
      </c>
      <c r="H24" s="199">
        <f ca="1">'GAS DAILY VOL DOWNLOAD'!H24-'GAS DAILY VOL DOWNLOAD'!$B24+$B24</f>
        <v>0.83</v>
      </c>
      <c r="I24" s="199">
        <f ca="1">'GAS DAILY VOL DOWNLOAD'!I24-'GAS DAILY VOL DOWNLOAD'!$B24+$B24</f>
        <v>0.83</v>
      </c>
      <c r="J24" s="199">
        <f ca="1">'GAS DAILY VOL DOWNLOAD'!J24-'GAS DAILY VOL DOWNLOAD'!$B24+$B24</f>
        <v>1.03</v>
      </c>
      <c r="K24" s="199">
        <f ca="1">'GAS DAILY VOL DOWNLOAD'!K24-'GAS DAILY VOL DOWNLOAD'!$B24+$B24</f>
        <v>0.83</v>
      </c>
      <c r="L24" s="199">
        <f ca="1">'GAS DAILY VOL DOWNLOAD'!L24-'GAS DAILY VOL DOWNLOAD'!$B24+$B24</f>
        <v>0.83</v>
      </c>
      <c r="M24" s="199">
        <f ca="1">'GAS DAILY VOL DOWNLOAD'!M24-'GAS DAILY VOL DOWNLOAD'!$B24+$B24</f>
        <v>0.83</v>
      </c>
      <c r="N24" s="199">
        <f ca="1">'GAS DAILY VOL DOWNLOAD'!N24-'GAS DAILY VOL DOWNLOAD'!$B24+$B24</f>
        <v>1.88</v>
      </c>
      <c r="O24" s="199">
        <f ca="1">'GAS DAILY VOL DOWNLOAD'!O24-'GAS DAILY VOL DOWNLOAD'!$B24+$B24</f>
        <v>0.98</v>
      </c>
      <c r="P24" s="199">
        <f ca="1">'GAS DAILY VOL DOWNLOAD'!P24-'GAS DAILY VOL DOWNLOAD'!$B24+$B24</f>
        <v>0.93</v>
      </c>
      <c r="Q24" s="199">
        <f ca="1">'GAS DAILY VOL DOWNLOAD'!Q24-'GAS DAILY VOL DOWNLOAD'!$B24+$B24</f>
        <v>0.83</v>
      </c>
    </row>
    <row r="25" spans="1:17" x14ac:dyDescent="0.25">
      <c r="A25" s="154">
        <v>37712</v>
      </c>
      <c r="B25" s="199">
        <f ca="1">STRADDLES!L47</f>
        <v>0.43</v>
      </c>
      <c r="C25" s="199">
        <f ca="1">'GAS DAILY VOL DOWNLOAD'!C25-'GAS DAILY VOL DOWNLOAD'!$B25+$B25</f>
        <v>0.48</v>
      </c>
      <c r="D25" s="199">
        <f ca="1">'GAS DAILY VOL DOWNLOAD'!D25-'GAS DAILY VOL DOWNLOAD'!$B25+$B25</f>
        <v>0.43</v>
      </c>
      <c r="E25" s="199">
        <f ca="1">'GAS DAILY VOL DOWNLOAD'!E25-'GAS DAILY VOL DOWNLOAD'!$B25+$B25</f>
        <v>0.48</v>
      </c>
      <c r="F25" s="199">
        <f ca="1">'GAS DAILY VOL DOWNLOAD'!F25-'GAS DAILY VOL DOWNLOAD'!$B25+$B25</f>
        <v>0.48</v>
      </c>
      <c r="G25" s="199">
        <f ca="1">'GAS DAILY VOL DOWNLOAD'!G25-'GAS DAILY VOL DOWNLOAD'!$B25+$B25</f>
        <v>0.48</v>
      </c>
      <c r="H25" s="199">
        <f ca="1">'GAS DAILY VOL DOWNLOAD'!H25-'GAS DAILY VOL DOWNLOAD'!$B25+$B25</f>
        <v>0.48</v>
      </c>
      <c r="I25" s="199">
        <f ca="1">'GAS DAILY VOL DOWNLOAD'!I25-'GAS DAILY VOL DOWNLOAD'!$B25+$B25</f>
        <v>0.48</v>
      </c>
      <c r="J25" s="199">
        <f ca="1">'GAS DAILY VOL DOWNLOAD'!J25-'GAS DAILY VOL DOWNLOAD'!$B25+$B25</f>
        <v>0.53</v>
      </c>
      <c r="K25" s="199">
        <f ca="1">'GAS DAILY VOL DOWNLOAD'!K25-'GAS DAILY VOL DOWNLOAD'!$B25+$B25</f>
        <v>0.43</v>
      </c>
      <c r="L25" s="199">
        <f ca="1">'GAS DAILY VOL DOWNLOAD'!L25-'GAS DAILY VOL DOWNLOAD'!$B25+$B25</f>
        <v>0.48</v>
      </c>
      <c r="M25" s="199">
        <f ca="1">'GAS DAILY VOL DOWNLOAD'!M25-'GAS DAILY VOL DOWNLOAD'!$B25+$B25</f>
        <v>0.43</v>
      </c>
      <c r="N25" s="199">
        <f ca="1">'GAS DAILY VOL DOWNLOAD'!N25-'GAS DAILY VOL DOWNLOAD'!$B25+$B25</f>
        <v>0.48</v>
      </c>
      <c r="O25" s="199">
        <f ca="1">'GAS DAILY VOL DOWNLOAD'!O25-'GAS DAILY VOL DOWNLOAD'!$B25+$B25</f>
        <v>0.57999999999999996</v>
      </c>
      <c r="P25" s="199">
        <f ca="1">'GAS DAILY VOL DOWNLOAD'!P25-'GAS DAILY VOL DOWNLOAD'!$B25+$B25</f>
        <v>0.57999999999999996</v>
      </c>
      <c r="Q25" s="199">
        <f ca="1">'GAS DAILY VOL DOWNLOAD'!Q25-'GAS DAILY VOL DOWNLOAD'!$B25+$B25</f>
        <v>0.43</v>
      </c>
    </row>
    <row r="26" spans="1:17" x14ac:dyDescent="0.25">
      <c r="A26" s="154">
        <v>37742</v>
      </c>
      <c r="B26" s="199">
        <f ca="1">STRADDLES!L48</f>
        <v>0.48</v>
      </c>
      <c r="C26" s="199">
        <f ca="1">'GAS DAILY VOL DOWNLOAD'!C26-'GAS DAILY VOL DOWNLOAD'!$B26+$B26</f>
        <v>0.53</v>
      </c>
      <c r="D26" s="199">
        <f ca="1">'GAS DAILY VOL DOWNLOAD'!D26-'GAS DAILY VOL DOWNLOAD'!$B26+$B26</f>
        <v>0.43</v>
      </c>
      <c r="E26" s="199">
        <f ca="1">'GAS DAILY VOL DOWNLOAD'!E26-'GAS DAILY VOL DOWNLOAD'!$B26+$B26</f>
        <v>0.43</v>
      </c>
      <c r="F26" s="199">
        <f ca="1">'GAS DAILY VOL DOWNLOAD'!F26-'GAS DAILY VOL DOWNLOAD'!$B26+$B26</f>
        <v>0.48</v>
      </c>
      <c r="G26" s="199">
        <f ca="1">'GAS DAILY VOL DOWNLOAD'!G26-'GAS DAILY VOL DOWNLOAD'!$B26+$B26</f>
        <v>0.53</v>
      </c>
      <c r="H26" s="199">
        <f ca="1">'GAS DAILY VOL DOWNLOAD'!H26-'GAS DAILY VOL DOWNLOAD'!$B26+$B26</f>
        <v>0.48</v>
      </c>
      <c r="I26" s="199">
        <f ca="1">'GAS DAILY VOL DOWNLOAD'!I26-'GAS DAILY VOL DOWNLOAD'!$B26+$B26</f>
        <v>0.43</v>
      </c>
      <c r="J26" s="199">
        <f ca="1">'GAS DAILY VOL DOWNLOAD'!J26-'GAS DAILY VOL DOWNLOAD'!$B26+$B26</f>
        <v>0.48</v>
      </c>
      <c r="K26" s="199">
        <f ca="1">'GAS DAILY VOL DOWNLOAD'!K26-'GAS DAILY VOL DOWNLOAD'!$B26+$B26</f>
        <v>0.48</v>
      </c>
      <c r="L26" s="199">
        <f ca="1">'GAS DAILY VOL DOWNLOAD'!L26-'GAS DAILY VOL DOWNLOAD'!$B26+$B26</f>
        <v>0.53</v>
      </c>
      <c r="M26" s="199">
        <f ca="1">'GAS DAILY VOL DOWNLOAD'!M26-'GAS DAILY VOL DOWNLOAD'!$B26+$B26</f>
        <v>0.48</v>
      </c>
      <c r="N26" s="199">
        <f ca="1">'GAS DAILY VOL DOWNLOAD'!N26-'GAS DAILY VOL DOWNLOAD'!$B26+$B26</f>
        <v>0.53</v>
      </c>
      <c r="O26" s="199">
        <f ca="1">'GAS DAILY VOL DOWNLOAD'!O26-'GAS DAILY VOL DOWNLOAD'!$B26+$B26</f>
        <v>0.63</v>
      </c>
      <c r="P26" s="199">
        <f ca="1">'GAS DAILY VOL DOWNLOAD'!P26-'GAS DAILY VOL DOWNLOAD'!$B26+$B26</f>
        <v>0.53</v>
      </c>
      <c r="Q26" s="199">
        <f ca="1">'GAS DAILY VOL DOWNLOAD'!Q26-'GAS DAILY VOL DOWNLOAD'!$B26+$B26</f>
        <v>0.48</v>
      </c>
    </row>
    <row r="27" spans="1:17" x14ac:dyDescent="0.25">
      <c r="A27" s="154">
        <v>37773</v>
      </c>
      <c r="B27" s="199">
        <f ca="1">STRADDLES!L49</f>
        <v>0.48</v>
      </c>
      <c r="C27" s="199">
        <f ca="1">'GAS DAILY VOL DOWNLOAD'!C27-'GAS DAILY VOL DOWNLOAD'!$B27+$B27</f>
        <v>0.53</v>
      </c>
      <c r="D27" s="199">
        <f ca="1">'GAS DAILY VOL DOWNLOAD'!D27-'GAS DAILY VOL DOWNLOAD'!$B27+$B27</f>
        <v>0.43</v>
      </c>
      <c r="E27" s="199">
        <f ca="1">'GAS DAILY VOL DOWNLOAD'!E27-'GAS DAILY VOL DOWNLOAD'!$B27+$B27</f>
        <v>0.53</v>
      </c>
      <c r="F27" s="199">
        <f ca="1">'GAS DAILY VOL DOWNLOAD'!F27-'GAS DAILY VOL DOWNLOAD'!$B27+$B27</f>
        <v>0.48</v>
      </c>
      <c r="G27" s="199">
        <f ca="1">'GAS DAILY VOL DOWNLOAD'!G27-'GAS DAILY VOL DOWNLOAD'!$B27+$B27</f>
        <v>0.53</v>
      </c>
      <c r="H27" s="199">
        <f ca="1">'GAS DAILY VOL DOWNLOAD'!H27-'GAS DAILY VOL DOWNLOAD'!$B27+$B27</f>
        <v>0.53</v>
      </c>
      <c r="I27" s="199">
        <f ca="1">'GAS DAILY VOL DOWNLOAD'!I27-'GAS DAILY VOL DOWNLOAD'!$B27+$B27</f>
        <v>0.53</v>
      </c>
      <c r="J27" s="199">
        <f ca="1">'GAS DAILY VOL DOWNLOAD'!J27-'GAS DAILY VOL DOWNLOAD'!$B27+$B27</f>
        <v>0.53</v>
      </c>
      <c r="K27" s="199">
        <f ca="1">'GAS DAILY VOL DOWNLOAD'!K27-'GAS DAILY VOL DOWNLOAD'!$B27+$B27</f>
        <v>0.48</v>
      </c>
      <c r="L27" s="199">
        <f ca="1">'GAS DAILY VOL DOWNLOAD'!L27-'GAS DAILY VOL DOWNLOAD'!$B27+$B27</f>
        <v>0.53</v>
      </c>
      <c r="M27" s="199">
        <f ca="1">'GAS DAILY VOL DOWNLOAD'!M27-'GAS DAILY VOL DOWNLOAD'!$B27+$B27</f>
        <v>0.48</v>
      </c>
      <c r="N27" s="199">
        <f ca="1">'GAS DAILY VOL DOWNLOAD'!N27-'GAS DAILY VOL DOWNLOAD'!$B27+$B27</f>
        <v>0.53</v>
      </c>
      <c r="O27" s="199">
        <f ca="1">'GAS DAILY VOL DOWNLOAD'!O27-'GAS DAILY VOL DOWNLOAD'!$B27+$B27</f>
        <v>0.63</v>
      </c>
      <c r="P27" s="199">
        <f ca="1">'GAS DAILY VOL DOWNLOAD'!P27-'GAS DAILY VOL DOWNLOAD'!$B27+$B27</f>
        <v>0.63</v>
      </c>
      <c r="Q27" s="199">
        <f ca="1">'GAS DAILY VOL DOWNLOAD'!Q27-'GAS DAILY VOL DOWNLOAD'!$B27+$B27</f>
        <v>0.48</v>
      </c>
    </row>
    <row r="28" spans="1:17" x14ac:dyDescent="0.25">
      <c r="A28" s="154">
        <v>37803</v>
      </c>
      <c r="B28" s="199">
        <f ca="1">STRADDLES!L50</f>
        <v>0.53</v>
      </c>
      <c r="C28" s="199">
        <f ca="1">'GAS DAILY VOL DOWNLOAD'!C28-'GAS DAILY VOL DOWNLOAD'!$B28+$B28</f>
        <v>0.53</v>
      </c>
      <c r="D28" s="199">
        <f ca="1">'GAS DAILY VOL DOWNLOAD'!D28-'GAS DAILY VOL DOWNLOAD'!$B28+$B28</f>
        <v>0.43</v>
      </c>
      <c r="E28" s="199">
        <f ca="1">'GAS DAILY VOL DOWNLOAD'!E28-'GAS DAILY VOL DOWNLOAD'!$B28+$B28</f>
        <v>0.53</v>
      </c>
      <c r="F28" s="199">
        <f ca="1">'GAS DAILY VOL DOWNLOAD'!F28-'GAS DAILY VOL DOWNLOAD'!$B28+$B28</f>
        <v>0.53</v>
      </c>
      <c r="G28" s="199">
        <f ca="1">'GAS DAILY VOL DOWNLOAD'!G28-'GAS DAILY VOL DOWNLOAD'!$B28+$B28</f>
        <v>0.53</v>
      </c>
      <c r="H28" s="199">
        <f ca="1">'GAS DAILY VOL DOWNLOAD'!H28-'GAS DAILY VOL DOWNLOAD'!$B28+$B28</f>
        <v>0.53</v>
      </c>
      <c r="I28" s="199">
        <f ca="1">'GAS DAILY VOL DOWNLOAD'!I28-'GAS DAILY VOL DOWNLOAD'!$B28+$B28</f>
        <v>0.53</v>
      </c>
      <c r="J28" s="199">
        <f ca="1">'GAS DAILY VOL DOWNLOAD'!J28-'GAS DAILY VOL DOWNLOAD'!$B28+$B28</f>
        <v>0.53</v>
      </c>
      <c r="K28" s="199">
        <f ca="1">'GAS DAILY VOL DOWNLOAD'!K28-'GAS DAILY VOL DOWNLOAD'!$B28+$B28</f>
        <v>0.53</v>
      </c>
      <c r="L28" s="199">
        <f ca="1">'GAS DAILY VOL DOWNLOAD'!L28-'GAS DAILY VOL DOWNLOAD'!$B28+$B28</f>
        <v>0.57999999999999996</v>
      </c>
      <c r="M28" s="199">
        <f ca="1">'GAS DAILY VOL DOWNLOAD'!M28-'GAS DAILY VOL DOWNLOAD'!$B28+$B28</f>
        <v>0.53</v>
      </c>
      <c r="N28" s="199">
        <f ca="1">'GAS DAILY VOL DOWNLOAD'!N28-'GAS DAILY VOL DOWNLOAD'!$B28+$B28</f>
        <v>0.53</v>
      </c>
      <c r="O28" s="199">
        <f ca="1">'GAS DAILY VOL DOWNLOAD'!O28-'GAS DAILY VOL DOWNLOAD'!$B28+$B28</f>
        <v>0.68</v>
      </c>
      <c r="P28" s="199">
        <f ca="1">'GAS DAILY VOL DOWNLOAD'!P28-'GAS DAILY VOL DOWNLOAD'!$B28+$B28</f>
        <v>0.63</v>
      </c>
      <c r="Q28" s="199">
        <f ca="1">'GAS DAILY VOL DOWNLOAD'!Q28-'GAS DAILY VOL DOWNLOAD'!$B28+$B28</f>
        <v>0.53</v>
      </c>
    </row>
    <row r="29" spans="1:17" x14ac:dyDescent="0.25">
      <c r="A29" s="154">
        <v>37834</v>
      </c>
      <c r="B29" s="199">
        <f ca="1">STRADDLES!L51</f>
        <v>0.57999999999999996</v>
      </c>
      <c r="C29" s="199">
        <f ca="1">'GAS DAILY VOL DOWNLOAD'!C29-'GAS DAILY VOL DOWNLOAD'!$B29+$B29</f>
        <v>0.57999999999999996</v>
      </c>
      <c r="D29" s="199">
        <f ca="1">'GAS DAILY VOL DOWNLOAD'!D29-'GAS DAILY VOL DOWNLOAD'!$B29+$B29</f>
        <v>0.53</v>
      </c>
      <c r="E29" s="199">
        <f ca="1">'GAS DAILY VOL DOWNLOAD'!E29-'GAS DAILY VOL DOWNLOAD'!$B29+$B29</f>
        <v>0.63</v>
      </c>
      <c r="F29" s="199">
        <f ca="1">'GAS DAILY VOL DOWNLOAD'!F29-'GAS DAILY VOL DOWNLOAD'!$B29+$B29</f>
        <v>0.57999999999999996</v>
      </c>
      <c r="G29" s="199">
        <f ca="1">'GAS DAILY VOL DOWNLOAD'!G29-'GAS DAILY VOL DOWNLOAD'!$B29+$B29</f>
        <v>0.63</v>
      </c>
      <c r="H29" s="199">
        <f ca="1">'GAS DAILY VOL DOWNLOAD'!H29-'GAS DAILY VOL DOWNLOAD'!$B29+$B29</f>
        <v>0.57999999999999996</v>
      </c>
      <c r="I29" s="199">
        <f ca="1">'GAS DAILY VOL DOWNLOAD'!I29-'GAS DAILY VOL DOWNLOAD'!$B29+$B29</f>
        <v>0.63</v>
      </c>
      <c r="J29" s="199">
        <f ca="1">'GAS DAILY VOL DOWNLOAD'!J29-'GAS DAILY VOL DOWNLOAD'!$B29+$B29</f>
        <v>0.48</v>
      </c>
      <c r="K29" s="199">
        <f ca="1">'GAS DAILY VOL DOWNLOAD'!K29-'GAS DAILY VOL DOWNLOAD'!$B29+$B29</f>
        <v>0.57999999999999996</v>
      </c>
      <c r="L29" s="199">
        <f ca="1">'GAS DAILY VOL DOWNLOAD'!L29-'GAS DAILY VOL DOWNLOAD'!$B29+$B29</f>
        <v>0.63</v>
      </c>
      <c r="M29" s="199">
        <f ca="1">'GAS DAILY VOL DOWNLOAD'!M29-'GAS DAILY VOL DOWNLOAD'!$B29+$B29</f>
        <v>0.57999999999999996</v>
      </c>
      <c r="N29" s="199">
        <f ca="1">'GAS DAILY VOL DOWNLOAD'!N29-'GAS DAILY VOL DOWNLOAD'!$B29+$B29</f>
        <v>0.63</v>
      </c>
      <c r="O29" s="199">
        <f ca="1">'GAS DAILY VOL DOWNLOAD'!O29-'GAS DAILY VOL DOWNLOAD'!$B29+$B29</f>
        <v>0.73</v>
      </c>
      <c r="P29" s="199">
        <f ca="1">'GAS DAILY VOL DOWNLOAD'!P29-'GAS DAILY VOL DOWNLOAD'!$B29+$B29</f>
        <v>0.73</v>
      </c>
      <c r="Q29" s="199">
        <f ca="1">'GAS DAILY VOL DOWNLOAD'!Q29-'GAS DAILY VOL DOWNLOAD'!$B29+$B29</f>
        <v>0.57999999999999996</v>
      </c>
    </row>
    <row r="30" spans="1:17" x14ac:dyDescent="0.25">
      <c r="A30" s="154">
        <v>37865</v>
      </c>
      <c r="B30" s="199">
        <f ca="1">STRADDLES!L52</f>
        <v>0.57999999999999996</v>
      </c>
      <c r="C30" s="199">
        <f ca="1">'GAS DAILY VOL DOWNLOAD'!C30-'GAS DAILY VOL DOWNLOAD'!$B30+$B30</f>
        <v>0.57999999999999996</v>
      </c>
      <c r="D30" s="199">
        <f ca="1">'GAS DAILY VOL DOWNLOAD'!D30-'GAS DAILY VOL DOWNLOAD'!$B30+$B30</f>
        <v>0.57999999999999996</v>
      </c>
      <c r="E30" s="199">
        <f ca="1">'GAS DAILY VOL DOWNLOAD'!E30-'GAS DAILY VOL DOWNLOAD'!$B30+$B30</f>
        <v>0.57999999999999996</v>
      </c>
      <c r="F30" s="199">
        <f ca="1">'GAS DAILY VOL DOWNLOAD'!F30-'GAS DAILY VOL DOWNLOAD'!$B30+$B30</f>
        <v>0.57999999999999996</v>
      </c>
      <c r="G30" s="199">
        <f ca="1">'GAS DAILY VOL DOWNLOAD'!G30-'GAS DAILY VOL DOWNLOAD'!$B30+$B30</f>
        <v>0.63</v>
      </c>
      <c r="H30" s="199">
        <f ca="1">'GAS DAILY VOL DOWNLOAD'!H30-'GAS DAILY VOL DOWNLOAD'!$B30+$B30</f>
        <v>0.63</v>
      </c>
      <c r="I30" s="199">
        <f ca="1">'GAS DAILY VOL DOWNLOAD'!I30-'GAS DAILY VOL DOWNLOAD'!$B30+$B30</f>
        <v>0.57999999999999996</v>
      </c>
      <c r="J30" s="199">
        <f ca="1">'GAS DAILY VOL DOWNLOAD'!J30-'GAS DAILY VOL DOWNLOAD'!$B30+$B30</f>
        <v>0.53</v>
      </c>
      <c r="K30" s="199">
        <f ca="1">'GAS DAILY VOL DOWNLOAD'!K30-'GAS DAILY VOL DOWNLOAD'!$B30+$B30</f>
        <v>0.57999999999999996</v>
      </c>
      <c r="L30" s="199">
        <f ca="1">'GAS DAILY VOL DOWNLOAD'!L30-'GAS DAILY VOL DOWNLOAD'!$B30+$B30</f>
        <v>0.63</v>
      </c>
      <c r="M30" s="199">
        <f ca="1">'GAS DAILY VOL DOWNLOAD'!M30-'GAS DAILY VOL DOWNLOAD'!$B30+$B30</f>
        <v>0.57999999999999996</v>
      </c>
      <c r="N30" s="199">
        <f ca="1">'GAS DAILY VOL DOWNLOAD'!N30-'GAS DAILY VOL DOWNLOAD'!$B30+$B30</f>
        <v>0.63</v>
      </c>
      <c r="O30" s="199">
        <f ca="1">'GAS DAILY VOL DOWNLOAD'!O30-'GAS DAILY VOL DOWNLOAD'!$B30+$B30</f>
        <v>0.73</v>
      </c>
      <c r="P30" s="199">
        <f ca="1">'GAS DAILY VOL DOWNLOAD'!P30-'GAS DAILY VOL DOWNLOAD'!$B30+$B30</f>
        <v>0.68</v>
      </c>
      <c r="Q30" s="199">
        <f ca="1">'GAS DAILY VOL DOWNLOAD'!Q30-'GAS DAILY VOL DOWNLOAD'!$B30+$B30</f>
        <v>0.57999999999999996</v>
      </c>
    </row>
    <row r="31" spans="1:17" x14ac:dyDescent="0.25">
      <c r="A31" s="154">
        <v>37895</v>
      </c>
      <c r="B31" s="199">
        <f ca="1">STRADDLES!L53</f>
        <v>0.63</v>
      </c>
      <c r="C31" s="199">
        <f ca="1">'GAS DAILY VOL DOWNLOAD'!C31-'GAS DAILY VOL DOWNLOAD'!$B31+$B31</f>
        <v>0.63</v>
      </c>
      <c r="D31" s="199">
        <f ca="1">'GAS DAILY VOL DOWNLOAD'!D31-'GAS DAILY VOL DOWNLOAD'!$B31+$B31</f>
        <v>0.57999999999999996</v>
      </c>
      <c r="E31" s="199">
        <f ca="1">'GAS DAILY VOL DOWNLOAD'!E31-'GAS DAILY VOL DOWNLOAD'!$B31+$B31</f>
        <v>0.63</v>
      </c>
      <c r="F31" s="199">
        <f ca="1">'GAS DAILY VOL DOWNLOAD'!F31-'GAS DAILY VOL DOWNLOAD'!$B31+$B31</f>
        <v>0.63</v>
      </c>
      <c r="G31" s="199">
        <f ca="1">'GAS DAILY VOL DOWNLOAD'!G31-'GAS DAILY VOL DOWNLOAD'!$B31+$B31</f>
        <v>0.68</v>
      </c>
      <c r="H31" s="199">
        <f ca="1">'GAS DAILY VOL DOWNLOAD'!H31-'GAS DAILY VOL DOWNLOAD'!$B31+$B31</f>
        <v>0.68</v>
      </c>
      <c r="I31" s="199">
        <f ca="1">'GAS DAILY VOL DOWNLOAD'!I31-'GAS DAILY VOL DOWNLOAD'!$B31+$B31</f>
        <v>0.63</v>
      </c>
      <c r="J31" s="199">
        <f ca="1">'GAS DAILY VOL DOWNLOAD'!J31-'GAS DAILY VOL DOWNLOAD'!$B31+$B31</f>
        <v>0.53</v>
      </c>
      <c r="K31" s="199">
        <f ca="1">'GAS DAILY VOL DOWNLOAD'!K31-'GAS DAILY VOL DOWNLOAD'!$B31+$B31</f>
        <v>0.63</v>
      </c>
      <c r="L31" s="199">
        <f ca="1">'GAS DAILY VOL DOWNLOAD'!L31-'GAS DAILY VOL DOWNLOAD'!$B31+$B31</f>
        <v>0.68</v>
      </c>
      <c r="M31" s="199">
        <f ca="1">'GAS DAILY VOL DOWNLOAD'!M31-'GAS DAILY VOL DOWNLOAD'!$B31+$B31</f>
        <v>0.63</v>
      </c>
      <c r="N31" s="199">
        <f ca="1">'GAS DAILY VOL DOWNLOAD'!N31-'GAS DAILY VOL DOWNLOAD'!$B31+$B31</f>
        <v>0.68</v>
      </c>
      <c r="O31" s="199">
        <f ca="1">'GAS DAILY VOL DOWNLOAD'!O31-'GAS DAILY VOL DOWNLOAD'!$B31+$B31</f>
        <v>0.78</v>
      </c>
      <c r="P31" s="199">
        <f ca="1">'GAS DAILY VOL DOWNLOAD'!P31-'GAS DAILY VOL DOWNLOAD'!$B31+$B31</f>
        <v>0.73</v>
      </c>
      <c r="Q31" s="199">
        <f ca="1">'GAS DAILY VOL DOWNLOAD'!Q31-'GAS DAILY VOL DOWNLOAD'!$B31+$B31</f>
        <v>0.63</v>
      </c>
    </row>
    <row r="32" spans="1:17" x14ac:dyDescent="0.25">
      <c r="A32" s="154">
        <v>37926</v>
      </c>
      <c r="B32" s="199">
        <f ca="1">STRADDLES!L54</f>
        <v>0.83</v>
      </c>
      <c r="C32" s="199">
        <f ca="1">'GAS DAILY VOL DOWNLOAD'!C32-'GAS DAILY VOL DOWNLOAD'!$B32+$B32</f>
        <v>0.88</v>
      </c>
      <c r="D32" s="199">
        <f ca="1">'GAS DAILY VOL DOWNLOAD'!D32-'GAS DAILY VOL DOWNLOAD'!$B32+$B32</f>
        <v>0.83</v>
      </c>
      <c r="E32" s="199">
        <f ca="1">'GAS DAILY VOL DOWNLOAD'!E32-'GAS DAILY VOL DOWNLOAD'!$B32+$B32</f>
        <v>0.83</v>
      </c>
      <c r="F32" s="199">
        <f ca="1">'GAS DAILY VOL DOWNLOAD'!F32-'GAS DAILY VOL DOWNLOAD'!$B32+$B32</f>
        <v>0.93</v>
      </c>
      <c r="G32" s="199">
        <f ca="1">'GAS DAILY VOL DOWNLOAD'!G32-'GAS DAILY VOL DOWNLOAD'!$B32+$B32</f>
        <v>0.98</v>
      </c>
      <c r="H32" s="199">
        <f ca="1">'GAS DAILY VOL DOWNLOAD'!H32-'GAS DAILY VOL DOWNLOAD'!$B32+$B32</f>
        <v>0.88</v>
      </c>
      <c r="I32" s="199">
        <f ca="1">'GAS DAILY VOL DOWNLOAD'!I32-'GAS DAILY VOL DOWNLOAD'!$B32+$B32</f>
        <v>0.83</v>
      </c>
      <c r="J32" s="199">
        <f ca="1">'GAS DAILY VOL DOWNLOAD'!J32-'GAS DAILY VOL DOWNLOAD'!$B32+$B32</f>
        <v>0.98</v>
      </c>
      <c r="K32" s="199">
        <f ca="1">'GAS DAILY VOL DOWNLOAD'!K32-'GAS DAILY VOL DOWNLOAD'!$B32+$B32</f>
        <v>0.83</v>
      </c>
      <c r="L32" s="199">
        <f ca="1">'GAS DAILY VOL DOWNLOAD'!L32-'GAS DAILY VOL DOWNLOAD'!$B32+$B32</f>
        <v>0.83</v>
      </c>
      <c r="M32" s="199">
        <f ca="1">'GAS DAILY VOL DOWNLOAD'!M32-'GAS DAILY VOL DOWNLOAD'!$B32+$B32</f>
        <v>0.83</v>
      </c>
      <c r="N32" s="199">
        <f ca="1">'GAS DAILY VOL DOWNLOAD'!N32-'GAS DAILY VOL DOWNLOAD'!$B32+$B32</f>
        <v>0.98</v>
      </c>
      <c r="O32" s="199">
        <f ca="1">'GAS DAILY VOL DOWNLOAD'!O32-'GAS DAILY VOL DOWNLOAD'!$B32+$B32</f>
        <v>0.98</v>
      </c>
      <c r="P32" s="199">
        <f ca="1">'GAS DAILY VOL DOWNLOAD'!P32-'GAS DAILY VOL DOWNLOAD'!$B32+$B32</f>
        <v>0.93</v>
      </c>
      <c r="Q32" s="199">
        <f ca="1">'GAS DAILY VOL DOWNLOAD'!Q32-'GAS DAILY VOL DOWNLOAD'!$B32+$B32</f>
        <v>0.83</v>
      </c>
    </row>
    <row r="33" spans="1:17" x14ac:dyDescent="0.25">
      <c r="A33" s="154">
        <v>37956</v>
      </c>
      <c r="B33" s="199">
        <f ca="1">STRADDLES!L55</f>
        <v>1.03</v>
      </c>
      <c r="C33" s="199">
        <f ca="1">'GAS DAILY VOL DOWNLOAD'!C33-'GAS DAILY VOL DOWNLOAD'!$B33+$B33</f>
        <v>1.08</v>
      </c>
      <c r="D33" s="199">
        <f ca="1">'GAS DAILY VOL DOWNLOAD'!D33-'GAS DAILY VOL DOWNLOAD'!$B33+$B33</f>
        <v>1.03</v>
      </c>
      <c r="E33" s="199">
        <f ca="1">'GAS DAILY VOL DOWNLOAD'!E33-'GAS DAILY VOL DOWNLOAD'!$B33+$B33</f>
        <v>1.03</v>
      </c>
      <c r="F33" s="199">
        <f ca="1">'GAS DAILY VOL DOWNLOAD'!F33-'GAS DAILY VOL DOWNLOAD'!$B33+$B33</f>
        <v>1.18</v>
      </c>
      <c r="G33" s="199">
        <f ca="1">'GAS DAILY VOL DOWNLOAD'!G33-'GAS DAILY VOL DOWNLOAD'!$B33+$B33</f>
        <v>1.28</v>
      </c>
      <c r="H33" s="199">
        <f ca="1">'GAS DAILY VOL DOWNLOAD'!H33-'GAS DAILY VOL DOWNLOAD'!$B33+$B33</f>
        <v>1.08</v>
      </c>
      <c r="I33" s="199">
        <f ca="1">'GAS DAILY VOL DOWNLOAD'!I33-'GAS DAILY VOL DOWNLOAD'!$B33+$B33</f>
        <v>1.03</v>
      </c>
      <c r="J33" s="199">
        <f ca="1">'GAS DAILY VOL DOWNLOAD'!J33-'GAS DAILY VOL DOWNLOAD'!$B33+$B33</f>
        <v>1.38</v>
      </c>
      <c r="K33" s="199">
        <f ca="1">'GAS DAILY VOL DOWNLOAD'!K33-'GAS DAILY VOL DOWNLOAD'!$B33+$B33</f>
        <v>1.03</v>
      </c>
      <c r="L33" s="199">
        <f ca="1">'GAS DAILY VOL DOWNLOAD'!L33-'GAS DAILY VOL DOWNLOAD'!$B33+$B33</f>
        <v>1.1299999999999999</v>
      </c>
      <c r="M33" s="199">
        <f ca="1">'GAS DAILY VOL DOWNLOAD'!M33-'GAS DAILY VOL DOWNLOAD'!$B33+$B33</f>
        <v>1.03</v>
      </c>
      <c r="N33" s="199">
        <f ca="1">'GAS DAILY VOL DOWNLOAD'!N33-'GAS DAILY VOL DOWNLOAD'!$B33+$B33</f>
        <v>1.28</v>
      </c>
      <c r="O33" s="199">
        <f ca="1">'GAS DAILY VOL DOWNLOAD'!O33-'GAS DAILY VOL DOWNLOAD'!$B33+$B33</f>
        <v>1.18</v>
      </c>
      <c r="P33" s="199">
        <f ca="1">'GAS DAILY VOL DOWNLOAD'!P33-'GAS DAILY VOL DOWNLOAD'!$B33+$B33</f>
        <v>1.1299999999999999</v>
      </c>
      <c r="Q33" s="199">
        <f ca="1">'GAS DAILY VOL DOWNLOAD'!Q33-'GAS DAILY VOL DOWNLOAD'!$B33+$B33</f>
        <v>1.03</v>
      </c>
    </row>
    <row r="34" spans="1:17" x14ac:dyDescent="0.25">
      <c r="A34" s="154">
        <v>37987</v>
      </c>
      <c r="B34" s="199">
        <f ca="1">STRADDLES!L56</f>
        <v>1</v>
      </c>
      <c r="C34" s="199">
        <f ca="1">'GAS DAILY VOL DOWNLOAD'!C34-'GAS DAILY VOL DOWNLOAD'!$B34+$B34</f>
        <v>1.05</v>
      </c>
      <c r="D34" s="199">
        <f ca="1">'GAS DAILY VOL DOWNLOAD'!D34-'GAS DAILY VOL DOWNLOAD'!$B34+$B34</f>
        <v>1</v>
      </c>
      <c r="E34" s="199">
        <f ca="1">'GAS DAILY VOL DOWNLOAD'!E34-'GAS DAILY VOL DOWNLOAD'!$B34+$B34</f>
        <v>1</v>
      </c>
      <c r="F34" s="199">
        <f ca="1">'GAS DAILY VOL DOWNLOAD'!F34-'GAS DAILY VOL DOWNLOAD'!$B34+$B34</f>
        <v>1.1499999999999999</v>
      </c>
      <c r="G34" s="199">
        <f ca="1">'GAS DAILY VOL DOWNLOAD'!G34-'GAS DAILY VOL DOWNLOAD'!$B34+$B34</f>
        <v>1.45</v>
      </c>
      <c r="H34" s="199">
        <f ca="1">'GAS DAILY VOL DOWNLOAD'!H34-'GAS DAILY VOL DOWNLOAD'!$B34+$B34</f>
        <v>1.05</v>
      </c>
      <c r="I34" s="199">
        <f ca="1">'GAS DAILY VOL DOWNLOAD'!I34-'GAS DAILY VOL DOWNLOAD'!$B34+$B34</f>
        <v>1</v>
      </c>
      <c r="J34" s="199">
        <f ca="1">'GAS DAILY VOL DOWNLOAD'!J34-'GAS DAILY VOL DOWNLOAD'!$B34+$B34</f>
        <v>1.35</v>
      </c>
      <c r="K34" s="199">
        <f ca="1">'GAS DAILY VOL DOWNLOAD'!K34-'GAS DAILY VOL DOWNLOAD'!$B34+$B34</f>
        <v>1</v>
      </c>
      <c r="L34" s="199">
        <f ca="1">'GAS DAILY VOL DOWNLOAD'!L34-'GAS DAILY VOL DOWNLOAD'!$B34+$B34</f>
        <v>1.1000000000000001</v>
      </c>
      <c r="M34" s="199">
        <f ca="1">'GAS DAILY VOL DOWNLOAD'!M34-'GAS DAILY VOL DOWNLOAD'!$B34+$B34</f>
        <v>1</v>
      </c>
      <c r="N34" s="199">
        <f ca="1">'GAS DAILY VOL DOWNLOAD'!N34-'GAS DAILY VOL DOWNLOAD'!$B34+$B34</f>
        <v>1.45</v>
      </c>
      <c r="O34" s="199">
        <f ca="1">'GAS DAILY VOL DOWNLOAD'!O34-'GAS DAILY VOL DOWNLOAD'!$B34+$B34</f>
        <v>1.1499999999999999</v>
      </c>
      <c r="P34" s="199">
        <f ca="1">'GAS DAILY VOL DOWNLOAD'!P34-'GAS DAILY VOL DOWNLOAD'!$B34+$B34</f>
        <v>1.1000000000000001</v>
      </c>
      <c r="Q34" s="199">
        <f ca="1">'GAS DAILY VOL DOWNLOAD'!Q34-'GAS DAILY VOL DOWNLOAD'!$B34+$B34</f>
        <v>1</v>
      </c>
    </row>
    <row r="35" spans="1:17" x14ac:dyDescent="0.25">
      <c r="A35" s="154">
        <v>38018</v>
      </c>
      <c r="B35" s="199">
        <f ca="1">STRADDLES!L57</f>
        <v>1</v>
      </c>
      <c r="C35" s="199">
        <f ca="1">'GAS DAILY VOL DOWNLOAD'!C35-'GAS DAILY VOL DOWNLOAD'!$B35+$B35</f>
        <v>1.05</v>
      </c>
      <c r="D35" s="199">
        <f ca="1">'GAS DAILY VOL DOWNLOAD'!D35-'GAS DAILY VOL DOWNLOAD'!$B35+$B35</f>
        <v>1</v>
      </c>
      <c r="E35" s="199">
        <f ca="1">'GAS DAILY VOL DOWNLOAD'!E35-'GAS DAILY VOL DOWNLOAD'!$B35+$B35</f>
        <v>1</v>
      </c>
      <c r="F35" s="199">
        <f ca="1">'GAS DAILY VOL DOWNLOAD'!F35-'GAS DAILY VOL DOWNLOAD'!$B35+$B35</f>
        <v>1.1499999999999999</v>
      </c>
      <c r="G35" s="199">
        <f ca="1">'GAS DAILY VOL DOWNLOAD'!G35-'GAS DAILY VOL DOWNLOAD'!$B35+$B35</f>
        <v>1.45</v>
      </c>
      <c r="H35" s="199">
        <f ca="1">'GAS DAILY VOL DOWNLOAD'!H35-'GAS DAILY VOL DOWNLOAD'!$B35+$B35</f>
        <v>1.05</v>
      </c>
      <c r="I35" s="199">
        <f ca="1">'GAS DAILY VOL DOWNLOAD'!I35-'GAS DAILY VOL DOWNLOAD'!$B35+$B35</f>
        <v>1</v>
      </c>
      <c r="J35" s="199">
        <f ca="1">'GAS DAILY VOL DOWNLOAD'!J35-'GAS DAILY VOL DOWNLOAD'!$B35+$B35</f>
        <v>1.35</v>
      </c>
      <c r="K35" s="199">
        <f ca="1">'GAS DAILY VOL DOWNLOAD'!K35-'GAS DAILY VOL DOWNLOAD'!$B35+$B35</f>
        <v>1</v>
      </c>
      <c r="L35" s="199">
        <f ca="1">'GAS DAILY VOL DOWNLOAD'!L35-'GAS DAILY VOL DOWNLOAD'!$B35+$B35</f>
        <v>1.1000000000000001</v>
      </c>
      <c r="M35" s="199">
        <f ca="1">'GAS DAILY VOL DOWNLOAD'!M35-'GAS DAILY VOL DOWNLOAD'!$B35+$B35</f>
        <v>1</v>
      </c>
      <c r="N35" s="199">
        <f ca="1">'GAS DAILY VOL DOWNLOAD'!N35-'GAS DAILY VOL DOWNLOAD'!$B35+$B35</f>
        <v>1.45</v>
      </c>
      <c r="O35" s="199">
        <f ca="1">'GAS DAILY VOL DOWNLOAD'!O35-'GAS DAILY VOL DOWNLOAD'!$B35+$B35</f>
        <v>1.1499999999999999</v>
      </c>
      <c r="P35" s="199">
        <f ca="1">'GAS DAILY VOL DOWNLOAD'!P35-'GAS DAILY VOL DOWNLOAD'!$B35+$B35</f>
        <v>1.1000000000000001</v>
      </c>
      <c r="Q35" s="199">
        <f ca="1">'GAS DAILY VOL DOWNLOAD'!Q35-'GAS DAILY VOL DOWNLOAD'!$B35+$B35</f>
        <v>1</v>
      </c>
    </row>
    <row r="36" spans="1:17" x14ac:dyDescent="0.25">
      <c r="A36" s="154">
        <v>38047</v>
      </c>
      <c r="B36" s="199">
        <f ca="1">STRADDLES!L58</f>
        <v>0.75</v>
      </c>
      <c r="C36" s="199">
        <f ca="1">'GAS DAILY VOL DOWNLOAD'!C36-'GAS DAILY VOL DOWNLOAD'!$B36+$B36</f>
        <v>0.8</v>
      </c>
      <c r="D36" s="199">
        <f ca="1">'GAS DAILY VOL DOWNLOAD'!D36-'GAS DAILY VOL DOWNLOAD'!$B36+$B36</f>
        <v>0.75</v>
      </c>
      <c r="E36" s="199">
        <f ca="1">'GAS DAILY VOL DOWNLOAD'!E36-'GAS DAILY VOL DOWNLOAD'!$B36+$B36</f>
        <v>0.75</v>
      </c>
      <c r="F36" s="199">
        <f ca="1">'GAS DAILY VOL DOWNLOAD'!F36-'GAS DAILY VOL DOWNLOAD'!$B36+$B36</f>
        <v>0.85</v>
      </c>
      <c r="G36" s="199">
        <f ca="1">'GAS DAILY VOL DOWNLOAD'!G36-'GAS DAILY VOL DOWNLOAD'!$B36+$B36</f>
        <v>1</v>
      </c>
      <c r="H36" s="199">
        <f ca="1">'GAS DAILY VOL DOWNLOAD'!H36-'GAS DAILY VOL DOWNLOAD'!$B36+$B36</f>
        <v>0.75</v>
      </c>
      <c r="I36" s="199">
        <f ca="1">'GAS DAILY VOL DOWNLOAD'!I36-'GAS DAILY VOL DOWNLOAD'!$B36+$B36</f>
        <v>0.75</v>
      </c>
      <c r="J36" s="199">
        <f ca="1">'GAS DAILY VOL DOWNLOAD'!J36-'GAS DAILY VOL DOWNLOAD'!$B36+$B36</f>
        <v>0.95</v>
      </c>
      <c r="K36" s="199">
        <f ca="1">'GAS DAILY VOL DOWNLOAD'!K36-'GAS DAILY VOL DOWNLOAD'!$B36+$B36</f>
        <v>0.75</v>
      </c>
      <c r="L36" s="199">
        <f ca="1">'GAS DAILY VOL DOWNLOAD'!L36-'GAS DAILY VOL DOWNLOAD'!$B36+$B36</f>
        <v>0.75</v>
      </c>
      <c r="M36" s="199">
        <f ca="1">'GAS DAILY VOL DOWNLOAD'!M36-'GAS DAILY VOL DOWNLOAD'!$B36+$B36</f>
        <v>0.75</v>
      </c>
      <c r="N36" s="199">
        <f ca="1">'GAS DAILY VOL DOWNLOAD'!N36-'GAS DAILY VOL DOWNLOAD'!$B36+$B36</f>
        <v>1</v>
      </c>
      <c r="O36" s="199">
        <f ca="1">'GAS DAILY VOL DOWNLOAD'!O36-'GAS DAILY VOL DOWNLOAD'!$B36+$B36</f>
        <v>0.9</v>
      </c>
      <c r="P36" s="199">
        <f ca="1">'GAS DAILY VOL DOWNLOAD'!P36-'GAS DAILY VOL DOWNLOAD'!$B36+$B36</f>
        <v>0.85</v>
      </c>
      <c r="Q36" s="199">
        <f ca="1">'GAS DAILY VOL DOWNLOAD'!Q36-'GAS DAILY VOL DOWNLOAD'!$B36+$B36</f>
        <v>0.75</v>
      </c>
    </row>
    <row r="37" spans="1:17" x14ac:dyDescent="0.25">
      <c r="A37" s="154">
        <v>38078</v>
      </c>
      <c r="B37" s="199">
        <f ca="1">STRADDLES!L59</f>
        <v>0.4</v>
      </c>
      <c r="C37" s="199">
        <f ca="1">'GAS DAILY VOL DOWNLOAD'!C37-'GAS DAILY VOL DOWNLOAD'!$B37+$B37</f>
        <v>0.45</v>
      </c>
      <c r="D37" s="199">
        <f ca="1">'GAS DAILY VOL DOWNLOAD'!D37-'GAS DAILY VOL DOWNLOAD'!$B37+$B37</f>
        <v>0.4</v>
      </c>
      <c r="E37" s="199">
        <f ca="1">'GAS DAILY VOL DOWNLOAD'!E37-'GAS DAILY VOL DOWNLOAD'!$B37+$B37</f>
        <v>0.45</v>
      </c>
      <c r="F37" s="199">
        <f ca="1">'GAS DAILY VOL DOWNLOAD'!F37-'GAS DAILY VOL DOWNLOAD'!$B37+$B37</f>
        <v>0.45</v>
      </c>
      <c r="G37" s="199">
        <f ca="1">'GAS DAILY VOL DOWNLOAD'!G37-'GAS DAILY VOL DOWNLOAD'!$B37+$B37</f>
        <v>0.45</v>
      </c>
      <c r="H37" s="199">
        <f ca="1">'GAS DAILY VOL DOWNLOAD'!H37-'GAS DAILY VOL DOWNLOAD'!$B37+$B37</f>
        <v>0.45</v>
      </c>
      <c r="I37" s="199">
        <f ca="1">'GAS DAILY VOL DOWNLOAD'!I37-'GAS DAILY VOL DOWNLOAD'!$B37+$B37</f>
        <v>0.45</v>
      </c>
      <c r="J37" s="199">
        <f ca="1">'GAS DAILY VOL DOWNLOAD'!J37-'GAS DAILY VOL DOWNLOAD'!$B37+$B37</f>
        <v>0.5</v>
      </c>
      <c r="K37" s="199">
        <f ca="1">'GAS DAILY VOL DOWNLOAD'!K37-'GAS DAILY VOL DOWNLOAD'!$B37+$B37</f>
        <v>0.4</v>
      </c>
      <c r="L37" s="199">
        <f ca="1">'GAS DAILY VOL DOWNLOAD'!L37-'GAS DAILY VOL DOWNLOAD'!$B37+$B37</f>
        <v>0.45</v>
      </c>
      <c r="M37" s="199">
        <f ca="1">'GAS DAILY VOL DOWNLOAD'!M37-'GAS DAILY VOL DOWNLOAD'!$B37+$B37</f>
        <v>0.4</v>
      </c>
      <c r="N37" s="199">
        <f ca="1">'GAS DAILY VOL DOWNLOAD'!N37-'GAS DAILY VOL DOWNLOAD'!$B37+$B37</f>
        <v>0.45</v>
      </c>
      <c r="O37" s="199">
        <f ca="1">'GAS DAILY VOL DOWNLOAD'!O37-'GAS DAILY VOL DOWNLOAD'!$B37+$B37</f>
        <v>0.55000000000000004</v>
      </c>
      <c r="P37" s="199">
        <f ca="1">'GAS DAILY VOL DOWNLOAD'!P37-'GAS DAILY VOL DOWNLOAD'!$B37+$B37</f>
        <v>0.55000000000000004</v>
      </c>
      <c r="Q37" s="199">
        <f ca="1">'GAS DAILY VOL DOWNLOAD'!Q37-'GAS DAILY VOL DOWNLOAD'!$B37+$B37</f>
        <v>0.4</v>
      </c>
    </row>
    <row r="38" spans="1:17" x14ac:dyDescent="0.25">
      <c r="A38" s="154">
        <v>38108</v>
      </c>
      <c r="B38" s="199">
        <f ca="1">STRADDLES!L60</f>
        <v>0.45</v>
      </c>
      <c r="C38" s="199">
        <f ca="1">'GAS DAILY VOL DOWNLOAD'!C38-'GAS DAILY VOL DOWNLOAD'!$B38+$B38</f>
        <v>0.5</v>
      </c>
      <c r="D38" s="199">
        <f ca="1">'GAS DAILY VOL DOWNLOAD'!D38-'GAS DAILY VOL DOWNLOAD'!$B38+$B38</f>
        <v>0.4</v>
      </c>
      <c r="E38" s="199">
        <f ca="1">'GAS DAILY VOL DOWNLOAD'!E38-'GAS DAILY VOL DOWNLOAD'!$B38+$B38</f>
        <v>0.4</v>
      </c>
      <c r="F38" s="199">
        <f ca="1">'GAS DAILY VOL DOWNLOAD'!F38-'GAS DAILY VOL DOWNLOAD'!$B38+$B38</f>
        <v>0.45</v>
      </c>
      <c r="G38" s="199">
        <f ca="1">'GAS DAILY VOL DOWNLOAD'!G38-'GAS DAILY VOL DOWNLOAD'!$B38+$B38</f>
        <v>0.5</v>
      </c>
      <c r="H38" s="199">
        <f ca="1">'GAS DAILY VOL DOWNLOAD'!H38-'GAS DAILY VOL DOWNLOAD'!$B38+$B38</f>
        <v>0.45</v>
      </c>
      <c r="I38" s="199">
        <f ca="1">'GAS DAILY VOL DOWNLOAD'!I38-'GAS DAILY VOL DOWNLOAD'!$B38+$B38</f>
        <v>0.4</v>
      </c>
      <c r="J38" s="199">
        <f ca="1">'GAS DAILY VOL DOWNLOAD'!J38-'GAS DAILY VOL DOWNLOAD'!$B38+$B38</f>
        <v>0.45</v>
      </c>
      <c r="K38" s="199">
        <f ca="1">'GAS DAILY VOL DOWNLOAD'!K38-'GAS DAILY VOL DOWNLOAD'!$B38+$B38</f>
        <v>0.45</v>
      </c>
      <c r="L38" s="199">
        <f ca="1">'GAS DAILY VOL DOWNLOAD'!L38-'GAS DAILY VOL DOWNLOAD'!$B38+$B38</f>
        <v>0.5</v>
      </c>
      <c r="M38" s="199">
        <f ca="1">'GAS DAILY VOL DOWNLOAD'!M38-'GAS DAILY VOL DOWNLOAD'!$B38+$B38</f>
        <v>0.45</v>
      </c>
      <c r="N38" s="199">
        <f ca="1">'GAS DAILY VOL DOWNLOAD'!N38-'GAS DAILY VOL DOWNLOAD'!$B38+$B38</f>
        <v>0.5</v>
      </c>
      <c r="O38" s="199">
        <f ca="1">'GAS DAILY VOL DOWNLOAD'!O38-'GAS DAILY VOL DOWNLOAD'!$B38+$B38</f>
        <v>0.6</v>
      </c>
      <c r="P38" s="199">
        <f ca="1">'GAS DAILY VOL DOWNLOAD'!P38-'GAS DAILY VOL DOWNLOAD'!$B38+$B38</f>
        <v>0.5</v>
      </c>
      <c r="Q38" s="199">
        <f ca="1">'GAS DAILY VOL DOWNLOAD'!Q38-'GAS DAILY VOL DOWNLOAD'!$B38+$B38</f>
        <v>0.45</v>
      </c>
    </row>
    <row r="39" spans="1:17" x14ac:dyDescent="0.25">
      <c r="A39" s="154">
        <v>38139</v>
      </c>
      <c r="B39" s="199">
        <f ca="1">STRADDLES!L61</f>
        <v>0.45</v>
      </c>
      <c r="C39" s="199">
        <f ca="1">'GAS DAILY VOL DOWNLOAD'!C39-'GAS DAILY VOL DOWNLOAD'!$B39+$B39</f>
        <v>0.5</v>
      </c>
      <c r="D39" s="199">
        <f ca="1">'GAS DAILY VOL DOWNLOAD'!D39-'GAS DAILY VOL DOWNLOAD'!$B39+$B39</f>
        <v>0.4</v>
      </c>
      <c r="E39" s="199">
        <f ca="1">'GAS DAILY VOL DOWNLOAD'!E39-'GAS DAILY VOL DOWNLOAD'!$B39+$B39</f>
        <v>0.5</v>
      </c>
      <c r="F39" s="199">
        <f ca="1">'GAS DAILY VOL DOWNLOAD'!F39-'GAS DAILY VOL DOWNLOAD'!$B39+$B39</f>
        <v>0.45</v>
      </c>
      <c r="G39" s="199">
        <f ca="1">'GAS DAILY VOL DOWNLOAD'!G39-'GAS DAILY VOL DOWNLOAD'!$B39+$B39</f>
        <v>0.5</v>
      </c>
      <c r="H39" s="199">
        <f ca="1">'GAS DAILY VOL DOWNLOAD'!H39-'GAS DAILY VOL DOWNLOAD'!$B39+$B39</f>
        <v>0.5</v>
      </c>
      <c r="I39" s="199">
        <f ca="1">'GAS DAILY VOL DOWNLOAD'!I39-'GAS DAILY VOL DOWNLOAD'!$B39+$B39</f>
        <v>0.5</v>
      </c>
      <c r="J39" s="199">
        <f ca="1">'GAS DAILY VOL DOWNLOAD'!J39-'GAS DAILY VOL DOWNLOAD'!$B39+$B39</f>
        <v>0.5</v>
      </c>
      <c r="K39" s="199">
        <f ca="1">'GAS DAILY VOL DOWNLOAD'!K39-'GAS DAILY VOL DOWNLOAD'!$B39+$B39</f>
        <v>0.45</v>
      </c>
      <c r="L39" s="199">
        <f ca="1">'GAS DAILY VOL DOWNLOAD'!L39-'GAS DAILY VOL DOWNLOAD'!$B39+$B39</f>
        <v>0.5</v>
      </c>
      <c r="M39" s="199">
        <f ca="1">'GAS DAILY VOL DOWNLOAD'!M39-'GAS DAILY VOL DOWNLOAD'!$B39+$B39</f>
        <v>0.45</v>
      </c>
      <c r="N39" s="199">
        <f ca="1">'GAS DAILY VOL DOWNLOAD'!N39-'GAS DAILY VOL DOWNLOAD'!$B39+$B39</f>
        <v>0.5</v>
      </c>
      <c r="O39" s="199">
        <f ca="1">'GAS DAILY VOL DOWNLOAD'!O39-'GAS DAILY VOL DOWNLOAD'!$B39+$B39</f>
        <v>0.6</v>
      </c>
      <c r="P39" s="199">
        <f ca="1">'GAS DAILY VOL DOWNLOAD'!P39-'GAS DAILY VOL DOWNLOAD'!$B39+$B39</f>
        <v>0.6</v>
      </c>
      <c r="Q39" s="199">
        <f ca="1">'GAS DAILY VOL DOWNLOAD'!Q39-'GAS DAILY VOL DOWNLOAD'!$B39+$B39</f>
        <v>0.45</v>
      </c>
    </row>
    <row r="40" spans="1:17" x14ac:dyDescent="0.25">
      <c r="A40" s="154">
        <v>38169</v>
      </c>
      <c r="B40" s="199">
        <f ca="1">STRADDLES!L62</f>
        <v>0.5</v>
      </c>
      <c r="C40" s="199">
        <f ca="1">'GAS DAILY VOL DOWNLOAD'!C40-'GAS DAILY VOL DOWNLOAD'!$B40+$B40</f>
        <v>0.5</v>
      </c>
      <c r="D40" s="199">
        <f ca="1">'GAS DAILY VOL DOWNLOAD'!D40-'GAS DAILY VOL DOWNLOAD'!$B40+$B40</f>
        <v>0.4</v>
      </c>
      <c r="E40" s="199">
        <f ca="1">'GAS DAILY VOL DOWNLOAD'!E40-'GAS DAILY VOL DOWNLOAD'!$B40+$B40</f>
        <v>0.5</v>
      </c>
      <c r="F40" s="199">
        <f ca="1">'GAS DAILY VOL DOWNLOAD'!F40-'GAS DAILY VOL DOWNLOAD'!$B40+$B40</f>
        <v>0.5</v>
      </c>
      <c r="G40" s="199">
        <f ca="1">'GAS DAILY VOL DOWNLOAD'!G40-'GAS DAILY VOL DOWNLOAD'!$B40+$B40</f>
        <v>0.5</v>
      </c>
      <c r="H40" s="199">
        <f ca="1">'GAS DAILY VOL DOWNLOAD'!H40-'GAS DAILY VOL DOWNLOAD'!$B40+$B40</f>
        <v>0.5</v>
      </c>
      <c r="I40" s="199">
        <f ca="1">'GAS DAILY VOL DOWNLOAD'!I40-'GAS DAILY VOL DOWNLOAD'!$B40+$B40</f>
        <v>0.5</v>
      </c>
      <c r="J40" s="199">
        <f ca="1">'GAS DAILY VOL DOWNLOAD'!J40-'GAS DAILY VOL DOWNLOAD'!$B40+$B40</f>
        <v>0.5</v>
      </c>
      <c r="K40" s="199">
        <f ca="1">'GAS DAILY VOL DOWNLOAD'!K40-'GAS DAILY VOL DOWNLOAD'!$B40+$B40</f>
        <v>0.5</v>
      </c>
      <c r="L40" s="199">
        <f ca="1">'GAS DAILY VOL DOWNLOAD'!L40-'GAS DAILY VOL DOWNLOAD'!$B40+$B40</f>
        <v>0.55000000000000004</v>
      </c>
      <c r="M40" s="199">
        <f ca="1">'GAS DAILY VOL DOWNLOAD'!M40-'GAS DAILY VOL DOWNLOAD'!$B40+$B40</f>
        <v>0.5</v>
      </c>
      <c r="N40" s="199">
        <f ca="1">'GAS DAILY VOL DOWNLOAD'!N40-'GAS DAILY VOL DOWNLOAD'!$B40+$B40</f>
        <v>0.5</v>
      </c>
      <c r="O40" s="199">
        <f ca="1">'GAS DAILY VOL DOWNLOAD'!O40-'GAS DAILY VOL DOWNLOAD'!$B40+$B40</f>
        <v>0.65</v>
      </c>
      <c r="P40" s="199">
        <f ca="1">'GAS DAILY VOL DOWNLOAD'!P40-'GAS DAILY VOL DOWNLOAD'!$B40+$B40</f>
        <v>0.6</v>
      </c>
      <c r="Q40" s="199">
        <f ca="1">'GAS DAILY VOL DOWNLOAD'!Q40-'GAS DAILY VOL DOWNLOAD'!$B40+$B40</f>
        <v>0.5</v>
      </c>
    </row>
    <row r="41" spans="1:17" x14ac:dyDescent="0.25">
      <c r="A41" s="154">
        <v>38200</v>
      </c>
      <c r="B41" s="199">
        <f ca="1">STRADDLES!L63</f>
        <v>0.55000000000000004</v>
      </c>
      <c r="C41" s="199">
        <f ca="1">'GAS DAILY VOL DOWNLOAD'!C41-'GAS DAILY VOL DOWNLOAD'!$B41+$B41</f>
        <v>0.55000000000000004</v>
      </c>
      <c r="D41" s="199">
        <f ca="1">'GAS DAILY VOL DOWNLOAD'!D41-'GAS DAILY VOL DOWNLOAD'!$B41+$B41</f>
        <v>0.5</v>
      </c>
      <c r="E41" s="199">
        <f ca="1">'GAS DAILY VOL DOWNLOAD'!E41-'GAS DAILY VOL DOWNLOAD'!$B41+$B41</f>
        <v>0.6</v>
      </c>
      <c r="F41" s="199">
        <f ca="1">'GAS DAILY VOL DOWNLOAD'!F41-'GAS DAILY VOL DOWNLOAD'!$B41+$B41</f>
        <v>0.55000000000000004</v>
      </c>
      <c r="G41" s="199">
        <f ca="1">'GAS DAILY VOL DOWNLOAD'!G41-'GAS DAILY VOL DOWNLOAD'!$B41+$B41</f>
        <v>0.6</v>
      </c>
      <c r="H41" s="199">
        <f ca="1">'GAS DAILY VOL DOWNLOAD'!H41-'GAS DAILY VOL DOWNLOAD'!$B41+$B41</f>
        <v>0.55000000000000004</v>
      </c>
      <c r="I41" s="199">
        <f ca="1">'GAS DAILY VOL DOWNLOAD'!I41-'GAS DAILY VOL DOWNLOAD'!$B41+$B41</f>
        <v>0.6</v>
      </c>
      <c r="J41" s="199">
        <f ca="1">'GAS DAILY VOL DOWNLOAD'!J41-'GAS DAILY VOL DOWNLOAD'!$B41+$B41</f>
        <v>0.45</v>
      </c>
      <c r="K41" s="199">
        <f ca="1">'GAS DAILY VOL DOWNLOAD'!K41-'GAS DAILY VOL DOWNLOAD'!$B41+$B41</f>
        <v>0.55000000000000004</v>
      </c>
      <c r="L41" s="199">
        <f ca="1">'GAS DAILY VOL DOWNLOAD'!L41-'GAS DAILY VOL DOWNLOAD'!$B41+$B41</f>
        <v>0.6</v>
      </c>
      <c r="M41" s="199">
        <f ca="1">'GAS DAILY VOL DOWNLOAD'!M41-'GAS DAILY VOL DOWNLOAD'!$B41+$B41</f>
        <v>0.55000000000000004</v>
      </c>
      <c r="N41" s="199">
        <f ca="1">'GAS DAILY VOL DOWNLOAD'!N41-'GAS DAILY VOL DOWNLOAD'!$B41+$B41</f>
        <v>0.6</v>
      </c>
      <c r="O41" s="199">
        <f ca="1">'GAS DAILY VOL DOWNLOAD'!O41-'GAS DAILY VOL DOWNLOAD'!$B41+$B41</f>
        <v>0.7</v>
      </c>
      <c r="P41" s="199">
        <f ca="1">'GAS DAILY VOL DOWNLOAD'!P41-'GAS DAILY VOL DOWNLOAD'!$B41+$B41</f>
        <v>0.7</v>
      </c>
      <c r="Q41" s="199">
        <f ca="1">'GAS DAILY VOL DOWNLOAD'!Q41-'GAS DAILY VOL DOWNLOAD'!$B41+$B41</f>
        <v>0.55000000000000004</v>
      </c>
    </row>
    <row r="42" spans="1:17" x14ac:dyDescent="0.25">
      <c r="A42" s="154">
        <v>38231</v>
      </c>
      <c r="B42" s="199">
        <f ca="1">STRADDLES!L64</f>
        <v>0.55000000000000004</v>
      </c>
      <c r="C42" s="199">
        <f ca="1">'GAS DAILY VOL DOWNLOAD'!C42-'GAS DAILY VOL DOWNLOAD'!$B42+$B42</f>
        <v>0.55000000000000004</v>
      </c>
      <c r="D42" s="199">
        <f ca="1">'GAS DAILY VOL DOWNLOAD'!D42-'GAS DAILY VOL DOWNLOAD'!$B42+$B42</f>
        <v>0.55000000000000004</v>
      </c>
      <c r="E42" s="199">
        <f ca="1">'GAS DAILY VOL DOWNLOAD'!E42-'GAS DAILY VOL DOWNLOAD'!$B42+$B42</f>
        <v>0.55000000000000004</v>
      </c>
      <c r="F42" s="199">
        <f ca="1">'GAS DAILY VOL DOWNLOAD'!F42-'GAS DAILY VOL DOWNLOAD'!$B42+$B42</f>
        <v>0.55000000000000004</v>
      </c>
      <c r="G42" s="199">
        <f ca="1">'GAS DAILY VOL DOWNLOAD'!G42-'GAS DAILY VOL DOWNLOAD'!$B42+$B42</f>
        <v>0.6</v>
      </c>
      <c r="H42" s="199">
        <f ca="1">'GAS DAILY VOL DOWNLOAD'!H42-'GAS DAILY VOL DOWNLOAD'!$B42+$B42</f>
        <v>0.6</v>
      </c>
      <c r="I42" s="199">
        <f ca="1">'GAS DAILY VOL DOWNLOAD'!I42-'GAS DAILY VOL DOWNLOAD'!$B42+$B42</f>
        <v>0.55000000000000004</v>
      </c>
      <c r="J42" s="199">
        <f ca="1">'GAS DAILY VOL DOWNLOAD'!J42-'GAS DAILY VOL DOWNLOAD'!$B42+$B42</f>
        <v>0.5</v>
      </c>
      <c r="K42" s="199">
        <f ca="1">'GAS DAILY VOL DOWNLOAD'!K42-'GAS DAILY VOL DOWNLOAD'!$B42+$B42</f>
        <v>0.55000000000000004</v>
      </c>
      <c r="L42" s="199">
        <f ca="1">'GAS DAILY VOL DOWNLOAD'!L42-'GAS DAILY VOL DOWNLOAD'!$B42+$B42</f>
        <v>0.6</v>
      </c>
      <c r="M42" s="199">
        <f ca="1">'GAS DAILY VOL DOWNLOAD'!M42-'GAS DAILY VOL DOWNLOAD'!$B42+$B42</f>
        <v>0.55000000000000004</v>
      </c>
      <c r="N42" s="199">
        <f ca="1">'GAS DAILY VOL DOWNLOAD'!N42-'GAS DAILY VOL DOWNLOAD'!$B42+$B42</f>
        <v>0.6</v>
      </c>
      <c r="O42" s="199">
        <f ca="1">'GAS DAILY VOL DOWNLOAD'!O42-'GAS DAILY VOL DOWNLOAD'!$B42+$B42</f>
        <v>0.7</v>
      </c>
      <c r="P42" s="199">
        <f ca="1">'GAS DAILY VOL DOWNLOAD'!P42-'GAS DAILY VOL DOWNLOAD'!$B42+$B42</f>
        <v>0.65</v>
      </c>
      <c r="Q42" s="199">
        <f ca="1">'GAS DAILY VOL DOWNLOAD'!Q42-'GAS DAILY VOL DOWNLOAD'!$B42+$B42</f>
        <v>0.55000000000000004</v>
      </c>
    </row>
    <row r="43" spans="1:17" x14ac:dyDescent="0.25">
      <c r="A43" s="154">
        <v>38261</v>
      </c>
      <c r="B43" s="199">
        <f ca="1">STRADDLES!L65</f>
        <v>0.6</v>
      </c>
      <c r="C43" s="199">
        <f ca="1">'GAS DAILY VOL DOWNLOAD'!C43-'GAS DAILY VOL DOWNLOAD'!$B43+$B43</f>
        <v>0.6</v>
      </c>
      <c r="D43" s="199">
        <f ca="1">'GAS DAILY VOL DOWNLOAD'!D43-'GAS DAILY VOL DOWNLOAD'!$B43+$B43</f>
        <v>0.55000000000000004</v>
      </c>
      <c r="E43" s="199">
        <f ca="1">'GAS DAILY VOL DOWNLOAD'!E43-'GAS DAILY VOL DOWNLOAD'!$B43+$B43</f>
        <v>0.6</v>
      </c>
      <c r="F43" s="199">
        <f ca="1">'GAS DAILY VOL DOWNLOAD'!F43-'GAS DAILY VOL DOWNLOAD'!$B43+$B43</f>
        <v>0.6</v>
      </c>
      <c r="G43" s="199">
        <f ca="1">'GAS DAILY VOL DOWNLOAD'!G43-'GAS DAILY VOL DOWNLOAD'!$B43+$B43</f>
        <v>0.65</v>
      </c>
      <c r="H43" s="199">
        <f ca="1">'GAS DAILY VOL DOWNLOAD'!H43-'GAS DAILY VOL DOWNLOAD'!$B43+$B43</f>
        <v>0.65</v>
      </c>
      <c r="I43" s="199">
        <f ca="1">'GAS DAILY VOL DOWNLOAD'!I43-'GAS DAILY VOL DOWNLOAD'!$B43+$B43</f>
        <v>0.6</v>
      </c>
      <c r="J43" s="199">
        <f ca="1">'GAS DAILY VOL DOWNLOAD'!J43-'GAS DAILY VOL DOWNLOAD'!$B43+$B43</f>
        <v>0.5</v>
      </c>
      <c r="K43" s="199">
        <f ca="1">'GAS DAILY VOL DOWNLOAD'!K43-'GAS DAILY VOL DOWNLOAD'!$B43+$B43</f>
        <v>0.6</v>
      </c>
      <c r="L43" s="199">
        <f ca="1">'GAS DAILY VOL DOWNLOAD'!L43-'GAS DAILY VOL DOWNLOAD'!$B43+$B43</f>
        <v>0.65</v>
      </c>
      <c r="M43" s="199">
        <f ca="1">'GAS DAILY VOL DOWNLOAD'!M43-'GAS DAILY VOL DOWNLOAD'!$B43+$B43</f>
        <v>0.6</v>
      </c>
      <c r="N43" s="199">
        <f ca="1">'GAS DAILY VOL DOWNLOAD'!N43-'GAS DAILY VOL DOWNLOAD'!$B43+$B43</f>
        <v>0.65</v>
      </c>
      <c r="O43" s="199">
        <f ca="1">'GAS DAILY VOL DOWNLOAD'!O43-'GAS DAILY VOL DOWNLOAD'!$B43+$B43</f>
        <v>0.75</v>
      </c>
      <c r="P43" s="199">
        <f ca="1">'GAS DAILY VOL DOWNLOAD'!P43-'GAS DAILY VOL DOWNLOAD'!$B43+$B43</f>
        <v>0.7</v>
      </c>
      <c r="Q43" s="199">
        <f ca="1">'GAS DAILY VOL DOWNLOAD'!Q43-'GAS DAILY VOL DOWNLOAD'!$B43+$B43</f>
        <v>0.6</v>
      </c>
    </row>
    <row r="44" spans="1:17" x14ac:dyDescent="0.25">
      <c r="A44" s="154">
        <v>38292</v>
      </c>
      <c r="B44" s="199">
        <f ca="1">STRADDLES!L66</f>
        <v>0.8</v>
      </c>
      <c r="C44" s="199">
        <f ca="1">'GAS DAILY VOL DOWNLOAD'!C44-'GAS DAILY VOL DOWNLOAD'!$B44+$B44</f>
        <v>0.85</v>
      </c>
      <c r="D44" s="199">
        <f ca="1">'GAS DAILY VOL DOWNLOAD'!D44-'GAS DAILY VOL DOWNLOAD'!$B44+$B44</f>
        <v>0.8</v>
      </c>
      <c r="E44" s="199">
        <f ca="1">'GAS DAILY VOL DOWNLOAD'!E44-'GAS DAILY VOL DOWNLOAD'!$B44+$B44</f>
        <v>0.8</v>
      </c>
      <c r="F44" s="199">
        <f ca="1">'GAS DAILY VOL DOWNLOAD'!F44-'GAS DAILY VOL DOWNLOAD'!$B44+$B44</f>
        <v>0.9</v>
      </c>
      <c r="G44" s="199">
        <f ca="1">'GAS DAILY VOL DOWNLOAD'!G44-'GAS DAILY VOL DOWNLOAD'!$B44+$B44</f>
        <v>0.95</v>
      </c>
      <c r="H44" s="199">
        <f ca="1">'GAS DAILY VOL DOWNLOAD'!H44-'GAS DAILY VOL DOWNLOAD'!$B44+$B44</f>
        <v>0.85</v>
      </c>
      <c r="I44" s="199">
        <f ca="1">'GAS DAILY VOL DOWNLOAD'!I44-'GAS DAILY VOL DOWNLOAD'!$B44+$B44</f>
        <v>0.8</v>
      </c>
      <c r="J44" s="199">
        <f ca="1">'GAS DAILY VOL DOWNLOAD'!J44-'GAS DAILY VOL DOWNLOAD'!$B44+$B44</f>
        <v>0.95</v>
      </c>
      <c r="K44" s="199">
        <f ca="1">'GAS DAILY VOL DOWNLOAD'!K44-'GAS DAILY VOL DOWNLOAD'!$B44+$B44</f>
        <v>0.8</v>
      </c>
      <c r="L44" s="199">
        <f ca="1">'GAS DAILY VOL DOWNLOAD'!L44-'GAS DAILY VOL DOWNLOAD'!$B44+$B44</f>
        <v>0.8</v>
      </c>
      <c r="M44" s="199">
        <f ca="1">'GAS DAILY VOL DOWNLOAD'!M44-'GAS DAILY VOL DOWNLOAD'!$B44+$B44</f>
        <v>0.8</v>
      </c>
      <c r="N44" s="199">
        <f ca="1">'GAS DAILY VOL DOWNLOAD'!N44-'GAS DAILY VOL DOWNLOAD'!$B44+$B44</f>
        <v>0.95</v>
      </c>
      <c r="O44" s="199">
        <f ca="1">'GAS DAILY VOL DOWNLOAD'!O44-'GAS DAILY VOL DOWNLOAD'!$B44+$B44</f>
        <v>0.95</v>
      </c>
      <c r="P44" s="199">
        <f ca="1">'GAS DAILY VOL DOWNLOAD'!P44-'GAS DAILY VOL DOWNLOAD'!$B44+$B44</f>
        <v>0.9</v>
      </c>
      <c r="Q44" s="199">
        <f ca="1">'GAS DAILY VOL DOWNLOAD'!Q44-'GAS DAILY VOL DOWNLOAD'!$B44+$B44</f>
        <v>0.8</v>
      </c>
    </row>
    <row r="45" spans="1:17" x14ac:dyDescent="0.25">
      <c r="A45" s="154">
        <v>38322</v>
      </c>
      <c r="B45" s="199">
        <f ca="1">STRADDLES!L67</f>
        <v>1</v>
      </c>
      <c r="C45" s="199">
        <f ca="1">'GAS DAILY VOL DOWNLOAD'!C45-'GAS DAILY VOL DOWNLOAD'!$B45+$B45</f>
        <v>1.05</v>
      </c>
      <c r="D45" s="199">
        <f ca="1">'GAS DAILY VOL DOWNLOAD'!D45-'GAS DAILY VOL DOWNLOAD'!$B45+$B45</f>
        <v>1</v>
      </c>
      <c r="E45" s="199">
        <f ca="1">'GAS DAILY VOL DOWNLOAD'!E45-'GAS DAILY VOL DOWNLOAD'!$B45+$B45</f>
        <v>1</v>
      </c>
      <c r="F45" s="199">
        <f ca="1">'GAS DAILY VOL DOWNLOAD'!F45-'GAS DAILY VOL DOWNLOAD'!$B45+$B45</f>
        <v>1.1499999999999999</v>
      </c>
      <c r="G45" s="199">
        <f ca="1">'GAS DAILY VOL DOWNLOAD'!G45-'GAS DAILY VOL DOWNLOAD'!$B45+$B45</f>
        <v>1.25</v>
      </c>
      <c r="H45" s="199">
        <f ca="1">'GAS DAILY VOL DOWNLOAD'!H45-'GAS DAILY VOL DOWNLOAD'!$B45+$B45</f>
        <v>1.05</v>
      </c>
      <c r="I45" s="199">
        <f ca="1">'GAS DAILY VOL DOWNLOAD'!I45-'GAS DAILY VOL DOWNLOAD'!$B45+$B45</f>
        <v>1</v>
      </c>
      <c r="J45" s="199">
        <f ca="1">'GAS DAILY VOL DOWNLOAD'!J45-'GAS DAILY VOL DOWNLOAD'!$B45+$B45</f>
        <v>1.35</v>
      </c>
      <c r="K45" s="199">
        <f ca="1">'GAS DAILY VOL DOWNLOAD'!K45-'GAS DAILY VOL DOWNLOAD'!$B45+$B45</f>
        <v>1</v>
      </c>
      <c r="L45" s="199">
        <f ca="1">'GAS DAILY VOL DOWNLOAD'!L45-'GAS DAILY VOL DOWNLOAD'!$B45+$B45</f>
        <v>1.1000000000000001</v>
      </c>
      <c r="M45" s="199">
        <f ca="1">'GAS DAILY VOL DOWNLOAD'!M45-'GAS DAILY VOL DOWNLOAD'!$B45+$B45</f>
        <v>1</v>
      </c>
      <c r="N45" s="199">
        <f ca="1">'GAS DAILY VOL DOWNLOAD'!N45-'GAS DAILY VOL DOWNLOAD'!$B45+$B45</f>
        <v>1.25</v>
      </c>
      <c r="O45" s="199">
        <f ca="1">'GAS DAILY VOL DOWNLOAD'!O45-'GAS DAILY VOL DOWNLOAD'!$B45+$B45</f>
        <v>1.1499999999999999</v>
      </c>
      <c r="P45" s="199">
        <f ca="1">'GAS DAILY VOL DOWNLOAD'!P45-'GAS DAILY VOL DOWNLOAD'!$B45+$B45</f>
        <v>1.1000000000000001</v>
      </c>
      <c r="Q45" s="199">
        <f ca="1">'GAS DAILY VOL DOWNLOAD'!Q45-'GAS DAILY VOL DOWNLOAD'!$B45+$B45</f>
        <v>1</v>
      </c>
    </row>
    <row r="46" spans="1:17" x14ac:dyDescent="0.25">
      <c r="A46" s="154">
        <v>38353</v>
      </c>
      <c r="B46" s="199">
        <f ca="1">STRADDLES!L68</f>
        <v>1</v>
      </c>
      <c r="C46" s="199">
        <f ca="1">'GAS DAILY VOL DOWNLOAD'!C46-'GAS DAILY VOL DOWNLOAD'!$B46+$B46</f>
        <v>1.05</v>
      </c>
      <c r="D46" s="199">
        <f ca="1">'GAS DAILY VOL DOWNLOAD'!D46-'GAS DAILY VOL DOWNLOAD'!$B46+$B46</f>
        <v>1</v>
      </c>
      <c r="E46" s="199">
        <f ca="1">'GAS DAILY VOL DOWNLOAD'!E46-'GAS DAILY VOL DOWNLOAD'!$B46+$B46</f>
        <v>1</v>
      </c>
      <c r="F46" s="199">
        <f ca="1">'GAS DAILY VOL DOWNLOAD'!F46-'GAS DAILY VOL DOWNLOAD'!$B46+$B46</f>
        <v>1.1499999999999999</v>
      </c>
      <c r="G46" s="199">
        <f ca="1">'GAS DAILY VOL DOWNLOAD'!G46-'GAS DAILY VOL DOWNLOAD'!$B46+$B46</f>
        <v>1.45</v>
      </c>
      <c r="H46" s="199">
        <f ca="1">'GAS DAILY VOL DOWNLOAD'!H46-'GAS DAILY VOL DOWNLOAD'!$B46+$B46</f>
        <v>1.05</v>
      </c>
      <c r="I46" s="199">
        <f ca="1">'GAS DAILY VOL DOWNLOAD'!I46-'GAS DAILY VOL DOWNLOAD'!$B46+$B46</f>
        <v>1</v>
      </c>
      <c r="J46" s="199">
        <f ca="1">'GAS DAILY VOL DOWNLOAD'!J46-'GAS DAILY VOL DOWNLOAD'!$B46+$B46</f>
        <v>1.35</v>
      </c>
      <c r="K46" s="199">
        <f ca="1">'GAS DAILY VOL DOWNLOAD'!K46-'GAS DAILY VOL DOWNLOAD'!$B46+$B46</f>
        <v>1</v>
      </c>
      <c r="L46" s="199">
        <f ca="1">'GAS DAILY VOL DOWNLOAD'!L46-'GAS DAILY VOL DOWNLOAD'!$B46+$B46</f>
        <v>1.1000000000000001</v>
      </c>
      <c r="M46" s="199">
        <f ca="1">'GAS DAILY VOL DOWNLOAD'!M46-'GAS DAILY VOL DOWNLOAD'!$B46+$B46</f>
        <v>1</v>
      </c>
      <c r="N46" s="199">
        <f ca="1">'GAS DAILY VOL DOWNLOAD'!N46-'GAS DAILY VOL DOWNLOAD'!$B46+$B46</f>
        <v>1.45</v>
      </c>
      <c r="O46" s="199">
        <f ca="1">'GAS DAILY VOL DOWNLOAD'!O46-'GAS DAILY VOL DOWNLOAD'!$B46+$B46</f>
        <v>1.1499999999999999</v>
      </c>
      <c r="P46" s="199">
        <f ca="1">'GAS DAILY VOL DOWNLOAD'!P46-'GAS DAILY VOL DOWNLOAD'!$B46+$B46</f>
        <v>1.1000000000000001</v>
      </c>
      <c r="Q46" s="199">
        <f ca="1">'GAS DAILY VOL DOWNLOAD'!Q46-'GAS DAILY VOL DOWNLOAD'!$B46+$B46</f>
        <v>1</v>
      </c>
    </row>
    <row r="47" spans="1:17" x14ac:dyDescent="0.25">
      <c r="A47" s="154">
        <v>38384</v>
      </c>
      <c r="B47" s="199">
        <f ca="1">STRADDLES!L69</f>
        <v>1</v>
      </c>
      <c r="C47" s="199">
        <f ca="1">'GAS DAILY VOL DOWNLOAD'!C47-'GAS DAILY VOL DOWNLOAD'!$B47+$B47</f>
        <v>1.05</v>
      </c>
      <c r="D47" s="199">
        <f ca="1">'GAS DAILY VOL DOWNLOAD'!D47-'GAS DAILY VOL DOWNLOAD'!$B47+$B47</f>
        <v>1</v>
      </c>
      <c r="E47" s="199">
        <f ca="1">'GAS DAILY VOL DOWNLOAD'!E47-'GAS DAILY VOL DOWNLOAD'!$B47+$B47</f>
        <v>1</v>
      </c>
      <c r="F47" s="199">
        <f ca="1">'GAS DAILY VOL DOWNLOAD'!F47-'GAS DAILY VOL DOWNLOAD'!$B47+$B47</f>
        <v>1.1499999999999999</v>
      </c>
      <c r="G47" s="199">
        <f ca="1">'GAS DAILY VOL DOWNLOAD'!G47-'GAS DAILY VOL DOWNLOAD'!$B47+$B47</f>
        <v>1.45</v>
      </c>
      <c r="H47" s="199">
        <f ca="1">'GAS DAILY VOL DOWNLOAD'!H47-'GAS DAILY VOL DOWNLOAD'!$B47+$B47</f>
        <v>1.05</v>
      </c>
      <c r="I47" s="199">
        <f ca="1">'GAS DAILY VOL DOWNLOAD'!I47-'GAS DAILY VOL DOWNLOAD'!$B47+$B47</f>
        <v>1</v>
      </c>
      <c r="J47" s="199">
        <f ca="1">'GAS DAILY VOL DOWNLOAD'!J47-'GAS DAILY VOL DOWNLOAD'!$B47+$B47</f>
        <v>1.35</v>
      </c>
      <c r="K47" s="199">
        <f ca="1">'GAS DAILY VOL DOWNLOAD'!K47-'GAS DAILY VOL DOWNLOAD'!$B47+$B47</f>
        <v>1</v>
      </c>
      <c r="L47" s="199">
        <f ca="1">'GAS DAILY VOL DOWNLOAD'!L47-'GAS DAILY VOL DOWNLOAD'!$B47+$B47</f>
        <v>1.1000000000000001</v>
      </c>
      <c r="M47" s="199">
        <f ca="1">'GAS DAILY VOL DOWNLOAD'!M47-'GAS DAILY VOL DOWNLOAD'!$B47+$B47</f>
        <v>1</v>
      </c>
      <c r="N47" s="199">
        <f ca="1">'GAS DAILY VOL DOWNLOAD'!N47-'GAS DAILY VOL DOWNLOAD'!$B47+$B47</f>
        <v>1.45</v>
      </c>
      <c r="O47" s="199">
        <f ca="1">'GAS DAILY VOL DOWNLOAD'!O47-'GAS DAILY VOL DOWNLOAD'!$B47+$B47</f>
        <v>1.1499999999999999</v>
      </c>
      <c r="P47" s="199">
        <f ca="1">'GAS DAILY VOL DOWNLOAD'!P47-'GAS DAILY VOL DOWNLOAD'!$B47+$B47</f>
        <v>1.1000000000000001</v>
      </c>
      <c r="Q47" s="199">
        <f ca="1">'GAS DAILY VOL DOWNLOAD'!Q47-'GAS DAILY VOL DOWNLOAD'!$B47+$B47</f>
        <v>1</v>
      </c>
    </row>
    <row r="48" spans="1:17" x14ac:dyDescent="0.25">
      <c r="A48" s="154">
        <v>38412</v>
      </c>
      <c r="B48" s="199">
        <f ca="1">STRADDLES!L70</f>
        <v>0.75</v>
      </c>
      <c r="C48" s="199">
        <f ca="1">'GAS DAILY VOL DOWNLOAD'!C48-'GAS DAILY VOL DOWNLOAD'!$B48+$B48</f>
        <v>0.8</v>
      </c>
      <c r="D48" s="199">
        <f ca="1">'GAS DAILY VOL DOWNLOAD'!D48-'GAS DAILY VOL DOWNLOAD'!$B48+$B48</f>
        <v>0.75</v>
      </c>
      <c r="E48" s="199">
        <f ca="1">'GAS DAILY VOL DOWNLOAD'!E48-'GAS DAILY VOL DOWNLOAD'!$B48+$B48</f>
        <v>0.75</v>
      </c>
      <c r="F48" s="199">
        <f ca="1">'GAS DAILY VOL DOWNLOAD'!F48-'GAS DAILY VOL DOWNLOAD'!$B48+$B48</f>
        <v>0.85</v>
      </c>
      <c r="G48" s="199">
        <f ca="1">'GAS DAILY VOL DOWNLOAD'!G48-'GAS DAILY VOL DOWNLOAD'!$B48+$B48</f>
        <v>1</v>
      </c>
      <c r="H48" s="199">
        <f ca="1">'GAS DAILY VOL DOWNLOAD'!H48-'GAS DAILY VOL DOWNLOAD'!$B48+$B48</f>
        <v>0.75</v>
      </c>
      <c r="I48" s="199">
        <f ca="1">'GAS DAILY VOL DOWNLOAD'!I48-'GAS DAILY VOL DOWNLOAD'!$B48+$B48</f>
        <v>0.75</v>
      </c>
      <c r="J48" s="199">
        <f ca="1">'GAS DAILY VOL DOWNLOAD'!J48-'GAS DAILY VOL DOWNLOAD'!$B48+$B48</f>
        <v>0.95</v>
      </c>
      <c r="K48" s="199">
        <f ca="1">'GAS DAILY VOL DOWNLOAD'!K48-'GAS DAILY VOL DOWNLOAD'!$B48+$B48</f>
        <v>0.75</v>
      </c>
      <c r="L48" s="199">
        <f ca="1">'GAS DAILY VOL DOWNLOAD'!L48-'GAS DAILY VOL DOWNLOAD'!$B48+$B48</f>
        <v>0.75</v>
      </c>
      <c r="M48" s="199">
        <f ca="1">'GAS DAILY VOL DOWNLOAD'!M48-'GAS DAILY VOL DOWNLOAD'!$B48+$B48</f>
        <v>0.75</v>
      </c>
      <c r="N48" s="199">
        <f ca="1">'GAS DAILY VOL DOWNLOAD'!N48-'GAS DAILY VOL DOWNLOAD'!$B48+$B48</f>
        <v>1</v>
      </c>
      <c r="O48" s="199">
        <f ca="1">'GAS DAILY VOL DOWNLOAD'!O48-'GAS DAILY VOL DOWNLOAD'!$B48+$B48</f>
        <v>0.9</v>
      </c>
      <c r="P48" s="199">
        <f ca="1">'GAS DAILY VOL DOWNLOAD'!P48-'GAS DAILY VOL DOWNLOAD'!$B48+$B48</f>
        <v>0.85</v>
      </c>
      <c r="Q48" s="199">
        <f ca="1">'GAS DAILY VOL DOWNLOAD'!Q48-'GAS DAILY VOL DOWNLOAD'!$B48+$B48</f>
        <v>0.75</v>
      </c>
    </row>
    <row r="49" spans="1:17" x14ac:dyDescent="0.25">
      <c r="A49" s="154">
        <v>38443</v>
      </c>
      <c r="B49" s="199">
        <f ca="1">STRADDLES!L71</f>
        <v>0.4</v>
      </c>
      <c r="C49" s="199">
        <f ca="1">'GAS DAILY VOL DOWNLOAD'!C49-'GAS DAILY VOL DOWNLOAD'!$B49+$B49</f>
        <v>0.45</v>
      </c>
      <c r="D49" s="199">
        <f ca="1">'GAS DAILY VOL DOWNLOAD'!D49-'GAS DAILY VOL DOWNLOAD'!$B49+$B49</f>
        <v>0.4</v>
      </c>
      <c r="E49" s="199">
        <f ca="1">'GAS DAILY VOL DOWNLOAD'!E49-'GAS DAILY VOL DOWNLOAD'!$B49+$B49</f>
        <v>0.45</v>
      </c>
      <c r="F49" s="199">
        <f ca="1">'GAS DAILY VOL DOWNLOAD'!F49-'GAS DAILY VOL DOWNLOAD'!$B49+$B49</f>
        <v>0.45</v>
      </c>
      <c r="G49" s="199">
        <f ca="1">'GAS DAILY VOL DOWNLOAD'!G49-'GAS DAILY VOL DOWNLOAD'!$B49+$B49</f>
        <v>0.45</v>
      </c>
      <c r="H49" s="199">
        <f ca="1">'GAS DAILY VOL DOWNLOAD'!H49-'GAS DAILY VOL DOWNLOAD'!$B49+$B49</f>
        <v>0.45</v>
      </c>
      <c r="I49" s="199">
        <f ca="1">'GAS DAILY VOL DOWNLOAD'!I49-'GAS DAILY VOL DOWNLOAD'!$B49+$B49</f>
        <v>0.45</v>
      </c>
      <c r="J49" s="199">
        <f ca="1">'GAS DAILY VOL DOWNLOAD'!J49-'GAS DAILY VOL DOWNLOAD'!$B49+$B49</f>
        <v>0.5</v>
      </c>
      <c r="K49" s="199">
        <f ca="1">'GAS DAILY VOL DOWNLOAD'!K49-'GAS DAILY VOL DOWNLOAD'!$B49+$B49</f>
        <v>0.4</v>
      </c>
      <c r="L49" s="199">
        <f ca="1">'GAS DAILY VOL DOWNLOAD'!L49-'GAS DAILY VOL DOWNLOAD'!$B49+$B49</f>
        <v>0.45</v>
      </c>
      <c r="M49" s="199">
        <f ca="1">'GAS DAILY VOL DOWNLOAD'!M49-'GAS DAILY VOL DOWNLOAD'!$B49+$B49</f>
        <v>0.4</v>
      </c>
      <c r="N49" s="199">
        <f ca="1">'GAS DAILY VOL DOWNLOAD'!N49-'GAS DAILY VOL DOWNLOAD'!$B49+$B49</f>
        <v>0.45</v>
      </c>
      <c r="O49" s="199">
        <f ca="1">'GAS DAILY VOL DOWNLOAD'!O49-'GAS DAILY VOL DOWNLOAD'!$B49+$B49</f>
        <v>0.55000000000000004</v>
      </c>
      <c r="P49" s="199">
        <f ca="1">'GAS DAILY VOL DOWNLOAD'!P49-'GAS DAILY VOL DOWNLOAD'!$B49+$B49</f>
        <v>0.55000000000000004</v>
      </c>
      <c r="Q49" s="199">
        <f ca="1">'GAS DAILY VOL DOWNLOAD'!Q49-'GAS DAILY VOL DOWNLOAD'!$B49+$B49</f>
        <v>0.4</v>
      </c>
    </row>
    <row r="50" spans="1:17" x14ac:dyDescent="0.25">
      <c r="A50" s="154">
        <v>38473</v>
      </c>
      <c r="B50" s="199">
        <f ca="1">STRADDLES!L72</f>
        <v>0.45</v>
      </c>
      <c r="C50" s="199">
        <f ca="1">'GAS DAILY VOL DOWNLOAD'!C50-'GAS DAILY VOL DOWNLOAD'!$B50+$B50</f>
        <v>0.5</v>
      </c>
      <c r="D50" s="199">
        <f ca="1">'GAS DAILY VOL DOWNLOAD'!D50-'GAS DAILY VOL DOWNLOAD'!$B50+$B50</f>
        <v>0.4</v>
      </c>
      <c r="E50" s="199">
        <f ca="1">'GAS DAILY VOL DOWNLOAD'!E50-'GAS DAILY VOL DOWNLOAD'!$B50+$B50</f>
        <v>0.4</v>
      </c>
      <c r="F50" s="199">
        <f ca="1">'GAS DAILY VOL DOWNLOAD'!F50-'GAS DAILY VOL DOWNLOAD'!$B50+$B50</f>
        <v>0.45</v>
      </c>
      <c r="G50" s="199">
        <f ca="1">'GAS DAILY VOL DOWNLOAD'!G50-'GAS DAILY VOL DOWNLOAD'!$B50+$B50</f>
        <v>0.5</v>
      </c>
      <c r="H50" s="199">
        <f ca="1">'GAS DAILY VOL DOWNLOAD'!H50-'GAS DAILY VOL DOWNLOAD'!$B50+$B50</f>
        <v>0.45</v>
      </c>
      <c r="I50" s="199">
        <f ca="1">'GAS DAILY VOL DOWNLOAD'!I50-'GAS DAILY VOL DOWNLOAD'!$B50+$B50</f>
        <v>0.4</v>
      </c>
      <c r="J50" s="199">
        <f ca="1">'GAS DAILY VOL DOWNLOAD'!J50-'GAS DAILY VOL DOWNLOAD'!$B50+$B50</f>
        <v>0.45</v>
      </c>
      <c r="K50" s="199">
        <f ca="1">'GAS DAILY VOL DOWNLOAD'!K50-'GAS DAILY VOL DOWNLOAD'!$B50+$B50</f>
        <v>0.45</v>
      </c>
      <c r="L50" s="199">
        <f ca="1">'GAS DAILY VOL DOWNLOAD'!L50-'GAS DAILY VOL DOWNLOAD'!$B50+$B50</f>
        <v>0.5</v>
      </c>
      <c r="M50" s="199">
        <f ca="1">'GAS DAILY VOL DOWNLOAD'!M50-'GAS DAILY VOL DOWNLOAD'!$B50+$B50</f>
        <v>0.45</v>
      </c>
      <c r="N50" s="199">
        <f ca="1">'GAS DAILY VOL DOWNLOAD'!N50-'GAS DAILY VOL DOWNLOAD'!$B50+$B50</f>
        <v>0.5</v>
      </c>
      <c r="O50" s="199">
        <f ca="1">'GAS DAILY VOL DOWNLOAD'!O50-'GAS DAILY VOL DOWNLOAD'!$B50+$B50</f>
        <v>0.6</v>
      </c>
      <c r="P50" s="199">
        <f ca="1">'GAS DAILY VOL DOWNLOAD'!P50-'GAS DAILY VOL DOWNLOAD'!$B50+$B50</f>
        <v>0.5</v>
      </c>
      <c r="Q50" s="199">
        <f ca="1">'GAS DAILY VOL DOWNLOAD'!Q50-'GAS DAILY VOL DOWNLOAD'!$B50+$B50</f>
        <v>0.45</v>
      </c>
    </row>
    <row r="51" spans="1:17" x14ac:dyDescent="0.25">
      <c r="A51" s="154">
        <v>38504</v>
      </c>
      <c r="B51" s="199">
        <f ca="1">STRADDLES!L73</f>
        <v>0.45</v>
      </c>
      <c r="C51" s="199">
        <f ca="1">'GAS DAILY VOL DOWNLOAD'!C51-'GAS DAILY VOL DOWNLOAD'!$B51+$B51</f>
        <v>0.5</v>
      </c>
      <c r="D51" s="199">
        <f ca="1">'GAS DAILY VOL DOWNLOAD'!D51-'GAS DAILY VOL DOWNLOAD'!$B51+$B51</f>
        <v>0.4</v>
      </c>
      <c r="E51" s="199">
        <f ca="1">'GAS DAILY VOL DOWNLOAD'!E51-'GAS DAILY VOL DOWNLOAD'!$B51+$B51</f>
        <v>0.5</v>
      </c>
      <c r="F51" s="199">
        <f ca="1">'GAS DAILY VOL DOWNLOAD'!F51-'GAS DAILY VOL DOWNLOAD'!$B51+$B51</f>
        <v>0.45</v>
      </c>
      <c r="G51" s="199">
        <f ca="1">'GAS DAILY VOL DOWNLOAD'!G51-'GAS DAILY VOL DOWNLOAD'!$B51+$B51</f>
        <v>0.5</v>
      </c>
      <c r="H51" s="199">
        <f ca="1">'GAS DAILY VOL DOWNLOAD'!H51-'GAS DAILY VOL DOWNLOAD'!$B51+$B51</f>
        <v>0.5</v>
      </c>
      <c r="I51" s="199">
        <f ca="1">'GAS DAILY VOL DOWNLOAD'!I51-'GAS DAILY VOL DOWNLOAD'!$B51+$B51</f>
        <v>0.5</v>
      </c>
      <c r="J51" s="199">
        <f ca="1">'GAS DAILY VOL DOWNLOAD'!J51-'GAS DAILY VOL DOWNLOAD'!$B51+$B51</f>
        <v>0.5</v>
      </c>
      <c r="K51" s="199">
        <f ca="1">'GAS DAILY VOL DOWNLOAD'!K51-'GAS DAILY VOL DOWNLOAD'!$B51+$B51</f>
        <v>0.45</v>
      </c>
      <c r="L51" s="199">
        <f ca="1">'GAS DAILY VOL DOWNLOAD'!L51-'GAS DAILY VOL DOWNLOAD'!$B51+$B51</f>
        <v>0.5</v>
      </c>
      <c r="M51" s="199">
        <f ca="1">'GAS DAILY VOL DOWNLOAD'!M51-'GAS DAILY VOL DOWNLOAD'!$B51+$B51</f>
        <v>0.45</v>
      </c>
      <c r="N51" s="199">
        <f ca="1">'GAS DAILY VOL DOWNLOAD'!N51-'GAS DAILY VOL DOWNLOAD'!$B51+$B51</f>
        <v>0.5</v>
      </c>
      <c r="O51" s="199">
        <f ca="1">'GAS DAILY VOL DOWNLOAD'!O51-'GAS DAILY VOL DOWNLOAD'!$B51+$B51</f>
        <v>0.6</v>
      </c>
      <c r="P51" s="199">
        <f ca="1">'GAS DAILY VOL DOWNLOAD'!P51-'GAS DAILY VOL DOWNLOAD'!$B51+$B51</f>
        <v>0.6</v>
      </c>
      <c r="Q51" s="199">
        <f ca="1">'GAS DAILY VOL DOWNLOAD'!Q51-'GAS DAILY VOL DOWNLOAD'!$B51+$B51</f>
        <v>0.45</v>
      </c>
    </row>
    <row r="52" spans="1:17" x14ac:dyDescent="0.25">
      <c r="A52" s="154">
        <v>38534</v>
      </c>
      <c r="B52" s="199">
        <f ca="1">STRADDLES!L74</f>
        <v>0.5</v>
      </c>
      <c r="C52" s="199">
        <f ca="1">'GAS DAILY VOL DOWNLOAD'!C52-'GAS DAILY VOL DOWNLOAD'!$B52+$B52</f>
        <v>0.5</v>
      </c>
      <c r="D52" s="199">
        <f ca="1">'GAS DAILY VOL DOWNLOAD'!D52-'GAS DAILY VOL DOWNLOAD'!$B52+$B52</f>
        <v>0.4</v>
      </c>
      <c r="E52" s="199">
        <f ca="1">'GAS DAILY VOL DOWNLOAD'!E52-'GAS DAILY VOL DOWNLOAD'!$B52+$B52</f>
        <v>0.5</v>
      </c>
      <c r="F52" s="199">
        <f ca="1">'GAS DAILY VOL DOWNLOAD'!F52-'GAS DAILY VOL DOWNLOAD'!$B52+$B52</f>
        <v>0.5</v>
      </c>
      <c r="G52" s="199">
        <f ca="1">'GAS DAILY VOL DOWNLOAD'!G52-'GAS DAILY VOL DOWNLOAD'!$B52+$B52</f>
        <v>0.5</v>
      </c>
      <c r="H52" s="199">
        <f ca="1">'GAS DAILY VOL DOWNLOAD'!H52-'GAS DAILY VOL DOWNLOAD'!$B52+$B52</f>
        <v>0.5</v>
      </c>
      <c r="I52" s="199">
        <f ca="1">'GAS DAILY VOL DOWNLOAD'!I52-'GAS DAILY VOL DOWNLOAD'!$B52+$B52</f>
        <v>0.5</v>
      </c>
      <c r="J52" s="199">
        <f ca="1">'GAS DAILY VOL DOWNLOAD'!J52-'GAS DAILY VOL DOWNLOAD'!$B52+$B52</f>
        <v>0.5</v>
      </c>
      <c r="K52" s="199">
        <f ca="1">'GAS DAILY VOL DOWNLOAD'!K52-'GAS DAILY VOL DOWNLOAD'!$B52+$B52</f>
        <v>0.5</v>
      </c>
      <c r="L52" s="199">
        <f ca="1">'GAS DAILY VOL DOWNLOAD'!L52-'GAS DAILY VOL DOWNLOAD'!$B52+$B52</f>
        <v>0.55000000000000004</v>
      </c>
      <c r="M52" s="199">
        <f ca="1">'GAS DAILY VOL DOWNLOAD'!M52-'GAS DAILY VOL DOWNLOAD'!$B52+$B52</f>
        <v>0.5</v>
      </c>
      <c r="N52" s="199">
        <f ca="1">'GAS DAILY VOL DOWNLOAD'!N52-'GAS DAILY VOL DOWNLOAD'!$B52+$B52</f>
        <v>0.5</v>
      </c>
      <c r="O52" s="199">
        <f ca="1">'GAS DAILY VOL DOWNLOAD'!O52-'GAS DAILY VOL DOWNLOAD'!$B52+$B52</f>
        <v>0.65</v>
      </c>
      <c r="P52" s="199">
        <f ca="1">'GAS DAILY VOL DOWNLOAD'!P52-'GAS DAILY VOL DOWNLOAD'!$B52+$B52</f>
        <v>0.6</v>
      </c>
      <c r="Q52" s="199">
        <f ca="1">'GAS DAILY VOL DOWNLOAD'!Q52-'GAS DAILY VOL DOWNLOAD'!$B52+$B52</f>
        <v>0.5</v>
      </c>
    </row>
    <row r="53" spans="1:17" x14ac:dyDescent="0.25">
      <c r="A53" s="154">
        <v>38565</v>
      </c>
      <c r="B53" s="199">
        <f ca="1">STRADDLES!L75</f>
        <v>0.55000000000000004</v>
      </c>
      <c r="C53" s="199">
        <f ca="1">'GAS DAILY VOL DOWNLOAD'!C53-'GAS DAILY VOL DOWNLOAD'!$B53+$B53</f>
        <v>0.55000000000000004</v>
      </c>
      <c r="D53" s="199">
        <f ca="1">'GAS DAILY VOL DOWNLOAD'!D53-'GAS DAILY VOL DOWNLOAD'!$B53+$B53</f>
        <v>0.5</v>
      </c>
      <c r="E53" s="199">
        <f ca="1">'GAS DAILY VOL DOWNLOAD'!E53-'GAS DAILY VOL DOWNLOAD'!$B53+$B53</f>
        <v>0.6</v>
      </c>
      <c r="F53" s="199">
        <f ca="1">'GAS DAILY VOL DOWNLOAD'!F53-'GAS DAILY VOL DOWNLOAD'!$B53+$B53</f>
        <v>0.55000000000000004</v>
      </c>
      <c r="G53" s="199">
        <f ca="1">'GAS DAILY VOL DOWNLOAD'!G53-'GAS DAILY VOL DOWNLOAD'!$B53+$B53</f>
        <v>0.6</v>
      </c>
      <c r="H53" s="199">
        <f ca="1">'GAS DAILY VOL DOWNLOAD'!H53-'GAS DAILY VOL DOWNLOAD'!$B53+$B53</f>
        <v>0.55000000000000004</v>
      </c>
      <c r="I53" s="199">
        <f ca="1">'GAS DAILY VOL DOWNLOAD'!I53-'GAS DAILY VOL DOWNLOAD'!$B53+$B53</f>
        <v>0.6</v>
      </c>
      <c r="J53" s="199">
        <f ca="1">'GAS DAILY VOL DOWNLOAD'!J53-'GAS DAILY VOL DOWNLOAD'!$B53+$B53</f>
        <v>0.45</v>
      </c>
      <c r="K53" s="199">
        <f ca="1">'GAS DAILY VOL DOWNLOAD'!K53-'GAS DAILY VOL DOWNLOAD'!$B53+$B53</f>
        <v>0.55000000000000004</v>
      </c>
      <c r="L53" s="199">
        <f ca="1">'GAS DAILY VOL DOWNLOAD'!L53-'GAS DAILY VOL DOWNLOAD'!$B53+$B53</f>
        <v>0.6</v>
      </c>
      <c r="M53" s="199">
        <f ca="1">'GAS DAILY VOL DOWNLOAD'!M53-'GAS DAILY VOL DOWNLOAD'!$B53+$B53</f>
        <v>0.55000000000000004</v>
      </c>
      <c r="N53" s="199">
        <f ca="1">'GAS DAILY VOL DOWNLOAD'!N53-'GAS DAILY VOL DOWNLOAD'!$B53+$B53</f>
        <v>0.6</v>
      </c>
      <c r="O53" s="199">
        <f ca="1">'GAS DAILY VOL DOWNLOAD'!O53-'GAS DAILY VOL DOWNLOAD'!$B53+$B53</f>
        <v>0.7</v>
      </c>
      <c r="P53" s="199">
        <f ca="1">'GAS DAILY VOL DOWNLOAD'!P53-'GAS DAILY VOL DOWNLOAD'!$B53+$B53</f>
        <v>0.7</v>
      </c>
      <c r="Q53" s="199">
        <f ca="1">'GAS DAILY VOL DOWNLOAD'!Q53-'GAS DAILY VOL DOWNLOAD'!$B53+$B53</f>
        <v>0.55000000000000004</v>
      </c>
    </row>
    <row r="54" spans="1:17" x14ac:dyDescent="0.25">
      <c r="A54" s="154">
        <v>38596</v>
      </c>
      <c r="B54" s="199">
        <f ca="1">STRADDLES!L76</f>
        <v>0.55000000000000004</v>
      </c>
      <c r="C54" s="199">
        <f ca="1">'GAS DAILY VOL DOWNLOAD'!C54-'GAS DAILY VOL DOWNLOAD'!$B54+$B54</f>
        <v>0.55000000000000004</v>
      </c>
      <c r="D54" s="199">
        <f ca="1">'GAS DAILY VOL DOWNLOAD'!D54-'GAS DAILY VOL DOWNLOAD'!$B54+$B54</f>
        <v>0.55000000000000004</v>
      </c>
      <c r="E54" s="199">
        <f ca="1">'GAS DAILY VOL DOWNLOAD'!E54-'GAS DAILY VOL DOWNLOAD'!$B54+$B54</f>
        <v>0.55000000000000004</v>
      </c>
      <c r="F54" s="199">
        <f ca="1">'GAS DAILY VOL DOWNLOAD'!F54-'GAS DAILY VOL DOWNLOAD'!$B54+$B54</f>
        <v>0.55000000000000004</v>
      </c>
      <c r="G54" s="199">
        <f ca="1">'GAS DAILY VOL DOWNLOAD'!G54-'GAS DAILY VOL DOWNLOAD'!$B54+$B54</f>
        <v>0.6</v>
      </c>
      <c r="H54" s="199">
        <f ca="1">'GAS DAILY VOL DOWNLOAD'!H54-'GAS DAILY VOL DOWNLOAD'!$B54+$B54</f>
        <v>0.6</v>
      </c>
      <c r="I54" s="199">
        <f ca="1">'GAS DAILY VOL DOWNLOAD'!I54-'GAS DAILY VOL DOWNLOAD'!$B54+$B54</f>
        <v>0.55000000000000004</v>
      </c>
      <c r="J54" s="199">
        <f ca="1">'GAS DAILY VOL DOWNLOAD'!J54-'GAS DAILY VOL DOWNLOAD'!$B54+$B54</f>
        <v>0.5</v>
      </c>
      <c r="K54" s="199">
        <f ca="1">'GAS DAILY VOL DOWNLOAD'!K54-'GAS DAILY VOL DOWNLOAD'!$B54+$B54</f>
        <v>0.55000000000000004</v>
      </c>
      <c r="L54" s="199">
        <f ca="1">'GAS DAILY VOL DOWNLOAD'!L54-'GAS DAILY VOL DOWNLOAD'!$B54+$B54</f>
        <v>0.6</v>
      </c>
      <c r="M54" s="199">
        <f ca="1">'GAS DAILY VOL DOWNLOAD'!M54-'GAS DAILY VOL DOWNLOAD'!$B54+$B54</f>
        <v>0.55000000000000004</v>
      </c>
      <c r="N54" s="199">
        <f ca="1">'GAS DAILY VOL DOWNLOAD'!N54-'GAS DAILY VOL DOWNLOAD'!$B54+$B54</f>
        <v>0.6</v>
      </c>
      <c r="O54" s="199">
        <f ca="1">'GAS DAILY VOL DOWNLOAD'!O54-'GAS DAILY VOL DOWNLOAD'!$B54+$B54</f>
        <v>0.7</v>
      </c>
      <c r="P54" s="199">
        <f ca="1">'GAS DAILY VOL DOWNLOAD'!P54-'GAS DAILY VOL DOWNLOAD'!$B54+$B54</f>
        <v>0.65</v>
      </c>
      <c r="Q54" s="199">
        <f ca="1">'GAS DAILY VOL DOWNLOAD'!Q54-'GAS DAILY VOL DOWNLOAD'!$B54+$B54</f>
        <v>0.55000000000000004</v>
      </c>
    </row>
    <row r="55" spans="1:17" x14ac:dyDescent="0.25">
      <c r="A55" s="154">
        <v>38626</v>
      </c>
      <c r="B55" s="199">
        <f ca="1">STRADDLES!L77</f>
        <v>0.6</v>
      </c>
      <c r="C55" s="199">
        <f ca="1">'GAS DAILY VOL DOWNLOAD'!C55-'GAS DAILY VOL DOWNLOAD'!$B55+$B55</f>
        <v>0.6</v>
      </c>
      <c r="D55" s="199">
        <f ca="1">'GAS DAILY VOL DOWNLOAD'!D55-'GAS DAILY VOL DOWNLOAD'!$B55+$B55</f>
        <v>0.55000000000000004</v>
      </c>
      <c r="E55" s="199">
        <f ca="1">'GAS DAILY VOL DOWNLOAD'!E55-'GAS DAILY VOL DOWNLOAD'!$B55+$B55</f>
        <v>0.6</v>
      </c>
      <c r="F55" s="199">
        <f ca="1">'GAS DAILY VOL DOWNLOAD'!F55-'GAS DAILY VOL DOWNLOAD'!$B55+$B55</f>
        <v>0.6</v>
      </c>
      <c r="G55" s="199">
        <f ca="1">'GAS DAILY VOL DOWNLOAD'!G55-'GAS DAILY VOL DOWNLOAD'!$B55+$B55</f>
        <v>0.65</v>
      </c>
      <c r="H55" s="199">
        <f ca="1">'GAS DAILY VOL DOWNLOAD'!H55-'GAS DAILY VOL DOWNLOAD'!$B55+$B55</f>
        <v>0.65</v>
      </c>
      <c r="I55" s="199">
        <f ca="1">'GAS DAILY VOL DOWNLOAD'!I55-'GAS DAILY VOL DOWNLOAD'!$B55+$B55</f>
        <v>0.6</v>
      </c>
      <c r="J55" s="199">
        <f ca="1">'GAS DAILY VOL DOWNLOAD'!J55-'GAS DAILY VOL DOWNLOAD'!$B55+$B55</f>
        <v>0.5</v>
      </c>
      <c r="K55" s="199">
        <f ca="1">'GAS DAILY VOL DOWNLOAD'!K55-'GAS DAILY VOL DOWNLOAD'!$B55+$B55</f>
        <v>0.6</v>
      </c>
      <c r="L55" s="199">
        <f ca="1">'GAS DAILY VOL DOWNLOAD'!L55-'GAS DAILY VOL DOWNLOAD'!$B55+$B55</f>
        <v>0.65</v>
      </c>
      <c r="M55" s="199">
        <f ca="1">'GAS DAILY VOL DOWNLOAD'!M55-'GAS DAILY VOL DOWNLOAD'!$B55+$B55</f>
        <v>0.6</v>
      </c>
      <c r="N55" s="199">
        <f ca="1">'GAS DAILY VOL DOWNLOAD'!N55-'GAS DAILY VOL DOWNLOAD'!$B55+$B55</f>
        <v>0.65</v>
      </c>
      <c r="O55" s="199">
        <f ca="1">'GAS DAILY VOL DOWNLOAD'!O55-'GAS DAILY VOL DOWNLOAD'!$B55+$B55</f>
        <v>0.75</v>
      </c>
      <c r="P55" s="199">
        <f ca="1">'GAS DAILY VOL DOWNLOAD'!P55-'GAS DAILY VOL DOWNLOAD'!$B55+$B55</f>
        <v>0.7</v>
      </c>
      <c r="Q55" s="199">
        <f ca="1">'GAS DAILY VOL DOWNLOAD'!Q55-'GAS DAILY VOL DOWNLOAD'!$B55+$B55</f>
        <v>0.6</v>
      </c>
    </row>
    <row r="56" spans="1:17" x14ac:dyDescent="0.25">
      <c r="A56" s="154">
        <v>38657</v>
      </c>
      <c r="B56" s="199">
        <f ca="1">STRADDLES!L78</f>
        <v>0.8</v>
      </c>
      <c r="C56" s="199">
        <f ca="1">'GAS DAILY VOL DOWNLOAD'!C56-'GAS DAILY VOL DOWNLOAD'!$B56+$B56</f>
        <v>0.85</v>
      </c>
      <c r="D56" s="199">
        <f ca="1">'GAS DAILY VOL DOWNLOAD'!D56-'GAS DAILY VOL DOWNLOAD'!$B56+$B56</f>
        <v>0.8</v>
      </c>
      <c r="E56" s="199">
        <f ca="1">'GAS DAILY VOL DOWNLOAD'!E56-'GAS DAILY VOL DOWNLOAD'!$B56+$B56</f>
        <v>0.8</v>
      </c>
      <c r="F56" s="199">
        <f ca="1">'GAS DAILY VOL DOWNLOAD'!F56-'GAS DAILY VOL DOWNLOAD'!$B56+$B56</f>
        <v>0.9</v>
      </c>
      <c r="G56" s="199">
        <f ca="1">'GAS DAILY VOL DOWNLOAD'!G56-'GAS DAILY VOL DOWNLOAD'!$B56+$B56</f>
        <v>0.95</v>
      </c>
      <c r="H56" s="199">
        <f ca="1">'GAS DAILY VOL DOWNLOAD'!H56-'GAS DAILY VOL DOWNLOAD'!$B56+$B56</f>
        <v>0.85</v>
      </c>
      <c r="I56" s="199">
        <f ca="1">'GAS DAILY VOL DOWNLOAD'!I56-'GAS DAILY VOL DOWNLOAD'!$B56+$B56</f>
        <v>0.8</v>
      </c>
      <c r="J56" s="199">
        <f ca="1">'GAS DAILY VOL DOWNLOAD'!J56-'GAS DAILY VOL DOWNLOAD'!$B56+$B56</f>
        <v>0.95</v>
      </c>
      <c r="K56" s="199">
        <f ca="1">'GAS DAILY VOL DOWNLOAD'!K56-'GAS DAILY VOL DOWNLOAD'!$B56+$B56</f>
        <v>0.8</v>
      </c>
      <c r="L56" s="199">
        <f ca="1">'GAS DAILY VOL DOWNLOAD'!L56-'GAS DAILY VOL DOWNLOAD'!$B56+$B56</f>
        <v>0.8</v>
      </c>
      <c r="M56" s="199">
        <f ca="1">'GAS DAILY VOL DOWNLOAD'!M56-'GAS DAILY VOL DOWNLOAD'!$B56+$B56</f>
        <v>0.8</v>
      </c>
      <c r="N56" s="199">
        <f ca="1">'GAS DAILY VOL DOWNLOAD'!N56-'GAS DAILY VOL DOWNLOAD'!$B56+$B56</f>
        <v>0.95</v>
      </c>
      <c r="O56" s="199">
        <f ca="1">'GAS DAILY VOL DOWNLOAD'!O56-'GAS DAILY VOL DOWNLOAD'!$B56+$B56</f>
        <v>0.95</v>
      </c>
      <c r="P56" s="199">
        <f ca="1">'GAS DAILY VOL DOWNLOAD'!P56-'GAS DAILY VOL DOWNLOAD'!$B56+$B56</f>
        <v>0.9</v>
      </c>
      <c r="Q56" s="199">
        <f ca="1">'GAS DAILY VOL DOWNLOAD'!Q56-'GAS DAILY VOL DOWNLOAD'!$B56+$B56</f>
        <v>0.8</v>
      </c>
    </row>
    <row r="57" spans="1:17" x14ac:dyDescent="0.25">
      <c r="A57" s="154">
        <v>38687</v>
      </c>
      <c r="B57" s="199">
        <f ca="1">STRADDLES!L79</f>
        <v>1</v>
      </c>
      <c r="C57" s="199">
        <f ca="1">'GAS DAILY VOL DOWNLOAD'!C57-'GAS DAILY VOL DOWNLOAD'!$B57+$B57</f>
        <v>1.05</v>
      </c>
      <c r="D57" s="199">
        <f ca="1">'GAS DAILY VOL DOWNLOAD'!D57-'GAS DAILY VOL DOWNLOAD'!$B57+$B57</f>
        <v>1</v>
      </c>
      <c r="E57" s="199">
        <f ca="1">'GAS DAILY VOL DOWNLOAD'!E57-'GAS DAILY VOL DOWNLOAD'!$B57+$B57</f>
        <v>1</v>
      </c>
      <c r="F57" s="199">
        <f ca="1">'GAS DAILY VOL DOWNLOAD'!F57-'GAS DAILY VOL DOWNLOAD'!$B57+$B57</f>
        <v>1.1499999999999999</v>
      </c>
      <c r="G57" s="199">
        <f ca="1">'GAS DAILY VOL DOWNLOAD'!G57-'GAS DAILY VOL DOWNLOAD'!$B57+$B57</f>
        <v>1.25</v>
      </c>
      <c r="H57" s="199">
        <f ca="1">'GAS DAILY VOL DOWNLOAD'!H57-'GAS DAILY VOL DOWNLOAD'!$B57+$B57</f>
        <v>1.05</v>
      </c>
      <c r="I57" s="199">
        <f ca="1">'GAS DAILY VOL DOWNLOAD'!I57-'GAS DAILY VOL DOWNLOAD'!$B57+$B57</f>
        <v>1</v>
      </c>
      <c r="J57" s="199">
        <f ca="1">'GAS DAILY VOL DOWNLOAD'!J57-'GAS DAILY VOL DOWNLOAD'!$B57+$B57</f>
        <v>1.35</v>
      </c>
      <c r="K57" s="199">
        <f ca="1">'GAS DAILY VOL DOWNLOAD'!K57-'GAS DAILY VOL DOWNLOAD'!$B57+$B57</f>
        <v>1</v>
      </c>
      <c r="L57" s="199">
        <f ca="1">'GAS DAILY VOL DOWNLOAD'!L57-'GAS DAILY VOL DOWNLOAD'!$B57+$B57</f>
        <v>1.1000000000000001</v>
      </c>
      <c r="M57" s="199">
        <f ca="1">'GAS DAILY VOL DOWNLOAD'!M57-'GAS DAILY VOL DOWNLOAD'!$B57+$B57</f>
        <v>1</v>
      </c>
      <c r="N57" s="199">
        <f ca="1">'GAS DAILY VOL DOWNLOAD'!N57-'GAS DAILY VOL DOWNLOAD'!$B57+$B57</f>
        <v>1.25</v>
      </c>
      <c r="O57" s="199">
        <f ca="1">'GAS DAILY VOL DOWNLOAD'!O57-'GAS DAILY VOL DOWNLOAD'!$B57+$B57</f>
        <v>1.1499999999999999</v>
      </c>
      <c r="P57" s="199">
        <f ca="1">'GAS DAILY VOL DOWNLOAD'!P57-'GAS DAILY VOL DOWNLOAD'!$B57+$B57</f>
        <v>1.1000000000000001</v>
      </c>
      <c r="Q57" s="199">
        <f ca="1">'GAS DAILY VOL DOWNLOAD'!Q57-'GAS DAILY VOL DOWNLOAD'!$B57+$B57</f>
        <v>1</v>
      </c>
    </row>
    <row r="58" spans="1:17" x14ac:dyDescent="0.25">
      <c r="A58" s="154">
        <v>38718</v>
      </c>
      <c r="B58" s="199">
        <f ca="1">STRADDLES!L80</f>
        <v>1</v>
      </c>
      <c r="C58" s="199">
        <f ca="1">'GAS DAILY VOL DOWNLOAD'!C58-'GAS DAILY VOL DOWNLOAD'!$B58+$B58</f>
        <v>1.05</v>
      </c>
      <c r="D58" s="199">
        <f ca="1">'GAS DAILY VOL DOWNLOAD'!D58-'GAS DAILY VOL DOWNLOAD'!$B58+$B58</f>
        <v>1</v>
      </c>
      <c r="E58" s="199">
        <f ca="1">'GAS DAILY VOL DOWNLOAD'!E58-'GAS DAILY VOL DOWNLOAD'!$B58+$B58</f>
        <v>1</v>
      </c>
      <c r="F58" s="199">
        <f ca="1">'GAS DAILY VOL DOWNLOAD'!F58-'GAS DAILY VOL DOWNLOAD'!$B58+$B58</f>
        <v>1.1499999999999999</v>
      </c>
      <c r="G58" s="199">
        <f ca="1">'GAS DAILY VOL DOWNLOAD'!G58-'GAS DAILY VOL DOWNLOAD'!$B58+$B58</f>
        <v>1.45</v>
      </c>
      <c r="H58" s="199">
        <f ca="1">'GAS DAILY VOL DOWNLOAD'!H58-'GAS DAILY VOL DOWNLOAD'!$B58+$B58</f>
        <v>1.05</v>
      </c>
      <c r="I58" s="199">
        <f ca="1">'GAS DAILY VOL DOWNLOAD'!I58-'GAS DAILY VOL DOWNLOAD'!$B58+$B58</f>
        <v>1</v>
      </c>
      <c r="J58" s="199">
        <f ca="1">'GAS DAILY VOL DOWNLOAD'!J58-'GAS DAILY VOL DOWNLOAD'!$B58+$B58</f>
        <v>1.35</v>
      </c>
      <c r="K58" s="199">
        <f ca="1">'GAS DAILY VOL DOWNLOAD'!K58-'GAS DAILY VOL DOWNLOAD'!$B58+$B58</f>
        <v>1</v>
      </c>
      <c r="L58" s="199">
        <f ca="1">'GAS DAILY VOL DOWNLOAD'!L58-'GAS DAILY VOL DOWNLOAD'!$B58+$B58</f>
        <v>1.1000000000000001</v>
      </c>
      <c r="M58" s="199">
        <f ca="1">'GAS DAILY VOL DOWNLOAD'!M58-'GAS DAILY VOL DOWNLOAD'!$B58+$B58</f>
        <v>1</v>
      </c>
      <c r="N58" s="199">
        <f ca="1">'GAS DAILY VOL DOWNLOAD'!N58-'GAS DAILY VOL DOWNLOAD'!$B58+$B58</f>
        <v>1.45</v>
      </c>
      <c r="O58" s="199">
        <f ca="1">'GAS DAILY VOL DOWNLOAD'!O58-'GAS DAILY VOL DOWNLOAD'!$B58+$B58</f>
        <v>1.1499999999999999</v>
      </c>
      <c r="P58" s="199">
        <f ca="1">'GAS DAILY VOL DOWNLOAD'!P58-'GAS DAILY VOL DOWNLOAD'!$B58+$B58</f>
        <v>1.1000000000000001</v>
      </c>
      <c r="Q58" s="199">
        <f ca="1">'GAS DAILY VOL DOWNLOAD'!Q58-'GAS DAILY VOL DOWNLOAD'!$B58+$B58</f>
        <v>1</v>
      </c>
    </row>
    <row r="59" spans="1:17" x14ac:dyDescent="0.25">
      <c r="A59" s="154">
        <v>38749</v>
      </c>
      <c r="B59" s="199">
        <f ca="1">STRADDLES!L81</f>
        <v>1</v>
      </c>
      <c r="C59" s="199">
        <f ca="1">'GAS DAILY VOL DOWNLOAD'!C59-'GAS DAILY VOL DOWNLOAD'!$B59+$B59</f>
        <v>1.05</v>
      </c>
      <c r="D59" s="199">
        <f ca="1">'GAS DAILY VOL DOWNLOAD'!D59-'GAS DAILY VOL DOWNLOAD'!$B59+$B59</f>
        <v>1</v>
      </c>
      <c r="E59" s="199">
        <f ca="1">'GAS DAILY VOL DOWNLOAD'!E59-'GAS DAILY VOL DOWNLOAD'!$B59+$B59</f>
        <v>1</v>
      </c>
      <c r="F59" s="199">
        <f ca="1">'GAS DAILY VOL DOWNLOAD'!F59-'GAS DAILY VOL DOWNLOAD'!$B59+$B59</f>
        <v>1.1499999999999999</v>
      </c>
      <c r="G59" s="199">
        <f ca="1">'GAS DAILY VOL DOWNLOAD'!G59-'GAS DAILY VOL DOWNLOAD'!$B59+$B59</f>
        <v>1.45</v>
      </c>
      <c r="H59" s="199">
        <f ca="1">'GAS DAILY VOL DOWNLOAD'!H59-'GAS DAILY VOL DOWNLOAD'!$B59+$B59</f>
        <v>1.05</v>
      </c>
      <c r="I59" s="199">
        <f ca="1">'GAS DAILY VOL DOWNLOAD'!I59-'GAS DAILY VOL DOWNLOAD'!$B59+$B59</f>
        <v>1</v>
      </c>
      <c r="J59" s="199">
        <f ca="1">'GAS DAILY VOL DOWNLOAD'!J59-'GAS DAILY VOL DOWNLOAD'!$B59+$B59</f>
        <v>1.35</v>
      </c>
      <c r="K59" s="199">
        <f ca="1">'GAS DAILY VOL DOWNLOAD'!K59-'GAS DAILY VOL DOWNLOAD'!$B59+$B59</f>
        <v>1</v>
      </c>
      <c r="L59" s="199">
        <f ca="1">'GAS DAILY VOL DOWNLOAD'!L59-'GAS DAILY VOL DOWNLOAD'!$B59+$B59</f>
        <v>1.1000000000000001</v>
      </c>
      <c r="M59" s="199">
        <f ca="1">'GAS DAILY VOL DOWNLOAD'!M59-'GAS DAILY VOL DOWNLOAD'!$B59+$B59</f>
        <v>1</v>
      </c>
      <c r="N59" s="199">
        <f ca="1">'GAS DAILY VOL DOWNLOAD'!N59-'GAS DAILY VOL DOWNLOAD'!$B59+$B59</f>
        <v>1.45</v>
      </c>
      <c r="O59" s="199">
        <f ca="1">'GAS DAILY VOL DOWNLOAD'!O59-'GAS DAILY VOL DOWNLOAD'!$B59+$B59</f>
        <v>1.1499999999999999</v>
      </c>
      <c r="P59" s="199">
        <f ca="1">'GAS DAILY VOL DOWNLOAD'!P59-'GAS DAILY VOL DOWNLOAD'!$B59+$B59</f>
        <v>1.1000000000000001</v>
      </c>
      <c r="Q59" s="199">
        <f ca="1">'GAS DAILY VOL DOWNLOAD'!Q59-'GAS DAILY VOL DOWNLOAD'!$B59+$B59</f>
        <v>1</v>
      </c>
    </row>
    <row r="60" spans="1:17" x14ac:dyDescent="0.25">
      <c r="A60" s="154">
        <v>38777</v>
      </c>
      <c r="B60" s="199">
        <f ca="1">STRADDLES!L82</f>
        <v>0.75</v>
      </c>
      <c r="C60" s="199">
        <f ca="1">'GAS DAILY VOL DOWNLOAD'!C60-'GAS DAILY VOL DOWNLOAD'!$B60+$B60</f>
        <v>0.8</v>
      </c>
      <c r="D60" s="199">
        <f ca="1">'GAS DAILY VOL DOWNLOAD'!D60-'GAS DAILY VOL DOWNLOAD'!$B60+$B60</f>
        <v>0.75</v>
      </c>
      <c r="E60" s="199">
        <f ca="1">'GAS DAILY VOL DOWNLOAD'!E60-'GAS DAILY VOL DOWNLOAD'!$B60+$B60</f>
        <v>0.75</v>
      </c>
      <c r="F60" s="199">
        <f ca="1">'GAS DAILY VOL DOWNLOAD'!F60-'GAS DAILY VOL DOWNLOAD'!$B60+$B60</f>
        <v>0.85</v>
      </c>
      <c r="G60" s="199">
        <f ca="1">'GAS DAILY VOL DOWNLOAD'!G60-'GAS DAILY VOL DOWNLOAD'!$B60+$B60</f>
        <v>1</v>
      </c>
      <c r="H60" s="199">
        <f ca="1">'GAS DAILY VOL DOWNLOAD'!H60-'GAS DAILY VOL DOWNLOAD'!$B60+$B60</f>
        <v>0.75</v>
      </c>
      <c r="I60" s="199">
        <f ca="1">'GAS DAILY VOL DOWNLOAD'!I60-'GAS DAILY VOL DOWNLOAD'!$B60+$B60</f>
        <v>0.75</v>
      </c>
      <c r="J60" s="199">
        <f ca="1">'GAS DAILY VOL DOWNLOAD'!J60-'GAS DAILY VOL DOWNLOAD'!$B60+$B60</f>
        <v>0.95</v>
      </c>
      <c r="K60" s="199">
        <f ca="1">'GAS DAILY VOL DOWNLOAD'!K60-'GAS DAILY VOL DOWNLOAD'!$B60+$B60</f>
        <v>0.75</v>
      </c>
      <c r="L60" s="199">
        <f ca="1">'GAS DAILY VOL DOWNLOAD'!L60-'GAS DAILY VOL DOWNLOAD'!$B60+$B60</f>
        <v>0.75</v>
      </c>
      <c r="M60" s="199">
        <f ca="1">'GAS DAILY VOL DOWNLOAD'!M60-'GAS DAILY VOL DOWNLOAD'!$B60+$B60</f>
        <v>0.75</v>
      </c>
      <c r="N60" s="199">
        <f ca="1">'GAS DAILY VOL DOWNLOAD'!N60-'GAS DAILY VOL DOWNLOAD'!$B60+$B60</f>
        <v>1</v>
      </c>
      <c r="O60" s="199">
        <f ca="1">'GAS DAILY VOL DOWNLOAD'!O60-'GAS DAILY VOL DOWNLOAD'!$B60+$B60</f>
        <v>0.9</v>
      </c>
      <c r="P60" s="199">
        <f ca="1">'GAS DAILY VOL DOWNLOAD'!P60-'GAS DAILY VOL DOWNLOAD'!$B60+$B60</f>
        <v>0.85</v>
      </c>
      <c r="Q60" s="199">
        <f ca="1">'GAS DAILY VOL DOWNLOAD'!Q60-'GAS DAILY VOL DOWNLOAD'!$B60+$B60</f>
        <v>0.75</v>
      </c>
    </row>
    <row r="61" spans="1:17" x14ac:dyDescent="0.25">
      <c r="A61" s="154">
        <v>38808</v>
      </c>
      <c r="B61" s="199">
        <f ca="1">STRADDLES!L83</f>
        <v>0.4</v>
      </c>
      <c r="C61" s="199">
        <f ca="1">'GAS DAILY VOL DOWNLOAD'!C61-'GAS DAILY VOL DOWNLOAD'!$B61+$B61</f>
        <v>0.45</v>
      </c>
      <c r="D61" s="199">
        <f ca="1">'GAS DAILY VOL DOWNLOAD'!D61-'GAS DAILY VOL DOWNLOAD'!$B61+$B61</f>
        <v>0.4</v>
      </c>
      <c r="E61" s="199">
        <f ca="1">'GAS DAILY VOL DOWNLOAD'!E61-'GAS DAILY VOL DOWNLOAD'!$B61+$B61</f>
        <v>0.45</v>
      </c>
      <c r="F61" s="199">
        <f ca="1">'GAS DAILY VOL DOWNLOAD'!F61-'GAS DAILY VOL DOWNLOAD'!$B61+$B61</f>
        <v>0.45</v>
      </c>
      <c r="G61" s="199">
        <f ca="1">'GAS DAILY VOL DOWNLOAD'!G61-'GAS DAILY VOL DOWNLOAD'!$B61+$B61</f>
        <v>0.45</v>
      </c>
      <c r="H61" s="199">
        <f ca="1">'GAS DAILY VOL DOWNLOAD'!H61-'GAS DAILY VOL DOWNLOAD'!$B61+$B61</f>
        <v>0.45</v>
      </c>
      <c r="I61" s="199">
        <f ca="1">'GAS DAILY VOL DOWNLOAD'!I61-'GAS DAILY VOL DOWNLOAD'!$B61+$B61</f>
        <v>0.45</v>
      </c>
      <c r="J61" s="199">
        <f ca="1">'GAS DAILY VOL DOWNLOAD'!J61-'GAS DAILY VOL DOWNLOAD'!$B61+$B61</f>
        <v>0.5</v>
      </c>
      <c r="K61" s="199">
        <f ca="1">'GAS DAILY VOL DOWNLOAD'!K61-'GAS DAILY VOL DOWNLOAD'!$B61+$B61</f>
        <v>0.4</v>
      </c>
      <c r="L61" s="199">
        <f ca="1">'GAS DAILY VOL DOWNLOAD'!L61-'GAS DAILY VOL DOWNLOAD'!$B61+$B61</f>
        <v>0.45</v>
      </c>
      <c r="M61" s="199">
        <f ca="1">'GAS DAILY VOL DOWNLOAD'!M61-'GAS DAILY VOL DOWNLOAD'!$B61+$B61</f>
        <v>0.4</v>
      </c>
      <c r="N61" s="199">
        <f ca="1">'GAS DAILY VOL DOWNLOAD'!N61-'GAS DAILY VOL DOWNLOAD'!$B61+$B61</f>
        <v>0.45</v>
      </c>
      <c r="O61" s="199">
        <f ca="1">'GAS DAILY VOL DOWNLOAD'!O61-'GAS DAILY VOL DOWNLOAD'!$B61+$B61</f>
        <v>0.55000000000000004</v>
      </c>
      <c r="P61" s="199">
        <f ca="1">'GAS DAILY VOL DOWNLOAD'!P61-'GAS DAILY VOL DOWNLOAD'!$B61+$B61</f>
        <v>0.55000000000000004</v>
      </c>
      <c r="Q61" s="199">
        <f ca="1">'GAS DAILY VOL DOWNLOAD'!Q61-'GAS DAILY VOL DOWNLOAD'!$B61+$B61</f>
        <v>0.4</v>
      </c>
    </row>
    <row r="62" spans="1:17" x14ac:dyDescent="0.25">
      <c r="A62" s="154">
        <v>38838</v>
      </c>
      <c r="B62" s="199">
        <f ca="1">STRADDLES!L84</f>
        <v>0.45</v>
      </c>
      <c r="C62" s="199">
        <f ca="1">'GAS DAILY VOL DOWNLOAD'!C62-'GAS DAILY VOL DOWNLOAD'!$B62+$B62</f>
        <v>0.5</v>
      </c>
      <c r="D62" s="199">
        <f ca="1">'GAS DAILY VOL DOWNLOAD'!D62-'GAS DAILY VOL DOWNLOAD'!$B62+$B62</f>
        <v>0.4</v>
      </c>
      <c r="E62" s="199">
        <f ca="1">'GAS DAILY VOL DOWNLOAD'!E62-'GAS DAILY VOL DOWNLOAD'!$B62+$B62</f>
        <v>0.4</v>
      </c>
      <c r="F62" s="199">
        <f ca="1">'GAS DAILY VOL DOWNLOAD'!F62-'GAS DAILY VOL DOWNLOAD'!$B62+$B62</f>
        <v>0.45</v>
      </c>
      <c r="G62" s="199">
        <f ca="1">'GAS DAILY VOL DOWNLOAD'!G62-'GAS DAILY VOL DOWNLOAD'!$B62+$B62</f>
        <v>0.5</v>
      </c>
      <c r="H62" s="199">
        <f ca="1">'GAS DAILY VOL DOWNLOAD'!H62-'GAS DAILY VOL DOWNLOAD'!$B62+$B62</f>
        <v>0.45</v>
      </c>
      <c r="I62" s="199">
        <f ca="1">'GAS DAILY VOL DOWNLOAD'!I62-'GAS DAILY VOL DOWNLOAD'!$B62+$B62</f>
        <v>0.4</v>
      </c>
      <c r="J62" s="199">
        <f ca="1">'GAS DAILY VOL DOWNLOAD'!J62-'GAS DAILY VOL DOWNLOAD'!$B62+$B62</f>
        <v>0.45</v>
      </c>
      <c r="K62" s="199">
        <f ca="1">'GAS DAILY VOL DOWNLOAD'!K62-'GAS DAILY VOL DOWNLOAD'!$B62+$B62</f>
        <v>0.45</v>
      </c>
      <c r="L62" s="199">
        <f ca="1">'GAS DAILY VOL DOWNLOAD'!L62-'GAS DAILY VOL DOWNLOAD'!$B62+$B62</f>
        <v>0.5</v>
      </c>
      <c r="M62" s="199">
        <f ca="1">'GAS DAILY VOL DOWNLOAD'!M62-'GAS DAILY VOL DOWNLOAD'!$B62+$B62</f>
        <v>0.45</v>
      </c>
      <c r="N62" s="199">
        <f ca="1">'GAS DAILY VOL DOWNLOAD'!N62-'GAS DAILY VOL DOWNLOAD'!$B62+$B62</f>
        <v>0.5</v>
      </c>
      <c r="O62" s="199">
        <f ca="1">'GAS DAILY VOL DOWNLOAD'!O62-'GAS DAILY VOL DOWNLOAD'!$B62+$B62</f>
        <v>0.6</v>
      </c>
      <c r="P62" s="199">
        <f ca="1">'GAS DAILY VOL DOWNLOAD'!P62-'GAS DAILY VOL DOWNLOAD'!$B62+$B62</f>
        <v>0.5</v>
      </c>
      <c r="Q62" s="199">
        <f ca="1">'GAS DAILY VOL DOWNLOAD'!Q62-'GAS DAILY VOL DOWNLOAD'!$B62+$B62</f>
        <v>0.45</v>
      </c>
    </row>
    <row r="63" spans="1:17" x14ac:dyDescent="0.25">
      <c r="A63" s="154">
        <v>38869</v>
      </c>
      <c r="B63" s="199">
        <f ca="1">STRADDLES!L85</f>
        <v>0.45</v>
      </c>
      <c r="C63" s="199">
        <f ca="1">'GAS DAILY VOL DOWNLOAD'!C63-'GAS DAILY VOL DOWNLOAD'!$B63+$B63</f>
        <v>0.5</v>
      </c>
      <c r="D63" s="199">
        <f ca="1">'GAS DAILY VOL DOWNLOAD'!D63-'GAS DAILY VOL DOWNLOAD'!$B63+$B63</f>
        <v>0.4</v>
      </c>
      <c r="E63" s="199">
        <f ca="1">'GAS DAILY VOL DOWNLOAD'!E63-'GAS DAILY VOL DOWNLOAD'!$B63+$B63</f>
        <v>0.5</v>
      </c>
      <c r="F63" s="199">
        <f ca="1">'GAS DAILY VOL DOWNLOAD'!F63-'GAS DAILY VOL DOWNLOAD'!$B63+$B63</f>
        <v>0.45</v>
      </c>
      <c r="G63" s="199">
        <f ca="1">'GAS DAILY VOL DOWNLOAD'!G63-'GAS DAILY VOL DOWNLOAD'!$B63+$B63</f>
        <v>0.5</v>
      </c>
      <c r="H63" s="199">
        <f ca="1">'GAS DAILY VOL DOWNLOAD'!H63-'GAS DAILY VOL DOWNLOAD'!$B63+$B63</f>
        <v>0.5</v>
      </c>
      <c r="I63" s="199">
        <f ca="1">'GAS DAILY VOL DOWNLOAD'!I63-'GAS DAILY VOL DOWNLOAD'!$B63+$B63</f>
        <v>0.5</v>
      </c>
      <c r="J63" s="199">
        <f ca="1">'GAS DAILY VOL DOWNLOAD'!J63-'GAS DAILY VOL DOWNLOAD'!$B63+$B63</f>
        <v>0.5</v>
      </c>
      <c r="K63" s="199">
        <f ca="1">'GAS DAILY VOL DOWNLOAD'!K63-'GAS DAILY VOL DOWNLOAD'!$B63+$B63</f>
        <v>0.45</v>
      </c>
      <c r="L63" s="199">
        <f ca="1">'GAS DAILY VOL DOWNLOAD'!L63-'GAS DAILY VOL DOWNLOAD'!$B63+$B63</f>
        <v>0.5</v>
      </c>
      <c r="M63" s="199">
        <f ca="1">'GAS DAILY VOL DOWNLOAD'!M63-'GAS DAILY VOL DOWNLOAD'!$B63+$B63</f>
        <v>0.45</v>
      </c>
      <c r="N63" s="199">
        <f ca="1">'GAS DAILY VOL DOWNLOAD'!N63-'GAS DAILY VOL DOWNLOAD'!$B63+$B63</f>
        <v>0.5</v>
      </c>
      <c r="O63" s="199">
        <f ca="1">'GAS DAILY VOL DOWNLOAD'!O63-'GAS DAILY VOL DOWNLOAD'!$B63+$B63</f>
        <v>0.6</v>
      </c>
      <c r="P63" s="199">
        <f ca="1">'GAS DAILY VOL DOWNLOAD'!P63-'GAS DAILY VOL DOWNLOAD'!$B63+$B63</f>
        <v>0.6</v>
      </c>
      <c r="Q63" s="199">
        <f ca="1">'GAS DAILY VOL DOWNLOAD'!Q63-'GAS DAILY VOL DOWNLOAD'!$B63+$B63</f>
        <v>0.45</v>
      </c>
    </row>
    <row r="64" spans="1:17" x14ac:dyDescent="0.25">
      <c r="A64" s="154">
        <v>38899</v>
      </c>
      <c r="B64" s="199">
        <f ca="1">STRADDLES!L86</f>
        <v>0.5</v>
      </c>
      <c r="C64" s="199">
        <f ca="1">'GAS DAILY VOL DOWNLOAD'!C64-'GAS DAILY VOL DOWNLOAD'!$B64+$B64</f>
        <v>0.5</v>
      </c>
      <c r="D64" s="199">
        <f ca="1">'GAS DAILY VOL DOWNLOAD'!D64-'GAS DAILY VOL DOWNLOAD'!$B64+$B64</f>
        <v>0.4</v>
      </c>
      <c r="E64" s="199">
        <f ca="1">'GAS DAILY VOL DOWNLOAD'!E64-'GAS DAILY VOL DOWNLOAD'!$B64+$B64</f>
        <v>0.5</v>
      </c>
      <c r="F64" s="199">
        <f ca="1">'GAS DAILY VOL DOWNLOAD'!F64-'GAS DAILY VOL DOWNLOAD'!$B64+$B64</f>
        <v>0.5</v>
      </c>
      <c r="G64" s="199">
        <f ca="1">'GAS DAILY VOL DOWNLOAD'!G64-'GAS DAILY VOL DOWNLOAD'!$B64+$B64</f>
        <v>0.5</v>
      </c>
      <c r="H64" s="199">
        <f ca="1">'GAS DAILY VOL DOWNLOAD'!H64-'GAS DAILY VOL DOWNLOAD'!$B64+$B64</f>
        <v>0.5</v>
      </c>
      <c r="I64" s="199">
        <f ca="1">'GAS DAILY VOL DOWNLOAD'!I64-'GAS DAILY VOL DOWNLOAD'!$B64+$B64</f>
        <v>0.5</v>
      </c>
      <c r="J64" s="199">
        <f ca="1">'GAS DAILY VOL DOWNLOAD'!J64-'GAS DAILY VOL DOWNLOAD'!$B64+$B64</f>
        <v>0.5</v>
      </c>
      <c r="K64" s="199">
        <f ca="1">'GAS DAILY VOL DOWNLOAD'!K64-'GAS DAILY VOL DOWNLOAD'!$B64+$B64</f>
        <v>0.5</v>
      </c>
      <c r="L64" s="199">
        <f ca="1">'GAS DAILY VOL DOWNLOAD'!L64-'GAS DAILY VOL DOWNLOAD'!$B64+$B64</f>
        <v>0.55000000000000004</v>
      </c>
      <c r="M64" s="199">
        <f ca="1">'GAS DAILY VOL DOWNLOAD'!M64-'GAS DAILY VOL DOWNLOAD'!$B64+$B64</f>
        <v>0.5</v>
      </c>
      <c r="N64" s="199">
        <f ca="1">'GAS DAILY VOL DOWNLOAD'!N64-'GAS DAILY VOL DOWNLOAD'!$B64+$B64</f>
        <v>0.5</v>
      </c>
      <c r="O64" s="199">
        <f ca="1">'GAS DAILY VOL DOWNLOAD'!O64-'GAS DAILY VOL DOWNLOAD'!$B64+$B64</f>
        <v>0.65</v>
      </c>
      <c r="P64" s="199">
        <f ca="1">'GAS DAILY VOL DOWNLOAD'!P64-'GAS DAILY VOL DOWNLOAD'!$B64+$B64</f>
        <v>0.6</v>
      </c>
      <c r="Q64" s="199">
        <f ca="1">'GAS DAILY VOL DOWNLOAD'!Q64-'GAS DAILY VOL DOWNLOAD'!$B64+$B64</f>
        <v>0.5</v>
      </c>
    </row>
    <row r="65" spans="1:17" x14ac:dyDescent="0.25">
      <c r="A65" s="154">
        <v>38930</v>
      </c>
      <c r="B65" s="199">
        <f ca="1">STRADDLES!L87</f>
        <v>0.55000000000000004</v>
      </c>
      <c r="C65" s="199">
        <f ca="1">'GAS DAILY VOL DOWNLOAD'!C65-'GAS DAILY VOL DOWNLOAD'!$B65+$B65</f>
        <v>0.55000000000000004</v>
      </c>
      <c r="D65" s="199">
        <f ca="1">'GAS DAILY VOL DOWNLOAD'!D65-'GAS DAILY VOL DOWNLOAD'!$B65+$B65</f>
        <v>0.5</v>
      </c>
      <c r="E65" s="199">
        <f ca="1">'GAS DAILY VOL DOWNLOAD'!E65-'GAS DAILY VOL DOWNLOAD'!$B65+$B65</f>
        <v>0.6</v>
      </c>
      <c r="F65" s="199">
        <f ca="1">'GAS DAILY VOL DOWNLOAD'!F65-'GAS DAILY VOL DOWNLOAD'!$B65+$B65</f>
        <v>0.55000000000000004</v>
      </c>
      <c r="G65" s="199">
        <f ca="1">'GAS DAILY VOL DOWNLOAD'!G65-'GAS DAILY VOL DOWNLOAD'!$B65+$B65</f>
        <v>0.6</v>
      </c>
      <c r="H65" s="199">
        <f ca="1">'GAS DAILY VOL DOWNLOAD'!H65-'GAS DAILY VOL DOWNLOAD'!$B65+$B65</f>
        <v>0.55000000000000004</v>
      </c>
      <c r="I65" s="199">
        <f ca="1">'GAS DAILY VOL DOWNLOAD'!I65-'GAS DAILY VOL DOWNLOAD'!$B65+$B65</f>
        <v>0.6</v>
      </c>
      <c r="J65" s="199">
        <f ca="1">'GAS DAILY VOL DOWNLOAD'!J65-'GAS DAILY VOL DOWNLOAD'!$B65+$B65</f>
        <v>0.45</v>
      </c>
      <c r="K65" s="199">
        <f ca="1">'GAS DAILY VOL DOWNLOAD'!K65-'GAS DAILY VOL DOWNLOAD'!$B65+$B65</f>
        <v>0.55000000000000004</v>
      </c>
      <c r="L65" s="199">
        <f ca="1">'GAS DAILY VOL DOWNLOAD'!L65-'GAS DAILY VOL DOWNLOAD'!$B65+$B65</f>
        <v>0.6</v>
      </c>
      <c r="M65" s="199">
        <f ca="1">'GAS DAILY VOL DOWNLOAD'!M65-'GAS DAILY VOL DOWNLOAD'!$B65+$B65</f>
        <v>0.55000000000000004</v>
      </c>
      <c r="N65" s="199">
        <f ca="1">'GAS DAILY VOL DOWNLOAD'!N65-'GAS DAILY VOL DOWNLOAD'!$B65+$B65</f>
        <v>0.6</v>
      </c>
      <c r="O65" s="199">
        <f ca="1">'GAS DAILY VOL DOWNLOAD'!O65-'GAS DAILY VOL DOWNLOAD'!$B65+$B65</f>
        <v>0.7</v>
      </c>
      <c r="P65" s="199">
        <f ca="1">'GAS DAILY VOL DOWNLOAD'!P65-'GAS DAILY VOL DOWNLOAD'!$B65+$B65</f>
        <v>0.7</v>
      </c>
      <c r="Q65" s="199">
        <f ca="1">'GAS DAILY VOL DOWNLOAD'!Q65-'GAS DAILY VOL DOWNLOAD'!$B65+$B65</f>
        <v>0.55000000000000004</v>
      </c>
    </row>
    <row r="66" spans="1:17" x14ac:dyDescent="0.25">
      <c r="A66" s="154">
        <v>38961</v>
      </c>
      <c r="B66" s="199">
        <f ca="1">STRADDLES!L88</f>
        <v>0.55000000000000004</v>
      </c>
      <c r="C66" s="199">
        <f ca="1">'GAS DAILY VOL DOWNLOAD'!C66-'GAS DAILY VOL DOWNLOAD'!$B66+$B66</f>
        <v>0.55000000000000004</v>
      </c>
      <c r="D66" s="199">
        <f ca="1">'GAS DAILY VOL DOWNLOAD'!D66-'GAS DAILY VOL DOWNLOAD'!$B66+$B66</f>
        <v>0.55000000000000004</v>
      </c>
      <c r="E66" s="199">
        <f ca="1">'GAS DAILY VOL DOWNLOAD'!E66-'GAS DAILY VOL DOWNLOAD'!$B66+$B66</f>
        <v>0.55000000000000004</v>
      </c>
      <c r="F66" s="199">
        <f ca="1">'GAS DAILY VOL DOWNLOAD'!F66-'GAS DAILY VOL DOWNLOAD'!$B66+$B66</f>
        <v>0.55000000000000004</v>
      </c>
      <c r="G66" s="199">
        <f ca="1">'GAS DAILY VOL DOWNLOAD'!G66-'GAS DAILY VOL DOWNLOAD'!$B66+$B66</f>
        <v>0.6</v>
      </c>
      <c r="H66" s="199">
        <f ca="1">'GAS DAILY VOL DOWNLOAD'!H66-'GAS DAILY VOL DOWNLOAD'!$B66+$B66</f>
        <v>0.6</v>
      </c>
      <c r="I66" s="199">
        <f ca="1">'GAS DAILY VOL DOWNLOAD'!I66-'GAS DAILY VOL DOWNLOAD'!$B66+$B66</f>
        <v>0.55000000000000004</v>
      </c>
      <c r="J66" s="199">
        <f ca="1">'GAS DAILY VOL DOWNLOAD'!J66-'GAS DAILY VOL DOWNLOAD'!$B66+$B66</f>
        <v>0.5</v>
      </c>
      <c r="K66" s="199">
        <f ca="1">'GAS DAILY VOL DOWNLOAD'!K66-'GAS DAILY VOL DOWNLOAD'!$B66+$B66</f>
        <v>0.55000000000000004</v>
      </c>
      <c r="L66" s="199">
        <f ca="1">'GAS DAILY VOL DOWNLOAD'!L66-'GAS DAILY VOL DOWNLOAD'!$B66+$B66</f>
        <v>0.6</v>
      </c>
      <c r="M66" s="199">
        <f ca="1">'GAS DAILY VOL DOWNLOAD'!M66-'GAS DAILY VOL DOWNLOAD'!$B66+$B66</f>
        <v>0.55000000000000004</v>
      </c>
      <c r="N66" s="199">
        <f ca="1">'GAS DAILY VOL DOWNLOAD'!N66-'GAS DAILY VOL DOWNLOAD'!$B66+$B66</f>
        <v>0.6</v>
      </c>
      <c r="O66" s="199">
        <f ca="1">'GAS DAILY VOL DOWNLOAD'!O66-'GAS DAILY VOL DOWNLOAD'!$B66+$B66</f>
        <v>0.7</v>
      </c>
      <c r="P66" s="199">
        <f ca="1">'GAS DAILY VOL DOWNLOAD'!P66-'GAS DAILY VOL DOWNLOAD'!$B66+$B66</f>
        <v>0.65</v>
      </c>
      <c r="Q66" s="199">
        <f ca="1">'GAS DAILY VOL DOWNLOAD'!Q66-'GAS DAILY VOL DOWNLOAD'!$B66+$B66</f>
        <v>0.55000000000000004</v>
      </c>
    </row>
    <row r="67" spans="1:17" x14ac:dyDescent="0.25">
      <c r="A67" s="154">
        <v>38991</v>
      </c>
      <c r="B67" s="199">
        <f ca="1">STRADDLES!L89</f>
        <v>0.6</v>
      </c>
      <c r="C67" s="199">
        <f ca="1">'GAS DAILY VOL DOWNLOAD'!C67-'GAS DAILY VOL DOWNLOAD'!$B67+$B67</f>
        <v>0.6</v>
      </c>
      <c r="D67" s="199">
        <f ca="1">'GAS DAILY VOL DOWNLOAD'!D67-'GAS DAILY VOL DOWNLOAD'!$B67+$B67</f>
        <v>0.55000000000000004</v>
      </c>
      <c r="E67" s="199">
        <f ca="1">'GAS DAILY VOL DOWNLOAD'!E67-'GAS DAILY VOL DOWNLOAD'!$B67+$B67</f>
        <v>0.6</v>
      </c>
      <c r="F67" s="199">
        <f ca="1">'GAS DAILY VOL DOWNLOAD'!F67-'GAS DAILY VOL DOWNLOAD'!$B67+$B67</f>
        <v>0.6</v>
      </c>
      <c r="G67" s="199">
        <f ca="1">'GAS DAILY VOL DOWNLOAD'!G67-'GAS DAILY VOL DOWNLOAD'!$B67+$B67</f>
        <v>0.65</v>
      </c>
      <c r="H67" s="199">
        <f ca="1">'GAS DAILY VOL DOWNLOAD'!H67-'GAS DAILY VOL DOWNLOAD'!$B67+$B67</f>
        <v>0.65</v>
      </c>
      <c r="I67" s="199">
        <f ca="1">'GAS DAILY VOL DOWNLOAD'!I67-'GAS DAILY VOL DOWNLOAD'!$B67+$B67</f>
        <v>0.6</v>
      </c>
      <c r="J67" s="199">
        <f ca="1">'GAS DAILY VOL DOWNLOAD'!J67-'GAS DAILY VOL DOWNLOAD'!$B67+$B67</f>
        <v>0.5</v>
      </c>
      <c r="K67" s="199">
        <f ca="1">'GAS DAILY VOL DOWNLOAD'!K67-'GAS DAILY VOL DOWNLOAD'!$B67+$B67</f>
        <v>0.6</v>
      </c>
      <c r="L67" s="199">
        <f ca="1">'GAS DAILY VOL DOWNLOAD'!L67-'GAS DAILY VOL DOWNLOAD'!$B67+$B67</f>
        <v>0.65</v>
      </c>
      <c r="M67" s="199">
        <f ca="1">'GAS DAILY VOL DOWNLOAD'!M67-'GAS DAILY VOL DOWNLOAD'!$B67+$B67</f>
        <v>0.6</v>
      </c>
      <c r="N67" s="199">
        <f ca="1">'GAS DAILY VOL DOWNLOAD'!N67-'GAS DAILY VOL DOWNLOAD'!$B67+$B67</f>
        <v>0.65</v>
      </c>
      <c r="O67" s="199">
        <f ca="1">'GAS DAILY VOL DOWNLOAD'!O67-'GAS DAILY VOL DOWNLOAD'!$B67+$B67</f>
        <v>0.75</v>
      </c>
      <c r="P67" s="199">
        <f ca="1">'GAS DAILY VOL DOWNLOAD'!P67-'GAS DAILY VOL DOWNLOAD'!$B67+$B67</f>
        <v>0.7</v>
      </c>
      <c r="Q67" s="199">
        <f ca="1">'GAS DAILY VOL DOWNLOAD'!Q67-'GAS DAILY VOL DOWNLOAD'!$B67+$B67</f>
        <v>0.6</v>
      </c>
    </row>
    <row r="68" spans="1:17" x14ac:dyDescent="0.25">
      <c r="A68" s="154">
        <v>39022</v>
      </c>
      <c r="B68" s="199">
        <f ca="1">STRADDLES!L90</f>
        <v>0.8</v>
      </c>
      <c r="C68" s="199">
        <f ca="1">'GAS DAILY VOL DOWNLOAD'!C68-'GAS DAILY VOL DOWNLOAD'!$B68+$B68</f>
        <v>0.85</v>
      </c>
      <c r="D68" s="199">
        <f ca="1">'GAS DAILY VOL DOWNLOAD'!D68-'GAS DAILY VOL DOWNLOAD'!$B68+$B68</f>
        <v>0.8</v>
      </c>
      <c r="E68" s="199">
        <f ca="1">'GAS DAILY VOL DOWNLOAD'!E68-'GAS DAILY VOL DOWNLOAD'!$B68+$B68</f>
        <v>0.8</v>
      </c>
      <c r="F68" s="199">
        <f ca="1">'GAS DAILY VOL DOWNLOAD'!F68-'GAS DAILY VOL DOWNLOAD'!$B68+$B68</f>
        <v>0.9</v>
      </c>
      <c r="G68" s="199">
        <f ca="1">'GAS DAILY VOL DOWNLOAD'!G68-'GAS DAILY VOL DOWNLOAD'!$B68+$B68</f>
        <v>0.95</v>
      </c>
      <c r="H68" s="199">
        <f ca="1">'GAS DAILY VOL DOWNLOAD'!H68-'GAS DAILY VOL DOWNLOAD'!$B68+$B68</f>
        <v>0.85</v>
      </c>
      <c r="I68" s="199">
        <f ca="1">'GAS DAILY VOL DOWNLOAD'!I68-'GAS DAILY VOL DOWNLOAD'!$B68+$B68</f>
        <v>0.8</v>
      </c>
      <c r="J68" s="199">
        <f ca="1">'GAS DAILY VOL DOWNLOAD'!J68-'GAS DAILY VOL DOWNLOAD'!$B68+$B68</f>
        <v>0.95</v>
      </c>
      <c r="K68" s="199">
        <f ca="1">'GAS DAILY VOL DOWNLOAD'!K68-'GAS DAILY VOL DOWNLOAD'!$B68+$B68</f>
        <v>0.8</v>
      </c>
      <c r="L68" s="199">
        <f ca="1">'GAS DAILY VOL DOWNLOAD'!L68-'GAS DAILY VOL DOWNLOAD'!$B68+$B68</f>
        <v>0.8</v>
      </c>
      <c r="M68" s="199">
        <f ca="1">'GAS DAILY VOL DOWNLOAD'!M68-'GAS DAILY VOL DOWNLOAD'!$B68+$B68</f>
        <v>0.8</v>
      </c>
      <c r="N68" s="199">
        <f ca="1">'GAS DAILY VOL DOWNLOAD'!N68-'GAS DAILY VOL DOWNLOAD'!$B68+$B68</f>
        <v>0.95</v>
      </c>
      <c r="O68" s="199">
        <f ca="1">'GAS DAILY VOL DOWNLOAD'!O68-'GAS DAILY VOL DOWNLOAD'!$B68+$B68</f>
        <v>0.95</v>
      </c>
      <c r="P68" s="199">
        <f ca="1">'GAS DAILY VOL DOWNLOAD'!P68-'GAS DAILY VOL DOWNLOAD'!$B68+$B68</f>
        <v>0.9</v>
      </c>
      <c r="Q68" s="199">
        <f ca="1">'GAS DAILY VOL DOWNLOAD'!Q68-'GAS DAILY VOL DOWNLOAD'!$B68+$B68</f>
        <v>0.8</v>
      </c>
    </row>
    <row r="69" spans="1:17" x14ac:dyDescent="0.25">
      <c r="A69" s="154">
        <v>39052</v>
      </c>
      <c r="B69" s="199">
        <f ca="1">STRADDLES!L91</f>
        <v>1</v>
      </c>
      <c r="C69" s="199">
        <f ca="1">'GAS DAILY VOL DOWNLOAD'!C69-'GAS DAILY VOL DOWNLOAD'!$B69+$B69</f>
        <v>1.05</v>
      </c>
      <c r="D69" s="199">
        <f ca="1">'GAS DAILY VOL DOWNLOAD'!D69-'GAS DAILY VOL DOWNLOAD'!$B69+$B69</f>
        <v>1</v>
      </c>
      <c r="E69" s="199">
        <f ca="1">'GAS DAILY VOL DOWNLOAD'!E69-'GAS DAILY VOL DOWNLOAD'!$B69+$B69</f>
        <v>1</v>
      </c>
      <c r="F69" s="199">
        <f ca="1">'GAS DAILY VOL DOWNLOAD'!F69-'GAS DAILY VOL DOWNLOAD'!$B69+$B69</f>
        <v>1.1499999999999999</v>
      </c>
      <c r="G69" s="199">
        <f ca="1">'GAS DAILY VOL DOWNLOAD'!G69-'GAS DAILY VOL DOWNLOAD'!$B69+$B69</f>
        <v>1.25</v>
      </c>
      <c r="H69" s="199">
        <f ca="1">'GAS DAILY VOL DOWNLOAD'!H69-'GAS DAILY VOL DOWNLOAD'!$B69+$B69</f>
        <v>1.05</v>
      </c>
      <c r="I69" s="199">
        <f ca="1">'GAS DAILY VOL DOWNLOAD'!I69-'GAS DAILY VOL DOWNLOAD'!$B69+$B69</f>
        <v>1</v>
      </c>
      <c r="J69" s="199">
        <f ca="1">'GAS DAILY VOL DOWNLOAD'!J69-'GAS DAILY VOL DOWNLOAD'!$B69+$B69</f>
        <v>1.35</v>
      </c>
      <c r="K69" s="199">
        <f ca="1">'GAS DAILY VOL DOWNLOAD'!K69-'GAS DAILY VOL DOWNLOAD'!$B69+$B69</f>
        <v>1</v>
      </c>
      <c r="L69" s="199">
        <f ca="1">'GAS DAILY VOL DOWNLOAD'!L69-'GAS DAILY VOL DOWNLOAD'!$B69+$B69</f>
        <v>1.1000000000000001</v>
      </c>
      <c r="M69" s="199">
        <f ca="1">'GAS DAILY VOL DOWNLOAD'!M69-'GAS DAILY VOL DOWNLOAD'!$B69+$B69</f>
        <v>1</v>
      </c>
      <c r="N69" s="199">
        <f ca="1">'GAS DAILY VOL DOWNLOAD'!N69-'GAS DAILY VOL DOWNLOAD'!$B69+$B69</f>
        <v>1.25</v>
      </c>
      <c r="O69" s="199">
        <f ca="1">'GAS DAILY VOL DOWNLOAD'!O69-'GAS DAILY VOL DOWNLOAD'!$B69+$B69</f>
        <v>1.1499999999999999</v>
      </c>
      <c r="P69" s="199">
        <f ca="1">'GAS DAILY VOL DOWNLOAD'!P69-'GAS DAILY VOL DOWNLOAD'!$B69+$B69</f>
        <v>1.1000000000000001</v>
      </c>
      <c r="Q69" s="199">
        <f ca="1">'GAS DAILY VOL DOWNLOAD'!Q69-'GAS DAILY VOL DOWNLOAD'!$B69+$B69</f>
        <v>1</v>
      </c>
    </row>
    <row r="70" spans="1:17" x14ac:dyDescent="0.25">
      <c r="A70" s="154">
        <v>39083</v>
      </c>
      <c r="B70" s="199">
        <f ca="1">STRADDLES!L92</f>
        <v>1</v>
      </c>
      <c r="C70" s="199">
        <f ca="1">'GAS DAILY VOL DOWNLOAD'!C70-'GAS DAILY VOL DOWNLOAD'!$B70+$B70</f>
        <v>1.05</v>
      </c>
      <c r="D70" s="199">
        <f ca="1">'GAS DAILY VOL DOWNLOAD'!D70-'GAS DAILY VOL DOWNLOAD'!$B70+$B70</f>
        <v>1</v>
      </c>
      <c r="E70" s="199">
        <f ca="1">'GAS DAILY VOL DOWNLOAD'!E70-'GAS DAILY VOL DOWNLOAD'!$B70+$B70</f>
        <v>1</v>
      </c>
      <c r="F70" s="199">
        <f ca="1">'GAS DAILY VOL DOWNLOAD'!F70-'GAS DAILY VOL DOWNLOAD'!$B70+$B70</f>
        <v>1.1499999999999999</v>
      </c>
      <c r="G70" s="199">
        <f ca="1">'GAS DAILY VOL DOWNLOAD'!G70-'GAS DAILY VOL DOWNLOAD'!$B70+$B70</f>
        <v>1.45</v>
      </c>
      <c r="H70" s="199">
        <f ca="1">'GAS DAILY VOL DOWNLOAD'!H70-'GAS DAILY VOL DOWNLOAD'!$B70+$B70</f>
        <v>1.05</v>
      </c>
      <c r="I70" s="199">
        <f ca="1">'GAS DAILY VOL DOWNLOAD'!I70-'GAS DAILY VOL DOWNLOAD'!$B70+$B70</f>
        <v>1</v>
      </c>
      <c r="J70" s="199">
        <f ca="1">'GAS DAILY VOL DOWNLOAD'!J70-'GAS DAILY VOL DOWNLOAD'!$B70+$B70</f>
        <v>1.35</v>
      </c>
      <c r="K70" s="199">
        <f ca="1">'GAS DAILY VOL DOWNLOAD'!K70-'GAS DAILY VOL DOWNLOAD'!$B70+$B70</f>
        <v>1</v>
      </c>
      <c r="L70" s="199">
        <f ca="1">'GAS DAILY VOL DOWNLOAD'!L70-'GAS DAILY VOL DOWNLOAD'!$B70+$B70</f>
        <v>1.1000000000000001</v>
      </c>
      <c r="M70" s="199">
        <f ca="1">'GAS DAILY VOL DOWNLOAD'!M70-'GAS DAILY VOL DOWNLOAD'!$B70+$B70</f>
        <v>1</v>
      </c>
      <c r="N70" s="199">
        <f ca="1">'GAS DAILY VOL DOWNLOAD'!N70-'GAS DAILY VOL DOWNLOAD'!$B70+$B70</f>
        <v>1.45</v>
      </c>
      <c r="O70" s="199">
        <f ca="1">'GAS DAILY VOL DOWNLOAD'!O70-'GAS DAILY VOL DOWNLOAD'!$B70+$B70</f>
        <v>1.1499999999999999</v>
      </c>
      <c r="P70" s="199">
        <f ca="1">'GAS DAILY VOL DOWNLOAD'!P70-'GAS DAILY VOL DOWNLOAD'!$B70+$B70</f>
        <v>1.1000000000000001</v>
      </c>
      <c r="Q70" s="199">
        <f ca="1">'GAS DAILY VOL DOWNLOAD'!Q70-'GAS DAILY VOL DOWNLOAD'!$B70+$B70</f>
        <v>1</v>
      </c>
    </row>
    <row r="71" spans="1:17" x14ac:dyDescent="0.25">
      <c r="A71" s="154">
        <v>39114</v>
      </c>
      <c r="B71" s="199">
        <f ca="1">STRADDLES!L93</f>
        <v>1</v>
      </c>
      <c r="C71" s="199">
        <f ca="1">'GAS DAILY VOL DOWNLOAD'!C71-'GAS DAILY VOL DOWNLOAD'!$B71+$B71</f>
        <v>1.05</v>
      </c>
      <c r="D71" s="199">
        <f ca="1">'GAS DAILY VOL DOWNLOAD'!D71-'GAS DAILY VOL DOWNLOAD'!$B71+$B71</f>
        <v>1</v>
      </c>
      <c r="E71" s="199">
        <f ca="1">'GAS DAILY VOL DOWNLOAD'!E71-'GAS DAILY VOL DOWNLOAD'!$B71+$B71</f>
        <v>1</v>
      </c>
      <c r="F71" s="199">
        <f ca="1">'GAS DAILY VOL DOWNLOAD'!F71-'GAS DAILY VOL DOWNLOAD'!$B71+$B71</f>
        <v>1.1499999999999999</v>
      </c>
      <c r="G71" s="199">
        <f ca="1">'GAS DAILY VOL DOWNLOAD'!G71-'GAS DAILY VOL DOWNLOAD'!$B71+$B71</f>
        <v>1.45</v>
      </c>
      <c r="H71" s="199">
        <f ca="1">'GAS DAILY VOL DOWNLOAD'!H71-'GAS DAILY VOL DOWNLOAD'!$B71+$B71</f>
        <v>1.05</v>
      </c>
      <c r="I71" s="199">
        <f ca="1">'GAS DAILY VOL DOWNLOAD'!I71-'GAS DAILY VOL DOWNLOAD'!$B71+$B71</f>
        <v>1</v>
      </c>
      <c r="J71" s="199">
        <f ca="1">'GAS DAILY VOL DOWNLOAD'!J71-'GAS DAILY VOL DOWNLOAD'!$B71+$B71</f>
        <v>1.35</v>
      </c>
      <c r="K71" s="199">
        <f ca="1">'GAS DAILY VOL DOWNLOAD'!K71-'GAS DAILY VOL DOWNLOAD'!$B71+$B71</f>
        <v>1</v>
      </c>
      <c r="L71" s="199">
        <f ca="1">'GAS DAILY VOL DOWNLOAD'!L71-'GAS DAILY VOL DOWNLOAD'!$B71+$B71</f>
        <v>1.1000000000000001</v>
      </c>
      <c r="M71" s="199">
        <f ca="1">'GAS DAILY VOL DOWNLOAD'!M71-'GAS DAILY VOL DOWNLOAD'!$B71+$B71</f>
        <v>1</v>
      </c>
      <c r="N71" s="199">
        <f ca="1">'GAS DAILY VOL DOWNLOAD'!N71-'GAS DAILY VOL DOWNLOAD'!$B71+$B71</f>
        <v>1.45</v>
      </c>
      <c r="O71" s="199">
        <f ca="1">'GAS DAILY VOL DOWNLOAD'!O71-'GAS DAILY VOL DOWNLOAD'!$B71+$B71</f>
        <v>1.1499999999999999</v>
      </c>
      <c r="P71" s="199">
        <f ca="1">'GAS DAILY VOL DOWNLOAD'!P71-'GAS DAILY VOL DOWNLOAD'!$B71+$B71</f>
        <v>1.1000000000000001</v>
      </c>
      <c r="Q71" s="199">
        <f ca="1">'GAS DAILY VOL DOWNLOAD'!Q71-'GAS DAILY VOL DOWNLOAD'!$B71+$B71</f>
        <v>1</v>
      </c>
    </row>
    <row r="72" spans="1:17" x14ac:dyDescent="0.25">
      <c r="A72" s="154">
        <v>39142</v>
      </c>
      <c r="B72" s="199">
        <f ca="1">STRADDLES!L94</f>
        <v>0.75</v>
      </c>
      <c r="C72" s="199">
        <f ca="1">'GAS DAILY VOL DOWNLOAD'!C72-'GAS DAILY VOL DOWNLOAD'!$B72+$B72</f>
        <v>0.8</v>
      </c>
      <c r="D72" s="199">
        <f ca="1">'GAS DAILY VOL DOWNLOAD'!D72-'GAS DAILY VOL DOWNLOAD'!$B72+$B72</f>
        <v>0.75</v>
      </c>
      <c r="E72" s="199">
        <f ca="1">'GAS DAILY VOL DOWNLOAD'!E72-'GAS DAILY VOL DOWNLOAD'!$B72+$B72</f>
        <v>0.75</v>
      </c>
      <c r="F72" s="199">
        <f ca="1">'GAS DAILY VOL DOWNLOAD'!F72-'GAS DAILY VOL DOWNLOAD'!$B72+$B72</f>
        <v>0.85</v>
      </c>
      <c r="G72" s="199">
        <f ca="1">'GAS DAILY VOL DOWNLOAD'!G72-'GAS DAILY VOL DOWNLOAD'!$B72+$B72</f>
        <v>1</v>
      </c>
      <c r="H72" s="199">
        <f ca="1">'GAS DAILY VOL DOWNLOAD'!H72-'GAS DAILY VOL DOWNLOAD'!$B72+$B72</f>
        <v>0.75</v>
      </c>
      <c r="I72" s="199">
        <f ca="1">'GAS DAILY VOL DOWNLOAD'!I72-'GAS DAILY VOL DOWNLOAD'!$B72+$B72</f>
        <v>0.75</v>
      </c>
      <c r="J72" s="199">
        <f ca="1">'GAS DAILY VOL DOWNLOAD'!J72-'GAS DAILY VOL DOWNLOAD'!$B72+$B72</f>
        <v>0.95</v>
      </c>
      <c r="K72" s="199">
        <f ca="1">'GAS DAILY VOL DOWNLOAD'!K72-'GAS DAILY VOL DOWNLOAD'!$B72+$B72</f>
        <v>0.75</v>
      </c>
      <c r="L72" s="199">
        <f ca="1">'GAS DAILY VOL DOWNLOAD'!L72-'GAS DAILY VOL DOWNLOAD'!$B72+$B72</f>
        <v>0.75</v>
      </c>
      <c r="M72" s="199">
        <f ca="1">'GAS DAILY VOL DOWNLOAD'!M72-'GAS DAILY VOL DOWNLOAD'!$B72+$B72</f>
        <v>0.75</v>
      </c>
      <c r="N72" s="199">
        <f ca="1">'GAS DAILY VOL DOWNLOAD'!N72-'GAS DAILY VOL DOWNLOAD'!$B72+$B72</f>
        <v>1</v>
      </c>
      <c r="O72" s="199">
        <f ca="1">'GAS DAILY VOL DOWNLOAD'!O72-'GAS DAILY VOL DOWNLOAD'!$B72+$B72</f>
        <v>0.9</v>
      </c>
      <c r="P72" s="199">
        <f ca="1">'GAS DAILY VOL DOWNLOAD'!P72-'GAS DAILY VOL DOWNLOAD'!$B72+$B72</f>
        <v>0.85</v>
      </c>
      <c r="Q72" s="199">
        <f ca="1">'GAS DAILY VOL DOWNLOAD'!Q72-'GAS DAILY VOL DOWNLOAD'!$B72+$B72</f>
        <v>0.75</v>
      </c>
    </row>
    <row r="73" spans="1:17" x14ac:dyDescent="0.25">
      <c r="A73" s="154">
        <v>39173</v>
      </c>
      <c r="B73" s="199">
        <f ca="1">STRADDLES!L95</f>
        <v>0.4</v>
      </c>
      <c r="C73" s="199">
        <f ca="1">'GAS DAILY VOL DOWNLOAD'!C73-'GAS DAILY VOL DOWNLOAD'!$B73+$B73</f>
        <v>0.45</v>
      </c>
      <c r="D73" s="199">
        <f ca="1">'GAS DAILY VOL DOWNLOAD'!D73-'GAS DAILY VOL DOWNLOAD'!$B73+$B73</f>
        <v>0.4</v>
      </c>
      <c r="E73" s="199">
        <f ca="1">'GAS DAILY VOL DOWNLOAD'!E73-'GAS DAILY VOL DOWNLOAD'!$B73+$B73</f>
        <v>0.45</v>
      </c>
      <c r="F73" s="199">
        <f ca="1">'GAS DAILY VOL DOWNLOAD'!F73-'GAS DAILY VOL DOWNLOAD'!$B73+$B73</f>
        <v>0.45</v>
      </c>
      <c r="G73" s="199">
        <f ca="1">'GAS DAILY VOL DOWNLOAD'!G73-'GAS DAILY VOL DOWNLOAD'!$B73+$B73</f>
        <v>0.45</v>
      </c>
      <c r="H73" s="199">
        <f ca="1">'GAS DAILY VOL DOWNLOAD'!H73-'GAS DAILY VOL DOWNLOAD'!$B73+$B73</f>
        <v>0.45</v>
      </c>
      <c r="I73" s="199">
        <f ca="1">'GAS DAILY VOL DOWNLOAD'!I73-'GAS DAILY VOL DOWNLOAD'!$B73+$B73</f>
        <v>0.45</v>
      </c>
      <c r="J73" s="199">
        <f ca="1">'GAS DAILY VOL DOWNLOAD'!J73-'GAS DAILY VOL DOWNLOAD'!$B73+$B73</f>
        <v>0.5</v>
      </c>
      <c r="K73" s="199">
        <f ca="1">'GAS DAILY VOL DOWNLOAD'!K73-'GAS DAILY VOL DOWNLOAD'!$B73+$B73</f>
        <v>0.4</v>
      </c>
      <c r="L73" s="199">
        <f ca="1">'GAS DAILY VOL DOWNLOAD'!L73-'GAS DAILY VOL DOWNLOAD'!$B73+$B73</f>
        <v>0.45</v>
      </c>
      <c r="M73" s="199">
        <f ca="1">'GAS DAILY VOL DOWNLOAD'!M73-'GAS DAILY VOL DOWNLOAD'!$B73+$B73</f>
        <v>0.4</v>
      </c>
      <c r="N73" s="199">
        <f ca="1">'GAS DAILY VOL DOWNLOAD'!N73-'GAS DAILY VOL DOWNLOAD'!$B73+$B73</f>
        <v>0.45</v>
      </c>
      <c r="O73" s="199">
        <f ca="1">'GAS DAILY VOL DOWNLOAD'!O73-'GAS DAILY VOL DOWNLOAD'!$B73+$B73</f>
        <v>0.55000000000000004</v>
      </c>
      <c r="P73" s="199">
        <f ca="1">'GAS DAILY VOL DOWNLOAD'!P73-'GAS DAILY VOL DOWNLOAD'!$B73+$B73</f>
        <v>0.55000000000000004</v>
      </c>
      <c r="Q73" s="199">
        <f ca="1">'GAS DAILY VOL DOWNLOAD'!Q73-'GAS DAILY VOL DOWNLOAD'!$B73+$B73</f>
        <v>0.4</v>
      </c>
    </row>
    <row r="74" spans="1:17" x14ac:dyDescent="0.25">
      <c r="A74" s="154">
        <v>39203</v>
      </c>
      <c r="B74" s="199">
        <f ca="1">STRADDLES!L96</f>
        <v>0.45</v>
      </c>
      <c r="C74" s="199">
        <f ca="1">'GAS DAILY VOL DOWNLOAD'!C74-'GAS DAILY VOL DOWNLOAD'!$B74+$B74</f>
        <v>0.5</v>
      </c>
      <c r="D74" s="199">
        <f ca="1">'GAS DAILY VOL DOWNLOAD'!D74-'GAS DAILY VOL DOWNLOAD'!$B74+$B74</f>
        <v>0.4</v>
      </c>
      <c r="E74" s="199">
        <f ca="1">'GAS DAILY VOL DOWNLOAD'!E74-'GAS DAILY VOL DOWNLOAD'!$B74+$B74</f>
        <v>0.4</v>
      </c>
      <c r="F74" s="199">
        <f ca="1">'GAS DAILY VOL DOWNLOAD'!F74-'GAS DAILY VOL DOWNLOAD'!$B74+$B74</f>
        <v>0.45</v>
      </c>
      <c r="G74" s="199">
        <f ca="1">'GAS DAILY VOL DOWNLOAD'!G74-'GAS DAILY VOL DOWNLOAD'!$B74+$B74</f>
        <v>0.5</v>
      </c>
      <c r="H74" s="199">
        <f ca="1">'GAS DAILY VOL DOWNLOAD'!H74-'GAS DAILY VOL DOWNLOAD'!$B74+$B74</f>
        <v>0.45</v>
      </c>
      <c r="I74" s="199">
        <f ca="1">'GAS DAILY VOL DOWNLOAD'!I74-'GAS DAILY VOL DOWNLOAD'!$B74+$B74</f>
        <v>0.4</v>
      </c>
      <c r="J74" s="199">
        <f ca="1">'GAS DAILY VOL DOWNLOAD'!J74-'GAS DAILY VOL DOWNLOAD'!$B74+$B74</f>
        <v>0.45</v>
      </c>
      <c r="K74" s="199">
        <f ca="1">'GAS DAILY VOL DOWNLOAD'!K74-'GAS DAILY VOL DOWNLOAD'!$B74+$B74</f>
        <v>0.45</v>
      </c>
      <c r="L74" s="199">
        <f ca="1">'GAS DAILY VOL DOWNLOAD'!L74-'GAS DAILY VOL DOWNLOAD'!$B74+$B74</f>
        <v>0.5</v>
      </c>
      <c r="M74" s="199">
        <f ca="1">'GAS DAILY VOL DOWNLOAD'!M74-'GAS DAILY VOL DOWNLOAD'!$B74+$B74</f>
        <v>0.45</v>
      </c>
      <c r="N74" s="199">
        <f ca="1">'GAS DAILY VOL DOWNLOAD'!N74-'GAS DAILY VOL DOWNLOAD'!$B74+$B74</f>
        <v>0.5</v>
      </c>
      <c r="O74" s="199">
        <f ca="1">'GAS DAILY VOL DOWNLOAD'!O74-'GAS DAILY VOL DOWNLOAD'!$B74+$B74</f>
        <v>0.6</v>
      </c>
      <c r="P74" s="199">
        <f ca="1">'GAS DAILY VOL DOWNLOAD'!P74-'GAS DAILY VOL DOWNLOAD'!$B74+$B74</f>
        <v>0.5</v>
      </c>
      <c r="Q74" s="199">
        <f ca="1">'GAS DAILY VOL DOWNLOAD'!Q74-'GAS DAILY VOL DOWNLOAD'!$B74+$B74</f>
        <v>0.45</v>
      </c>
    </row>
    <row r="75" spans="1:17" x14ac:dyDescent="0.25">
      <c r="A75" s="154">
        <v>39234</v>
      </c>
      <c r="B75" s="199">
        <f ca="1">STRADDLES!L97</f>
        <v>0.45</v>
      </c>
      <c r="C75" s="199">
        <f ca="1">'GAS DAILY VOL DOWNLOAD'!C75-'GAS DAILY VOL DOWNLOAD'!$B75+$B75</f>
        <v>0.5</v>
      </c>
      <c r="D75" s="199">
        <f ca="1">'GAS DAILY VOL DOWNLOAD'!D75-'GAS DAILY VOL DOWNLOAD'!$B75+$B75</f>
        <v>0.4</v>
      </c>
      <c r="E75" s="199">
        <f ca="1">'GAS DAILY VOL DOWNLOAD'!E75-'GAS DAILY VOL DOWNLOAD'!$B75+$B75</f>
        <v>0.5</v>
      </c>
      <c r="F75" s="199">
        <f ca="1">'GAS DAILY VOL DOWNLOAD'!F75-'GAS DAILY VOL DOWNLOAD'!$B75+$B75</f>
        <v>0.45</v>
      </c>
      <c r="G75" s="199">
        <f ca="1">'GAS DAILY VOL DOWNLOAD'!G75-'GAS DAILY VOL DOWNLOAD'!$B75+$B75</f>
        <v>0.5</v>
      </c>
      <c r="H75" s="199">
        <f ca="1">'GAS DAILY VOL DOWNLOAD'!H75-'GAS DAILY VOL DOWNLOAD'!$B75+$B75</f>
        <v>0.5</v>
      </c>
      <c r="I75" s="199">
        <f ca="1">'GAS DAILY VOL DOWNLOAD'!I75-'GAS DAILY VOL DOWNLOAD'!$B75+$B75</f>
        <v>0.5</v>
      </c>
      <c r="J75" s="199">
        <f ca="1">'GAS DAILY VOL DOWNLOAD'!J75-'GAS DAILY VOL DOWNLOAD'!$B75+$B75</f>
        <v>0.5</v>
      </c>
      <c r="K75" s="199">
        <f ca="1">'GAS DAILY VOL DOWNLOAD'!K75-'GAS DAILY VOL DOWNLOAD'!$B75+$B75</f>
        <v>0.45</v>
      </c>
      <c r="L75" s="199">
        <f ca="1">'GAS DAILY VOL DOWNLOAD'!L75-'GAS DAILY VOL DOWNLOAD'!$B75+$B75</f>
        <v>0.5</v>
      </c>
      <c r="M75" s="199">
        <f ca="1">'GAS DAILY VOL DOWNLOAD'!M75-'GAS DAILY VOL DOWNLOAD'!$B75+$B75</f>
        <v>0.45</v>
      </c>
      <c r="N75" s="199">
        <f ca="1">'GAS DAILY VOL DOWNLOAD'!N75-'GAS DAILY VOL DOWNLOAD'!$B75+$B75</f>
        <v>0.5</v>
      </c>
      <c r="O75" s="199">
        <f ca="1">'GAS DAILY VOL DOWNLOAD'!O75-'GAS DAILY VOL DOWNLOAD'!$B75+$B75</f>
        <v>0.6</v>
      </c>
      <c r="P75" s="199">
        <f ca="1">'GAS DAILY VOL DOWNLOAD'!P75-'GAS DAILY VOL DOWNLOAD'!$B75+$B75</f>
        <v>0.6</v>
      </c>
      <c r="Q75" s="199">
        <f ca="1">'GAS DAILY VOL DOWNLOAD'!Q75-'GAS DAILY VOL DOWNLOAD'!$B75+$B75</f>
        <v>0.45</v>
      </c>
    </row>
    <row r="76" spans="1:17" x14ac:dyDescent="0.25">
      <c r="A76" s="154">
        <v>39264</v>
      </c>
      <c r="B76" s="199">
        <f ca="1">STRADDLES!L98</f>
        <v>0.5</v>
      </c>
      <c r="C76" s="199">
        <f ca="1">'GAS DAILY VOL DOWNLOAD'!C76-'GAS DAILY VOL DOWNLOAD'!$B76+$B76</f>
        <v>0.5</v>
      </c>
      <c r="D76" s="199">
        <f ca="1">'GAS DAILY VOL DOWNLOAD'!D76-'GAS DAILY VOL DOWNLOAD'!$B76+$B76</f>
        <v>0.4</v>
      </c>
      <c r="E76" s="199">
        <f ca="1">'GAS DAILY VOL DOWNLOAD'!E76-'GAS DAILY VOL DOWNLOAD'!$B76+$B76</f>
        <v>0.5</v>
      </c>
      <c r="F76" s="199">
        <f ca="1">'GAS DAILY VOL DOWNLOAD'!F76-'GAS DAILY VOL DOWNLOAD'!$B76+$B76</f>
        <v>0.5</v>
      </c>
      <c r="G76" s="199">
        <f ca="1">'GAS DAILY VOL DOWNLOAD'!G76-'GAS DAILY VOL DOWNLOAD'!$B76+$B76</f>
        <v>0.5</v>
      </c>
      <c r="H76" s="199">
        <f ca="1">'GAS DAILY VOL DOWNLOAD'!H76-'GAS DAILY VOL DOWNLOAD'!$B76+$B76</f>
        <v>0.5</v>
      </c>
      <c r="I76" s="199">
        <f ca="1">'GAS DAILY VOL DOWNLOAD'!I76-'GAS DAILY VOL DOWNLOAD'!$B76+$B76</f>
        <v>0.5</v>
      </c>
      <c r="J76" s="199">
        <f ca="1">'GAS DAILY VOL DOWNLOAD'!J76-'GAS DAILY VOL DOWNLOAD'!$B76+$B76</f>
        <v>0.5</v>
      </c>
      <c r="K76" s="199">
        <f ca="1">'GAS DAILY VOL DOWNLOAD'!K76-'GAS DAILY VOL DOWNLOAD'!$B76+$B76</f>
        <v>0.5</v>
      </c>
      <c r="L76" s="199">
        <f ca="1">'GAS DAILY VOL DOWNLOAD'!L76-'GAS DAILY VOL DOWNLOAD'!$B76+$B76</f>
        <v>0.55000000000000004</v>
      </c>
      <c r="M76" s="199">
        <f ca="1">'GAS DAILY VOL DOWNLOAD'!M76-'GAS DAILY VOL DOWNLOAD'!$B76+$B76</f>
        <v>0.5</v>
      </c>
      <c r="N76" s="199">
        <f ca="1">'GAS DAILY VOL DOWNLOAD'!N76-'GAS DAILY VOL DOWNLOAD'!$B76+$B76</f>
        <v>0.5</v>
      </c>
      <c r="O76" s="199">
        <f ca="1">'GAS DAILY VOL DOWNLOAD'!O76-'GAS DAILY VOL DOWNLOAD'!$B76+$B76</f>
        <v>0.65</v>
      </c>
      <c r="P76" s="199">
        <f ca="1">'GAS DAILY VOL DOWNLOAD'!P76-'GAS DAILY VOL DOWNLOAD'!$B76+$B76</f>
        <v>0.6</v>
      </c>
      <c r="Q76" s="199">
        <f ca="1">'GAS DAILY VOL DOWNLOAD'!Q76-'GAS DAILY VOL DOWNLOAD'!$B76+$B76</f>
        <v>0.5</v>
      </c>
    </row>
    <row r="77" spans="1:17" x14ac:dyDescent="0.25">
      <c r="A77" s="154">
        <v>39295</v>
      </c>
      <c r="B77" s="199">
        <f ca="1">STRADDLES!L99</f>
        <v>0.55000000000000004</v>
      </c>
      <c r="C77" s="199">
        <f ca="1">'GAS DAILY VOL DOWNLOAD'!C77-'GAS DAILY VOL DOWNLOAD'!$B77+$B77</f>
        <v>0.55000000000000004</v>
      </c>
      <c r="D77" s="199">
        <f ca="1">'GAS DAILY VOL DOWNLOAD'!D77-'GAS DAILY VOL DOWNLOAD'!$B77+$B77</f>
        <v>0.5</v>
      </c>
      <c r="E77" s="199">
        <f ca="1">'GAS DAILY VOL DOWNLOAD'!E77-'GAS DAILY VOL DOWNLOAD'!$B77+$B77</f>
        <v>0.6</v>
      </c>
      <c r="F77" s="199">
        <f ca="1">'GAS DAILY VOL DOWNLOAD'!F77-'GAS DAILY VOL DOWNLOAD'!$B77+$B77</f>
        <v>0.55000000000000004</v>
      </c>
      <c r="G77" s="199">
        <f ca="1">'GAS DAILY VOL DOWNLOAD'!G77-'GAS DAILY VOL DOWNLOAD'!$B77+$B77</f>
        <v>0.6</v>
      </c>
      <c r="H77" s="199">
        <f ca="1">'GAS DAILY VOL DOWNLOAD'!H77-'GAS DAILY VOL DOWNLOAD'!$B77+$B77</f>
        <v>0.55000000000000004</v>
      </c>
      <c r="I77" s="199">
        <f ca="1">'GAS DAILY VOL DOWNLOAD'!I77-'GAS DAILY VOL DOWNLOAD'!$B77+$B77</f>
        <v>0.6</v>
      </c>
      <c r="J77" s="199">
        <f ca="1">'GAS DAILY VOL DOWNLOAD'!J77-'GAS DAILY VOL DOWNLOAD'!$B77+$B77</f>
        <v>0.45</v>
      </c>
      <c r="K77" s="199">
        <f ca="1">'GAS DAILY VOL DOWNLOAD'!K77-'GAS DAILY VOL DOWNLOAD'!$B77+$B77</f>
        <v>0.55000000000000004</v>
      </c>
      <c r="L77" s="199">
        <f ca="1">'GAS DAILY VOL DOWNLOAD'!L77-'GAS DAILY VOL DOWNLOAD'!$B77+$B77</f>
        <v>0.6</v>
      </c>
      <c r="M77" s="199">
        <f ca="1">'GAS DAILY VOL DOWNLOAD'!M77-'GAS DAILY VOL DOWNLOAD'!$B77+$B77</f>
        <v>0.55000000000000004</v>
      </c>
      <c r="N77" s="199">
        <f ca="1">'GAS DAILY VOL DOWNLOAD'!N77-'GAS DAILY VOL DOWNLOAD'!$B77+$B77</f>
        <v>0.6</v>
      </c>
      <c r="O77" s="199">
        <f ca="1">'GAS DAILY VOL DOWNLOAD'!O77-'GAS DAILY VOL DOWNLOAD'!$B77+$B77</f>
        <v>0.7</v>
      </c>
      <c r="P77" s="199">
        <f ca="1">'GAS DAILY VOL DOWNLOAD'!P77-'GAS DAILY VOL DOWNLOAD'!$B77+$B77</f>
        <v>0.7</v>
      </c>
      <c r="Q77" s="199">
        <f ca="1">'GAS DAILY VOL DOWNLOAD'!Q77-'GAS DAILY VOL DOWNLOAD'!$B77+$B77</f>
        <v>0.55000000000000004</v>
      </c>
    </row>
    <row r="78" spans="1:17" x14ac:dyDescent="0.25">
      <c r="A78" s="154">
        <v>39326</v>
      </c>
      <c r="B78" s="199">
        <f ca="1">STRADDLES!L100</f>
        <v>0.55000000000000004</v>
      </c>
      <c r="C78" s="199">
        <f ca="1">'GAS DAILY VOL DOWNLOAD'!C78-'GAS DAILY VOL DOWNLOAD'!$B78+$B78</f>
        <v>0.55000000000000004</v>
      </c>
      <c r="D78" s="199">
        <f ca="1">'GAS DAILY VOL DOWNLOAD'!D78-'GAS DAILY VOL DOWNLOAD'!$B78+$B78</f>
        <v>0.55000000000000004</v>
      </c>
      <c r="E78" s="199">
        <f ca="1">'GAS DAILY VOL DOWNLOAD'!E78-'GAS DAILY VOL DOWNLOAD'!$B78+$B78</f>
        <v>0.55000000000000004</v>
      </c>
      <c r="F78" s="199">
        <f ca="1">'GAS DAILY VOL DOWNLOAD'!F78-'GAS DAILY VOL DOWNLOAD'!$B78+$B78</f>
        <v>0.55000000000000004</v>
      </c>
      <c r="G78" s="199">
        <f ca="1">'GAS DAILY VOL DOWNLOAD'!G78-'GAS DAILY VOL DOWNLOAD'!$B78+$B78</f>
        <v>0.6</v>
      </c>
      <c r="H78" s="199">
        <f ca="1">'GAS DAILY VOL DOWNLOAD'!H78-'GAS DAILY VOL DOWNLOAD'!$B78+$B78</f>
        <v>0.6</v>
      </c>
      <c r="I78" s="199">
        <f ca="1">'GAS DAILY VOL DOWNLOAD'!I78-'GAS DAILY VOL DOWNLOAD'!$B78+$B78</f>
        <v>0.55000000000000004</v>
      </c>
      <c r="J78" s="199">
        <f ca="1">'GAS DAILY VOL DOWNLOAD'!J78-'GAS DAILY VOL DOWNLOAD'!$B78+$B78</f>
        <v>0.5</v>
      </c>
      <c r="K78" s="199">
        <f ca="1">'GAS DAILY VOL DOWNLOAD'!K78-'GAS DAILY VOL DOWNLOAD'!$B78+$B78</f>
        <v>0.55000000000000004</v>
      </c>
      <c r="L78" s="199">
        <f ca="1">'GAS DAILY VOL DOWNLOAD'!L78-'GAS DAILY VOL DOWNLOAD'!$B78+$B78</f>
        <v>0.6</v>
      </c>
      <c r="M78" s="199">
        <f ca="1">'GAS DAILY VOL DOWNLOAD'!M78-'GAS DAILY VOL DOWNLOAD'!$B78+$B78</f>
        <v>0.55000000000000004</v>
      </c>
      <c r="N78" s="199">
        <f ca="1">'GAS DAILY VOL DOWNLOAD'!N78-'GAS DAILY VOL DOWNLOAD'!$B78+$B78</f>
        <v>0.6</v>
      </c>
      <c r="O78" s="199">
        <f ca="1">'GAS DAILY VOL DOWNLOAD'!O78-'GAS DAILY VOL DOWNLOAD'!$B78+$B78</f>
        <v>0.7</v>
      </c>
      <c r="P78" s="199">
        <f ca="1">'GAS DAILY VOL DOWNLOAD'!P78-'GAS DAILY VOL DOWNLOAD'!$B78+$B78</f>
        <v>0.65</v>
      </c>
      <c r="Q78" s="199">
        <f ca="1">'GAS DAILY VOL DOWNLOAD'!Q78-'GAS DAILY VOL DOWNLOAD'!$B78+$B78</f>
        <v>0.55000000000000004</v>
      </c>
    </row>
    <row r="79" spans="1:17" x14ac:dyDescent="0.25">
      <c r="A79" s="154">
        <v>39356</v>
      </c>
      <c r="B79" s="199">
        <f ca="1">STRADDLES!L101</f>
        <v>0.6</v>
      </c>
      <c r="C79" s="199">
        <f ca="1">'GAS DAILY VOL DOWNLOAD'!C79-'GAS DAILY VOL DOWNLOAD'!$B79+$B79</f>
        <v>0.6</v>
      </c>
      <c r="D79" s="199">
        <f ca="1">'GAS DAILY VOL DOWNLOAD'!D79-'GAS DAILY VOL DOWNLOAD'!$B79+$B79</f>
        <v>0.55000000000000004</v>
      </c>
      <c r="E79" s="199">
        <f ca="1">'GAS DAILY VOL DOWNLOAD'!E79-'GAS DAILY VOL DOWNLOAD'!$B79+$B79</f>
        <v>0.6</v>
      </c>
      <c r="F79" s="199">
        <f ca="1">'GAS DAILY VOL DOWNLOAD'!F79-'GAS DAILY VOL DOWNLOAD'!$B79+$B79</f>
        <v>0.6</v>
      </c>
      <c r="G79" s="199">
        <f ca="1">'GAS DAILY VOL DOWNLOAD'!G79-'GAS DAILY VOL DOWNLOAD'!$B79+$B79</f>
        <v>0.65</v>
      </c>
      <c r="H79" s="199">
        <f ca="1">'GAS DAILY VOL DOWNLOAD'!H79-'GAS DAILY VOL DOWNLOAD'!$B79+$B79</f>
        <v>0.65</v>
      </c>
      <c r="I79" s="199">
        <f ca="1">'GAS DAILY VOL DOWNLOAD'!I79-'GAS DAILY VOL DOWNLOAD'!$B79+$B79</f>
        <v>0.6</v>
      </c>
      <c r="J79" s="199">
        <f ca="1">'GAS DAILY VOL DOWNLOAD'!J79-'GAS DAILY VOL DOWNLOAD'!$B79+$B79</f>
        <v>0.5</v>
      </c>
      <c r="K79" s="199">
        <f ca="1">'GAS DAILY VOL DOWNLOAD'!K79-'GAS DAILY VOL DOWNLOAD'!$B79+$B79</f>
        <v>0.6</v>
      </c>
      <c r="L79" s="199">
        <f ca="1">'GAS DAILY VOL DOWNLOAD'!L79-'GAS DAILY VOL DOWNLOAD'!$B79+$B79</f>
        <v>0.65</v>
      </c>
      <c r="M79" s="199">
        <f ca="1">'GAS DAILY VOL DOWNLOAD'!M79-'GAS DAILY VOL DOWNLOAD'!$B79+$B79</f>
        <v>0.6</v>
      </c>
      <c r="N79" s="199">
        <f ca="1">'GAS DAILY VOL DOWNLOAD'!N79-'GAS DAILY VOL DOWNLOAD'!$B79+$B79</f>
        <v>0.65</v>
      </c>
      <c r="O79" s="199">
        <f ca="1">'GAS DAILY VOL DOWNLOAD'!O79-'GAS DAILY VOL DOWNLOAD'!$B79+$B79</f>
        <v>0.75</v>
      </c>
      <c r="P79" s="199">
        <f ca="1">'GAS DAILY VOL DOWNLOAD'!P79-'GAS DAILY VOL DOWNLOAD'!$B79+$B79</f>
        <v>0.7</v>
      </c>
      <c r="Q79" s="199">
        <f ca="1">'GAS DAILY VOL DOWNLOAD'!Q79-'GAS DAILY VOL DOWNLOAD'!$B79+$B79</f>
        <v>0.6</v>
      </c>
    </row>
    <row r="80" spans="1:17" x14ac:dyDescent="0.25">
      <c r="A80" s="154">
        <v>39387</v>
      </c>
      <c r="B80" s="199">
        <f ca="1">STRADDLES!L102</f>
        <v>0.8</v>
      </c>
      <c r="C80" s="199">
        <f ca="1">'GAS DAILY VOL DOWNLOAD'!C80-'GAS DAILY VOL DOWNLOAD'!$B80+$B80</f>
        <v>0.85</v>
      </c>
      <c r="D80" s="199">
        <f ca="1">'GAS DAILY VOL DOWNLOAD'!D80-'GAS DAILY VOL DOWNLOAD'!$B80+$B80</f>
        <v>0.8</v>
      </c>
      <c r="E80" s="199">
        <f ca="1">'GAS DAILY VOL DOWNLOAD'!E80-'GAS DAILY VOL DOWNLOAD'!$B80+$B80</f>
        <v>0.8</v>
      </c>
      <c r="F80" s="199">
        <f ca="1">'GAS DAILY VOL DOWNLOAD'!F80-'GAS DAILY VOL DOWNLOAD'!$B80+$B80</f>
        <v>0.9</v>
      </c>
      <c r="G80" s="199">
        <f ca="1">'GAS DAILY VOL DOWNLOAD'!G80-'GAS DAILY VOL DOWNLOAD'!$B80+$B80</f>
        <v>0.95</v>
      </c>
      <c r="H80" s="199">
        <f ca="1">'GAS DAILY VOL DOWNLOAD'!H80-'GAS DAILY VOL DOWNLOAD'!$B80+$B80</f>
        <v>0.85</v>
      </c>
      <c r="I80" s="199">
        <f ca="1">'GAS DAILY VOL DOWNLOAD'!I80-'GAS DAILY VOL DOWNLOAD'!$B80+$B80</f>
        <v>0.8</v>
      </c>
      <c r="J80" s="199">
        <f ca="1">'GAS DAILY VOL DOWNLOAD'!J80-'GAS DAILY VOL DOWNLOAD'!$B80+$B80</f>
        <v>0.95</v>
      </c>
      <c r="K80" s="199">
        <f ca="1">'GAS DAILY VOL DOWNLOAD'!K80-'GAS DAILY VOL DOWNLOAD'!$B80+$B80</f>
        <v>0.8</v>
      </c>
      <c r="L80" s="199">
        <f ca="1">'GAS DAILY VOL DOWNLOAD'!L80-'GAS DAILY VOL DOWNLOAD'!$B80+$B80</f>
        <v>0.8</v>
      </c>
      <c r="M80" s="199">
        <f ca="1">'GAS DAILY VOL DOWNLOAD'!M80-'GAS DAILY VOL DOWNLOAD'!$B80+$B80</f>
        <v>0.8</v>
      </c>
      <c r="N80" s="199">
        <f ca="1">'GAS DAILY VOL DOWNLOAD'!N80-'GAS DAILY VOL DOWNLOAD'!$B80+$B80</f>
        <v>0.95</v>
      </c>
      <c r="O80" s="199">
        <f ca="1">'GAS DAILY VOL DOWNLOAD'!O80-'GAS DAILY VOL DOWNLOAD'!$B80+$B80</f>
        <v>0.95</v>
      </c>
      <c r="P80" s="199">
        <f ca="1">'GAS DAILY VOL DOWNLOAD'!P80-'GAS DAILY VOL DOWNLOAD'!$B80+$B80</f>
        <v>0.9</v>
      </c>
      <c r="Q80" s="199">
        <f ca="1">'GAS DAILY VOL DOWNLOAD'!Q80-'GAS DAILY VOL DOWNLOAD'!$B80+$B80</f>
        <v>0.8</v>
      </c>
    </row>
    <row r="81" spans="1:17" x14ac:dyDescent="0.25">
      <c r="A81" s="154">
        <v>39417</v>
      </c>
      <c r="B81" s="199">
        <f ca="1">STRADDLES!L103</f>
        <v>1</v>
      </c>
      <c r="C81" s="199">
        <f ca="1">'GAS DAILY VOL DOWNLOAD'!C81-'GAS DAILY VOL DOWNLOAD'!$B81+$B81</f>
        <v>1.05</v>
      </c>
      <c r="D81" s="199">
        <f ca="1">'GAS DAILY VOL DOWNLOAD'!D81-'GAS DAILY VOL DOWNLOAD'!$B81+$B81</f>
        <v>1</v>
      </c>
      <c r="E81" s="199">
        <f ca="1">'GAS DAILY VOL DOWNLOAD'!E81-'GAS DAILY VOL DOWNLOAD'!$B81+$B81</f>
        <v>1</v>
      </c>
      <c r="F81" s="199">
        <f ca="1">'GAS DAILY VOL DOWNLOAD'!F81-'GAS DAILY VOL DOWNLOAD'!$B81+$B81</f>
        <v>1.1499999999999999</v>
      </c>
      <c r="G81" s="199">
        <f ca="1">'GAS DAILY VOL DOWNLOAD'!G81-'GAS DAILY VOL DOWNLOAD'!$B81+$B81</f>
        <v>1.25</v>
      </c>
      <c r="H81" s="199">
        <f ca="1">'GAS DAILY VOL DOWNLOAD'!H81-'GAS DAILY VOL DOWNLOAD'!$B81+$B81</f>
        <v>1.05</v>
      </c>
      <c r="I81" s="199">
        <f ca="1">'GAS DAILY VOL DOWNLOAD'!I81-'GAS DAILY VOL DOWNLOAD'!$B81+$B81</f>
        <v>1</v>
      </c>
      <c r="J81" s="199">
        <f ca="1">'GAS DAILY VOL DOWNLOAD'!J81-'GAS DAILY VOL DOWNLOAD'!$B81+$B81</f>
        <v>1.35</v>
      </c>
      <c r="K81" s="199">
        <f ca="1">'GAS DAILY VOL DOWNLOAD'!K81-'GAS DAILY VOL DOWNLOAD'!$B81+$B81</f>
        <v>1</v>
      </c>
      <c r="L81" s="199">
        <f ca="1">'GAS DAILY VOL DOWNLOAD'!L81-'GAS DAILY VOL DOWNLOAD'!$B81+$B81</f>
        <v>1.1000000000000001</v>
      </c>
      <c r="M81" s="199">
        <f ca="1">'GAS DAILY VOL DOWNLOAD'!M81-'GAS DAILY VOL DOWNLOAD'!$B81+$B81</f>
        <v>1</v>
      </c>
      <c r="N81" s="199">
        <f ca="1">'GAS DAILY VOL DOWNLOAD'!N81-'GAS DAILY VOL DOWNLOAD'!$B81+$B81</f>
        <v>1.25</v>
      </c>
      <c r="O81" s="199">
        <f ca="1">'GAS DAILY VOL DOWNLOAD'!O81-'GAS DAILY VOL DOWNLOAD'!$B81+$B81</f>
        <v>1.1499999999999999</v>
      </c>
      <c r="P81" s="199">
        <f ca="1">'GAS DAILY VOL DOWNLOAD'!P81-'GAS DAILY VOL DOWNLOAD'!$B81+$B81</f>
        <v>1.1000000000000001</v>
      </c>
      <c r="Q81" s="199">
        <f ca="1">'GAS DAILY VOL DOWNLOAD'!Q81-'GAS DAILY VOL DOWNLOAD'!$B81+$B81</f>
        <v>1</v>
      </c>
    </row>
    <row r="82" spans="1:17" x14ac:dyDescent="0.25">
      <c r="A82" s="154">
        <v>39448</v>
      </c>
      <c r="B82" s="199">
        <f ca="1">STRADDLES!L104</f>
        <v>1</v>
      </c>
      <c r="C82" s="199">
        <f ca="1">'GAS DAILY VOL DOWNLOAD'!C82-'GAS DAILY VOL DOWNLOAD'!$B82+$B82</f>
        <v>1.05</v>
      </c>
      <c r="D82" s="199">
        <f ca="1">'GAS DAILY VOL DOWNLOAD'!D82-'GAS DAILY VOL DOWNLOAD'!$B82+$B82</f>
        <v>1</v>
      </c>
      <c r="E82" s="199">
        <f ca="1">'GAS DAILY VOL DOWNLOAD'!E82-'GAS DAILY VOL DOWNLOAD'!$B82+$B82</f>
        <v>1</v>
      </c>
      <c r="F82" s="199">
        <f ca="1">'GAS DAILY VOL DOWNLOAD'!F82-'GAS DAILY VOL DOWNLOAD'!$B82+$B82</f>
        <v>1.1499999999999999</v>
      </c>
      <c r="G82" s="199">
        <f ca="1">'GAS DAILY VOL DOWNLOAD'!G82-'GAS DAILY VOL DOWNLOAD'!$B82+$B82</f>
        <v>1.45</v>
      </c>
      <c r="H82" s="199">
        <f ca="1">'GAS DAILY VOL DOWNLOAD'!H82-'GAS DAILY VOL DOWNLOAD'!$B82+$B82</f>
        <v>1.05</v>
      </c>
      <c r="I82" s="199">
        <f ca="1">'GAS DAILY VOL DOWNLOAD'!I82-'GAS DAILY VOL DOWNLOAD'!$B82+$B82</f>
        <v>1</v>
      </c>
      <c r="J82" s="199">
        <f ca="1">'GAS DAILY VOL DOWNLOAD'!J82-'GAS DAILY VOL DOWNLOAD'!$B82+$B82</f>
        <v>1.35</v>
      </c>
      <c r="K82" s="199">
        <f ca="1">'GAS DAILY VOL DOWNLOAD'!K82-'GAS DAILY VOL DOWNLOAD'!$B82+$B82</f>
        <v>1</v>
      </c>
      <c r="L82" s="199">
        <f ca="1">'GAS DAILY VOL DOWNLOAD'!L82-'GAS DAILY VOL DOWNLOAD'!$B82+$B82</f>
        <v>1.1000000000000001</v>
      </c>
      <c r="M82" s="199">
        <f ca="1">'GAS DAILY VOL DOWNLOAD'!M82-'GAS DAILY VOL DOWNLOAD'!$B82+$B82</f>
        <v>1</v>
      </c>
      <c r="N82" s="199">
        <f ca="1">'GAS DAILY VOL DOWNLOAD'!N82-'GAS DAILY VOL DOWNLOAD'!$B82+$B82</f>
        <v>1.45</v>
      </c>
      <c r="O82" s="199">
        <f ca="1">'GAS DAILY VOL DOWNLOAD'!O82-'GAS DAILY VOL DOWNLOAD'!$B82+$B82</f>
        <v>1.1499999999999999</v>
      </c>
      <c r="P82" s="199">
        <f ca="1">'GAS DAILY VOL DOWNLOAD'!P82-'GAS DAILY VOL DOWNLOAD'!$B82+$B82</f>
        <v>1.1000000000000001</v>
      </c>
      <c r="Q82" s="199">
        <f ca="1">'GAS DAILY VOL DOWNLOAD'!Q82-'GAS DAILY VOL DOWNLOAD'!$B82+$B82</f>
        <v>1</v>
      </c>
    </row>
    <row r="83" spans="1:17" x14ac:dyDescent="0.25">
      <c r="A83" s="154">
        <v>39479</v>
      </c>
      <c r="B83" s="199">
        <f ca="1">STRADDLES!L105</f>
        <v>1</v>
      </c>
      <c r="C83" s="199">
        <f ca="1">'GAS DAILY VOL DOWNLOAD'!C83-'GAS DAILY VOL DOWNLOAD'!$B83+$B83</f>
        <v>1.05</v>
      </c>
      <c r="D83" s="199">
        <f ca="1">'GAS DAILY VOL DOWNLOAD'!D83-'GAS DAILY VOL DOWNLOAD'!$B83+$B83</f>
        <v>1</v>
      </c>
      <c r="E83" s="199">
        <f ca="1">'GAS DAILY VOL DOWNLOAD'!E83-'GAS DAILY VOL DOWNLOAD'!$B83+$B83</f>
        <v>1</v>
      </c>
      <c r="F83" s="199">
        <f ca="1">'GAS DAILY VOL DOWNLOAD'!F83-'GAS DAILY VOL DOWNLOAD'!$B83+$B83</f>
        <v>1.1499999999999999</v>
      </c>
      <c r="G83" s="199">
        <f ca="1">'GAS DAILY VOL DOWNLOAD'!G83-'GAS DAILY VOL DOWNLOAD'!$B83+$B83</f>
        <v>1.45</v>
      </c>
      <c r="H83" s="199">
        <f ca="1">'GAS DAILY VOL DOWNLOAD'!H83-'GAS DAILY VOL DOWNLOAD'!$B83+$B83</f>
        <v>1.05</v>
      </c>
      <c r="I83" s="199">
        <f ca="1">'GAS DAILY VOL DOWNLOAD'!I83-'GAS DAILY VOL DOWNLOAD'!$B83+$B83</f>
        <v>1</v>
      </c>
      <c r="J83" s="199">
        <f ca="1">'GAS DAILY VOL DOWNLOAD'!J83-'GAS DAILY VOL DOWNLOAD'!$B83+$B83</f>
        <v>1.35</v>
      </c>
      <c r="K83" s="199">
        <f ca="1">'GAS DAILY VOL DOWNLOAD'!K83-'GAS DAILY VOL DOWNLOAD'!$B83+$B83</f>
        <v>1</v>
      </c>
      <c r="L83" s="199">
        <f ca="1">'GAS DAILY VOL DOWNLOAD'!L83-'GAS DAILY VOL DOWNLOAD'!$B83+$B83</f>
        <v>1.1000000000000001</v>
      </c>
      <c r="M83" s="199">
        <f ca="1">'GAS DAILY VOL DOWNLOAD'!M83-'GAS DAILY VOL DOWNLOAD'!$B83+$B83</f>
        <v>1</v>
      </c>
      <c r="N83" s="199">
        <f ca="1">'GAS DAILY VOL DOWNLOAD'!N83-'GAS DAILY VOL DOWNLOAD'!$B83+$B83</f>
        <v>1.45</v>
      </c>
      <c r="O83" s="199">
        <f ca="1">'GAS DAILY VOL DOWNLOAD'!O83-'GAS DAILY VOL DOWNLOAD'!$B83+$B83</f>
        <v>1.1499999999999999</v>
      </c>
      <c r="P83" s="199">
        <f ca="1">'GAS DAILY VOL DOWNLOAD'!P83-'GAS DAILY VOL DOWNLOAD'!$B83+$B83</f>
        <v>1.1000000000000001</v>
      </c>
      <c r="Q83" s="199">
        <f ca="1">'GAS DAILY VOL DOWNLOAD'!Q83-'GAS DAILY VOL DOWNLOAD'!$B83+$B83</f>
        <v>1</v>
      </c>
    </row>
    <row r="84" spans="1:17" x14ac:dyDescent="0.25">
      <c r="A84" s="154">
        <v>39508</v>
      </c>
      <c r="B84" s="199">
        <f ca="1">STRADDLES!L106</f>
        <v>0.75</v>
      </c>
      <c r="C84" s="199">
        <f ca="1">'GAS DAILY VOL DOWNLOAD'!C84-'GAS DAILY VOL DOWNLOAD'!$B84+$B84</f>
        <v>0.8</v>
      </c>
      <c r="D84" s="199">
        <f ca="1">'GAS DAILY VOL DOWNLOAD'!D84-'GAS DAILY VOL DOWNLOAD'!$B84+$B84</f>
        <v>0.75</v>
      </c>
      <c r="E84" s="199">
        <f ca="1">'GAS DAILY VOL DOWNLOAD'!E84-'GAS DAILY VOL DOWNLOAD'!$B84+$B84</f>
        <v>0.75</v>
      </c>
      <c r="F84" s="199">
        <f ca="1">'GAS DAILY VOL DOWNLOAD'!F84-'GAS DAILY VOL DOWNLOAD'!$B84+$B84</f>
        <v>0.85</v>
      </c>
      <c r="G84" s="199">
        <f ca="1">'GAS DAILY VOL DOWNLOAD'!G84-'GAS DAILY VOL DOWNLOAD'!$B84+$B84</f>
        <v>1</v>
      </c>
      <c r="H84" s="199">
        <f ca="1">'GAS DAILY VOL DOWNLOAD'!H84-'GAS DAILY VOL DOWNLOAD'!$B84+$B84</f>
        <v>0.75</v>
      </c>
      <c r="I84" s="199">
        <f ca="1">'GAS DAILY VOL DOWNLOAD'!I84-'GAS DAILY VOL DOWNLOAD'!$B84+$B84</f>
        <v>0.75</v>
      </c>
      <c r="J84" s="199">
        <f ca="1">'GAS DAILY VOL DOWNLOAD'!J84-'GAS DAILY VOL DOWNLOAD'!$B84+$B84</f>
        <v>0.95</v>
      </c>
      <c r="K84" s="199">
        <f ca="1">'GAS DAILY VOL DOWNLOAD'!K84-'GAS DAILY VOL DOWNLOAD'!$B84+$B84</f>
        <v>0.75</v>
      </c>
      <c r="L84" s="199">
        <f ca="1">'GAS DAILY VOL DOWNLOAD'!L84-'GAS DAILY VOL DOWNLOAD'!$B84+$B84</f>
        <v>0.75</v>
      </c>
      <c r="M84" s="199">
        <f ca="1">'GAS DAILY VOL DOWNLOAD'!M84-'GAS DAILY VOL DOWNLOAD'!$B84+$B84</f>
        <v>0.75</v>
      </c>
      <c r="N84" s="199">
        <f ca="1">'GAS DAILY VOL DOWNLOAD'!N84-'GAS DAILY VOL DOWNLOAD'!$B84+$B84</f>
        <v>1</v>
      </c>
      <c r="O84" s="199">
        <f ca="1">'GAS DAILY VOL DOWNLOAD'!O84-'GAS DAILY VOL DOWNLOAD'!$B84+$B84</f>
        <v>0.9</v>
      </c>
      <c r="P84" s="199">
        <f ca="1">'GAS DAILY VOL DOWNLOAD'!P84-'GAS DAILY VOL DOWNLOAD'!$B84+$B84</f>
        <v>0.85</v>
      </c>
      <c r="Q84" s="199">
        <f ca="1">'GAS DAILY VOL DOWNLOAD'!Q84-'GAS DAILY VOL DOWNLOAD'!$B84+$B84</f>
        <v>0.75</v>
      </c>
    </row>
    <row r="85" spans="1:17" x14ac:dyDescent="0.25">
      <c r="A85" s="154">
        <v>39539</v>
      </c>
      <c r="B85" s="199">
        <f ca="1">STRADDLES!L107</f>
        <v>0.4</v>
      </c>
      <c r="C85" s="199">
        <f ca="1">'GAS DAILY VOL DOWNLOAD'!C85-'GAS DAILY VOL DOWNLOAD'!$B85+$B85</f>
        <v>0.45</v>
      </c>
      <c r="D85" s="199">
        <f ca="1">'GAS DAILY VOL DOWNLOAD'!D85-'GAS DAILY VOL DOWNLOAD'!$B85+$B85</f>
        <v>0.4</v>
      </c>
      <c r="E85" s="199">
        <f ca="1">'GAS DAILY VOL DOWNLOAD'!E85-'GAS DAILY VOL DOWNLOAD'!$B85+$B85</f>
        <v>0.45</v>
      </c>
      <c r="F85" s="199">
        <f ca="1">'GAS DAILY VOL DOWNLOAD'!F85-'GAS DAILY VOL DOWNLOAD'!$B85+$B85</f>
        <v>0.45</v>
      </c>
      <c r="G85" s="199">
        <f ca="1">'GAS DAILY VOL DOWNLOAD'!G85-'GAS DAILY VOL DOWNLOAD'!$B85+$B85</f>
        <v>0.45</v>
      </c>
      <c r="H85" s="199">
        <f ca="1">'GAS DAILY VOL DOWNLOAD'!H85-'GAS DAILY VOL DOWNLOAD'!$B85+$B85</f>
        <v>0.45</v>
      </c>
      <c r="I85" s="199">
        <f ca="1">'GAS DAILY VOL DOWNLOAD'!I85-'GAS DAILY VOL DOWNLOAD'!$B85+$B85</f>
        <v>0.45</v>
      </c>
      <c r="J85" s="199">
        <f ca="1">'GAS DAILY VOL DOWNLOAD'!J85-'GAS DAILY VOL DOWNLOAD'!$B85+$B85</f>
        <v>0.5</v>
      </c>
      <c r="K85" s="199">
        <f ca="1">'GAS DAILY VOL DOWNLOAD'!K85-'GAS DAILY VOL DOWNLOAD'!$B85+$B85</f>
        <v>0.4</v>
      </c>
      <c r="L85" s="199">
        <f ca="1">'GAS DAILY VOL DOWNLOAD'!L85-'GAS DAILY VOL DOWNLOAD'!$B85+$B85</f>
        <v>0.45</v>
      </c>
      <c r="M85" s="199">
        <f ca="1">'GAS DAILY VOL DOWNLOAD'!M85-'GAS DAILY VOL DOWNLOAD'!$B85+$B85</f>
        <v>0.4</v>
      </c>
      <c r="N85" s="199">
        <f ca="1">'GAS DAILY VOL DOWNLOAD'!N85-'GAS DAILY VOL DOWNLOAD'!$B85+$B85</f>
        <v>0.45</v>
      </c>
      <c r="O85" s="199">
        <f ca="1">'GAS DAILY VOL DOWNLOAD'!O85-'GAS DAILY VOL DOWNLOAD'!$B85+$B85</f>
        <v>0.55000000000000004</v>
      </c>
      <c r="P85" s="199">
        <f ca="1">'GAS DAILY VOL DOWNLOAD'!P85-'GAS DAILY VOL DOWNLOAD'!$B85+$B85</f>
        <v>0.55000000000000004</v>
      </c>
      <c r="Q85" s="199">
        <f ca="1">'GAS DAILY VOL DOWNLOAD'!Q85-'GAS DAILY VOL DOWNLOAD'!$B85+$B85</f>
        <v>0.4</v>
      </c>
    </row>
    <row r="86" spans="1:17" x14ac:dyDescent="0.25">
      <c r="A86" s="154">
        <v>39569</v>
      </c>
      <c r="B86" s="199">
        <f ca="1">STRADDLES!L108</f>
        <v>0.45</v>
      </c>
      <c r="C86" s="199">
        <f ca="1">'GAS DAILY VOL DOWNLOAD'!C86-'GAS DAILY VOL DOWNLOAD'!$B86+$B86</f>
        <v>0.5</v>
      </c>
      <c r="D86" s="199">
        <f ca="1">'GAS DAILY VOL DOWNLOAD'!D86-'GAS DAILY VOL DOWNLOAD'!$B86+$B86</f>
        <v>0.4</v>
      </c>
      <c r="E86" s="199">
        <f ca="1">'GAS DAILY VOL DOWNLOAD'!E86-'GAS DAILY VOL DOWNLOAD'!$B86+$B86</f>
        <v>0.4</v>
      </c>
      <c r="F86" s="199">
        <f ca="1">'GAS DAILY VOL DOWNLOAD'!F86-'GAS DAILY VOL DOWNLOAD'!$B86+$B86</f>
        <v>0.45</v>
      </c>
      <c r="G86" s="199">
        <f ca="1">'GAS DAILY VOL DOWNLOAD'!G86-'GAS DAILY VOL DOWNLOAD'!$B86+$B86</f>
        <v>0.5</v>
      </c>
      <c r="H86" s="199">
        <f ca="1">'GAS DAILY VOL DOWNLOAD'!H86-'GAS DAILY VOL DOWNLOAD'!$B86+$B86</f>
        <v>0.45</v>
      </c>
      <c r="I86" s="199">
        <f ca="1">'GAS DAILY VOL DOWNLOAD'!I86-'GAS DAILY VOL DOWNLOAD'!$B86+$B86</f>
        <v>0.4</v>
      </c>
      <c r="J86" s="199">
        <f ca="1">'GAS DAILY VOL DOWNLOAD'!J86-'GAS DAILY VOL DOWNLOAD'!$B86+$B86</f>
        <v>0.45</v>
      </c>
      <c r="K86" s="199">
        <f ca="1">'GAS DAILY VOL DOWNLOAD'!K86-'GAS DAILY VOL DOWNLOAD'!$B86+$B86</f>
        <v>0.45</v>
      </c>
      <c r="L86" s="199">
        <f ca="1">'GAS DAILY VOL DOWNLOAD'!L86-'GAS DAILY VOL DOWNLOAD'!$B86+$B86</f>
        <v>0.5</v>
      </c>
      <c r="M86" s="199">
        <f ca="1">'GAS DAILY VOL DOWNLOAD'!M86-'GAS DAILY VOL DOWNLOAD'!$B86+$B86</f>
        <v>0.45</v>
      </c>
      <c r="N86" s="199">
        <f ca="1">'GAS DAILY VOL DOWNLOAD'!N86-'GAS DAILY VOL DOWNLOAD'!$B86+$B86</f>
        <v>0.5</v>
      </c>
      <c r="O86" s="199">
        <f ca="1">'GAS DAILY VOL DOWNLOAD'!O86-'GAS DAILY VOL DOWNLOAD'!$B86+$B86</f>
        <v>0.6</v>
      </c>
      <c r="P86" s="199">
        <f ca="1">'GAS DAILY VOL DOWNLOAD'!P86-'GAS DAILY VOL DOWNLOAD'!$B86+$B86</f>
        <v>0.5</v>
      </c>
      <c r="Q86" s="199">
        <f ca="1">'GAS DAILY VOL DOWNLOAD'!Q86-'GAS DAILY VOL DOWNLOAD'!$B86+$B86</f>
        <v>0.45</v>
      </c>
    </row>
    <row r="87" spans="1:17" x14ac:dyDescent="0.25">
      <c r="A87" s="154">
        <v>39600</v>
      </c>
      <c r="B87" s="199">
        <f ca="1">STRADDLES!L109</f>
        <v>0.45</v>
      </c>
      <c r="C87" s="199">
        <f ca="1">'GAS DAILY VOL DOWNLOAD'!C87-'GAS DAILY VOL DOWNLOAD'!$B87+$B87</f>
        <v>0.5</v>
      </c>
      <c r="D87" s="199">
        <f ca="1">'GAS DAILY VOL DOWNLOAD'!D87-'GAS DAILY VOL DOWNLOAD'!$B87+$B87</f>
        <v>0.4</v>
      </c>
      <c r="E87" s="199">
        <f ca="1">'GAS DAILY VOL DOWNLOAD'!E87-'GAS DAILY VOL DOWNLOAD'!$B87+$B87</f>
        <v>0.5</v>
      </c>
      <c r="F87" s="199">
        <f ca="1">'GAS DAILY VOL DOWNLOAD'!F87-'GAS DAILY VOL DOWNLOAD'!$B87+$B87</f>
        <v>0.45</v>
      </c>
      <c r="G87" s="199">
        <f ca="1">'GAS DAILY VOL DOWNLOAD'!G87-'GAS DAILY VOL DOWNLOAD'!$B87+$B87</f>
        <v>0.5</v>
      </c>
      <c r="H87" s="199">
        <f ca="1">'GAS DAILY VOL DOWNLOAD'!H87-'GAS DAILY VOL DOWNLOAD'!$B87+$B87</f>
        <v>0.5</v>
      </c>
      <c r="I87" s="199">
        <f ca="1">'GAS DAILY VOL DOWNLOAD'!I87-'GAS DAILY VOL DOWNLOAD'!$B87+$B87</f>
        <v>0.5</v>
      </c>
      <c r="J87" s="199">
        <f ca="1">'GAS DAILY VOL DOWNLOAD'!J87-'GAS DAILY VOL DOWNLOAD'!$B87+$B87</f>
        <v>0.5</v>
      </c>
      <c r="K87" s="199">
        <f ca="1">'GAS DAILY VOL DOWNLOAD'!K87-'GAS DAILY VOL DOWNLOAD'!$B87+$B87</f>
        <v>0.45</v>
      </c>
      <c r="L87" s="199">
        <f ca="1">'GAS DAILY VOL DOWNLOAD'!L87-'GAS DAILY VOL DOWNLOAD'!$B87+$B87</f>
        <v>0.5</v>
      </c>
      <c r="M87" s="199">
        <f ca="1">'GAS DAILY VOL DOWNLOAD'!M87-'GAS DAILY VOL DOWNLOAD'!$B87+$B87</f>
        <v>0.45</v>
      </c>
      <c r="N87" s="199">
        <f ca="1">'GAS DAILY VOL DOWNLOAD'!N87-'GAS DAILY VOL DOWNLOAD'!$B87+$B87</f>
        <v>0.5</v>
      </c>
      <c r="O87" s="199">
        <f ca="1">'GAS DAILY VOL DOWNLOAD'!O87-'GAS DAILY VOL DOWNLOAD'!$B87+$B87</f>
        <v>0.6</v>
      </c>
      <c r="P87" s="199">
        <f ca="1">'GAS DAILY VOL DOWNLOAD'!P87-'GAS DAILY VOL DOWNLOAD'!$B87+$B87</f>
        <v>0.6</v>
      </c>
      <c r="Q87" s="199">
        <f ca="1">'GAS DAILY VOL DOWNLOAD'!Q87-'GAS DAILY VOL DOWNLOAD'!$B87+$B87</f>
        <v>0.45</v>
      </c>
    </row>
    <row r="88" spans="1:17" x14ac:dyDescent="0.25">
      <c r="A88" s="154">
        <v>39630</v>
      </c>
      <c r="B88" s="199">
        <f ca="1">STRADDLES!L110</f>
        <v>0.5</v>
      </c>
      <c r="C88" s="199">
        <f ca="1">'GAS DAILY VOL DOWNLOAD'!C88-'GAS DAILY VOL DOWNLOAD'!$B88+$B88</f>
        <v>0.5</v>
      </c>
      <c r="D88" s="199">
        <f ca="1">'GAS DAILY VOL DOWNLOAD'!D88-'GAS DAILY VOL DOWNLOAD'!$B88+$B88</f>
        <v>0.4</v>
      </c>
      <c r="E88" s="199">
        <f ca="1">'GAS DAILY VOL DOWNLOAD'!E88-'GAS DAILY VOL DOWNLOAD'!$B88+$B88</f>
        <v>0.5</v>
      </c>
      <c r="F88" s="199">
        <f ca="1">'GAS DAILY VOL DOWNLOAD'!F88-'GAS DAILY VOL DOWNLOAD'!$B88+$B88</f>
        <v>0.5</v>
      </c>
      <c r="G88" s="199">
        <f ca="1">'GAS DAILY VOL DOWNLOAD'!G88-'GAS DAILY VOL DOWNLOAD'!$B88+$B88</f>
        <v>0.5</v>
      </c>
      <c r="H88" s="199">
        <f ca="1">'GAS DAILY VOL DOWNLOAD'!H88-'GAS DAILY VOL DOWNLOAD'!$B88+$B88</f>
        <v>0.5</v>
      </c>
      <c r="I88" s="199">
        <f ca="1">'GAS DAILY VOL DOWNLOAD'!I88-'GAS DAILY VOL DOWNLOAD'!$B88+$B88</f>
        <v>0.5</v>
      </c>
      <c r="J88" s="199">
        <f ca="1">'GAS DAILY VOL DOWNLOAD'!J88-'GAS DAILY VOL DOWNLOAD'!$B88+$B88</f>
        <v>0.5</v>
      </c>
      <c r="K88" s="199">
        <f ca="1">'GAS DAILY VOL DOWNLOAD'!K88-'GAS DAILY VOL DOWNLOAD'!$B88+$B88</f>
        <v>0.5</v>
      </c>
      <c r="L88" s="199">
        <f ca="1">'GAS DAILY VOL DOWNLOAD'!L88-'GAS DAILY VOL DOWNLOAD'!$B88+$B88</f>
        <v>0.55000000000000004</v>
      </c>
      <c r="M88" s="199">
        <f ca="1">'GAS DAILY VOL DOWNLOAD'!M88-'GAS DAILY VOL DOWNLOAD'!$B88+$B88</f>
        <v>0.5</v>
      </c>
      <c r="N88" s="199">
        <f ca="1">'GAS DAILY VOL DOWNLOAD'!N88-'GAS DAILY VOL DOWNLOAD'!$B88+$B88</f>
        <v>0.5</v>
      </c>
      <c r="O88" s="199">
        <f ca="1">'GAS DAILY VOL DOWNLOAD'!O88-'GAS DAILY VOL DOWNLOAD'!$B88+$B88</f>
        <v>0.65</v>
      </c>
      <c r="P88" s="199">
        <f ca="1">'GAS DAILY VOL DOWNLOAD'!P88-'GAS DAILY VOL DOWNLOAD'!$B88+$B88</f>
        <v>0.6</v>
      </c>
      <c r="Q88" s="199">
        <f ca="1">'GAS DAILY VOL DOWNLOAD'!Q88-'GAS DAILY VOL DOWNLOAD'!$B88+$B88</f>
        <v>0.5</v>
      </c>
    </row>
    <row r="89" spans="1:17" x14ac:dyDescent="0.25">
      <c r="A89" s="154">
        <v>39661</v>
      </c>
      <c r="B89" s="199">
        <f ca="1">STRADDLES!L111</f>
        <v>0.55000000000000004</v>
      </c>
      <c r="C89" s="199">
        <f ca="1">'GAS DAILY VOL DOWNLOAD'!C89-'GAS DAILY VOL DOWNLOAD'!$B89+$B89</f>
        <v>0.55000000000000004</v>
      </c>
      <c r="D89" s="199">
        <f ca="1">'GAS DAILY VOL DOWNLOAD'!D89-'GAS DAILY VOL DOWNLOAD'!$B89+$B89</f>
        <v>0.5</v>
      </c>
      <c r="E89" s="199">
        <f ca="1">'GAS DAILY VOL DOWNLOAD'!E89-'GAS DAILY VOL DOWNLOAD'!$B89+$B89</f>
        <v>0.6</v>
      </c>
      <c r="F89" s="199">
        <f ca="1">'GAS DAILY VOL DOWNLOAD'!F89-'GAS DAILY VOL DOWNLOAD'!$B89+$B89</f>
        <v>0.55000000000000004</v>
      </c>
      <c r="G89" s="199">
        <f ca="1">'GAS DAILY VOL DOWNLOAD'!G89-'GAS DAILY VOL DOWNLOAD'!$B89+$B89</f>
        <v>0.6</v>
      </c>
      <c r="H89" s="199">
        <f ca="1">'GAS DAILY VOL DOWNLOAD'!H89-'GAS DAILY VOL DOWNLOAD'!$B89+$B89</f>
        <v>0.55000000000000004</v>
      </c>
      <c r="I89" s="199">
        <f ca="1">'GAS DAILY VOL DOWNLOAD'!I89-'GAS DAILY VOL DOWNLOAD'!$B89+$B89</f>
        <v>0.6</v>
      </c>
      <c r="J89" s="199">
        <f ca="1">'GAS DAILY VOL DOWNLOAD'!J89-'GAS DAILY VOL DOWNLOAD'!$B89+$B89</f>
        <v>0.45</v>
      </c>
      <c r="K89" s="199">
        <f ca="1">'GAS DAILY VOL DOWNLOAD'!K89-'GAS DAILY VOL DOWNLOAD'!$B89+$B89</f>
        <v>0.55000000000000004</v>
      </c>
      <c r="L89" s="199">
        <f ca="1">'GAS DAILY VOL DOWNLOAD'!L89-'GAS DAILY VOL DOWNLOAD'!$B89+$B89</f>
        <v>0.6</v>
      </c>
      <c r="M89" s="199">
        <f ca="1">'GAS DAILY VOL DOWNLOAD'!M89-'GAS DAILY VOL DOWNLOAD'!$B89+$B89</f>
        <v>0.55000000000000004</v>
      </c>
      <c r="N89" s="199">
        <f ca="1">'GAS DAILY VOL DOWNLOAD'!N89-'GAS DAILY VOL DOWNLOAD'!$B89+$B89</f>
        <v>0.6</v>
      </c>
      <c r="O89" s="199">
        <f ca="1">'GAS DAILY VOL DOWNLOAD'!O89-'GAS DAILY VOL DOWNLOAD'!$B89+$B89</f>
        <v>0.7</v>
      </c>
      <c r="P89" s="199">
        <f ca="1">'GAS DAILY VOL DOWNLOAD'!P89-'GAS DAILY VOL DOWNLOAD'!$B89+$B89</f>
        <v>0.7</v>
      </c>
      <c r="Q89" s="199">
        <f ca="1">'GAS DAILY VOL DOWNLOAD'!Q89-'GAS DAILY VOL DOWNLOAD'!$B89+$B89</f>
        <v>0.55000000000000004</v>
      </c>
    </row>
    <row r="90" spans="1:17" x14ac:dyDescent="0.25">
      <c r="A90" s="154">
        <v>39692</v>
      </c>
      <c r="B90" s="199">
        <f ca="1">STRADDLES!L112</f>
        <v>0.55000000000000004</v>
      </c>
      <c r="C90" s="199">
        <f ca="1">'GAS DAILY VOL DOWNLOAD'!C90-'GAS DAILY VOL DOWNLOAD'!$B90+$B90</f>
        <v>0.55000000000000004</v>
      </c>
      <c r="D90" s="199">
        <f ca="1">'GAS DAILY VOL DOWNLOAD'!D90-'GAS DAILY VOL DOWNLOAD'!$B90+$B90</f>
        <v>0.55000000000000004</v>
      </c>
      <c r="E90" s="199">
        <f ca="1">'GAS DAILY VOL DOWNLOAD'!E90-'GAS DAILY VOL DOWNLOAD'!$B90+$B90</f>
        <v>0.55000000000000004</v>
      </c>
      <c r="F90" s="199">
        <f ca="1">'GAS DAILY VOL DOWNLOAD'!F90-'GAS DAILY VOL DOWNLOAD'!$B90+$B90</f>
        <v>0.55000000000000004</v>
      </c>
      <c r="G90" s="199">
        <f ca="1">'GAS DAILY VOL DOWNLOAD'!G90-'GAS DAILY VOL DOWNLOAD'!$B90+$B90</f>
        <v>0.6</v>
      </c>
      <c r="H90" s="199">
        <f ca="1">'GAS DAILY VOL DOWNLOAD'!H90-'GAS DAILY VOL DOWNLOAD'!$B90+$B90</f>
        <v>0.6</v>
      </c>
      <c r="I90" s="199">
        <f ca="1">'GAS DAILY VOL DOWNLOAD'!I90-'GAS DAILY VOL DOWNLOAD'!$B90+$B90</f>
        <v>0.55000000000000004</v>
      </c>
      <c r="J90" s="199">
        <f ca="1">'GAS DAILY VOL DOWNLOAD'!J90-'GAS DAILY VOL DOWNLOAD'!$B90+$B90</f>
        <v>0.5</v>
      </c>
      <c r="K90" s="199">
        <f ca="1">'GAS DAILY VOL DOWNLOAD'!K90-'GAS DAILY VOL DOWNLOAD'!$B90+$B90</f>
        <v>0.55000000000000004</v>
      </c>
      <c r="L90" s="199">
        <f ca="1">'GAS DAILY VOL DOWNLOAD'!L90-'GAS DAILY VOL DOWNLOAD'!$B90+$B90</f>
        <v>0.6</v>
      </c>
      <c r="M90" s="199">
        <f ca="1">'GAS DAILY VOL DOWNLOAD'!M90-'GAS DAILY VOL DOWNLOAD'!$B90+$B90</f>
        <v>0.55000000000000004</v>
      </c>
      <c r="N90" s="199">
        <f ca="1">'GAS DAILY VOL DOWNLOAD'!N90-'GAS DAILY VOL DOWNLOAD'!$B90+$B90</f>
        <v>0.6</v>
      </c>
      <c r="O90" s="199">
        <f ca="1">'GAS DAILY VOL DOWNLOAD'!O90-'GAS DAILY VOL DOWNLOAD'!$B90+$B90</f>
        <v>0.7</v>
      </c>
      <c r="P90" s="199">
        <f ca="1">'GAS DAILY VOL DOWNLOAD'!P90-'GAS DAILY VOL DOWNLOAD'!$B90+$B90</f>
        <v>0.65</v>
      </c>
      <c r="Q90" s="199">
        <f ca="1">'GAS DAILY VOL DOWNLOAD'!Q90-'GAS DAILY VOL DOWNLOAD'!$B90+$B90</f>
        <v>0.55000000000000004</v>
      </c>
    </row>
    <row r="91" spans="1:17" x14ac:dyDescent="0.25">
      <c r="A91" s="154">
        <v>39722</v>
      </c>
      <c r="B91" s="199">
        <f ca="1">STRADDLES!L113</f>
        <v>0.6</v>
      </c>
      <c r="C91" s="199">
        <f ca="1">'GAS DAILY VOL DOWNLOAD'!C91-'GAS DAILY VOL DOWNLOAD'!$B91+$B91</f>
        <v>0.6</v>
      </c>
      <c r="D91" s="199">
        <f ca="1">'GAS DAILY VOL DOWNLOAD'!D91-'GAS DAILY VOL DOWNLOAD'!$B91+$B91</f>
        <v>0.55000000000000004</v>
      </c>
      <c r="E91" s="199">
        <f ca="1">'GAS DAILY VOL DOWNLOAD'!E91-'GAS DAILY VOL DOWNLOAD'!$B91+$B91</f>
        <v>0.6</v>
      </c>
      <c r="F91" s="199">
        <f ca="1">'GAS DAILY VOL DOWNLOAD'!F91-'GAS DAILY VOL DOWNLOAD'!$B91+$B91</f>
        <v>0.6</v>
      </c>
      <c r="G91" s="199">
        <f ca="1">'GAS DAILY VOL DOWNLOAD'!G91-'GAS DAILY VOL DOWNLOAD'!$B91+$B91</f>
        <v>0.65</v>
      </c>
      <c r="H91" s="199">
        <f ca="1">'GAS DAILY VOL DOWNLOAD'!H91-'GAS DAILY VOL DOWNLOAD'!$B91+$B91</f>
        <v>0.65</v>
      </c>
      <c r="I91" s="199">
        <f ca="1">'GAS DAILY VOL DOWNLOAD'!I91-'GAS DAILY VOL DOWNLOAD'!$B91+$B91</f>
        <v>0.6</v>
      </c>
      <c r="J91" s="199">
        <f ca="1">'GAS DAILY VOL DOWNLOAD'!J91-'GAS DAILY VOL DOWNLOAD'!$B91+$B91</f>
        <v>0.5</v>
      </c>
      <c r="K91" s="199">
        <f ca="1">'GAS DAILY VOL DOWNLOAD'!K91-'GAS DAILY VOL DOWNLOAD'!$B91+$B91</f>
        <v>0.6</v>
      </c>
      <c r="L91" s="199">
        <f ca="1">'GAS DAILY VOL DOWNLOAD'!L91-'GAS DAILY VOL DOWNLOAD'!$B91+$B91</f>
        <v>0.65</v>
      </c>
      <c r="M91" s="199">
        <f ca="1">'GAS DAILY VOL DOWNLOAD'!M91-'GAS DAILY VOL DOWNLOAD'!$B91+$B91</f>
        <v>0.6</v>
      </c>
      <c r="N91" s="199">
        <f ca="1">'GAS DAILY VOL DOWNLOAD'!N91-'GAS DAILY VOL DOWNLOAD'!$B91+$B91</f>
        <v>0.65</v>
      </c>
      <c r="O91" s="199">
        <f ca="1">'GAS DAILY VOL DOWNLOAD'!O91-'GAS DAILY VOL DOWNLOAD'!$B91+$B91</f>
        <v>0.75</v>
      </c>
      <c r="P91" s="199">
        <f ca="1">'GAS DAILY VOL DOWNLOAD'!P91-'GAS DAILY VOL DOWNLOAD'!$B91+$B91</f>
        <v>0.7</v>
      </c>
      <c r="Q91" s="199">
        <f ca="1">'GAS DAILY VOL DOWNLOAD'!Q91-'GAS DAILY VOL DOWNLOAD'!$B91+$B91</f>
        <v>0.6</v>
      </c>
    </row>
    <row r="92" spans="1:17" x14ac:dyDescent="0.25">
      <c r="A92" s="154">
        <v>39753</v>
      </c>
      <c r="B92" s="199">
        <f ca="1">STRADDLES!L114</f>
        <v>0.8</v>
      </c>
      <c r="C92" s="199">
        <f ca="1">'GAS DAILY VOL DOWNLOAD'!C92-'GAS DAILY VOL DOWNLOAD'!$B92+$B92</f>
        <v>0.85</v>
      </c>
      <c r="D92" s="199">
        <f ca="1">'GAS DAILY VOL DOWNLOAD'!D92-'GAS DAILY VOL DOWNLOAD'!$B92+$B92</f>
        <v>0.8</v>
      </c>
      <c r="E92" s="199">
        <f ca="1">'GAS DAILY VOL DOWNLOAD'!E92-'GAS DAILY VOL DOWNLOAD'!$B92+$B92</f>
        <v>0.8</v>
      </c>
      <c r="F92" s="199">
        <f ca="1">'GAS DAILY VOL DOWNLOAD'!F92-'GAS DAILY VOL DOWNLOAD'!$B92+$B92</f>
        <v>0.9</v>
      </c>
      <c r="G92" s="199">
        <f ca="1">'GAS DAILY VOL DOWNLOAD'!G92-'GAS DAILY VOL DOWNLOAD'!$B92+$B92</f>
        <v>0.95</v>
      </c>
      <c r="H92" s="199">
        <f ca="1">'GAS DAILY VOL DOWNLOAD'!H92-'GAS DAILY VOL DOWNLOAD'!$B92+$B92</f>
        <v>0.85</v>
      </c>
      <c r="I92" s="199">
        <f ca="1">'GAS DAILY VOL DOWNLOAD'!I92-'GAS DAILY VOL DOWNLOAD'!$B92+$B92</f>
        <v>0.8</v>
      </c>
      <c r="J92" s="199">
        <f ca="1">'GAS DAILY VOL DOWNLOAD'!J92-'GAS DAILY VOL DOWNLOAD'!$B92+$B92</f>
        <v>0.95</v>
      </c>
      <c r="K92" s="199">
        <f ca="1">'GAS DAILY VOL DOWNLOAD'!K92-'GAS DAILY VOL DOWNLOAD'!$B92+$B92</f>
        <v>0.8</v>
      </c>
      <c r="L92" s="199">
        <f ca="1">'GAS DAILY VOL DOWNLOAD'!L92-'GAS DAILY VOL DOWNLOAD'!$B92+$B92</f>
        <v>0.8</v>
      </c>
      <c r="M92" s="199">
        <f ca="1">'GAS DAILY VOL DOWNLOAD'!M92-'GAS DAILY VOL DOWNLOAD'!$B92+$B92</f>
        <v>0.8</v>
      </c>
      <c r="N92" s="199">
        <f ca="1">'GAS DAILY VOL DOWNLOAD'!N92-'GAS DAILY VOL DOWNLOAD'!$B92+$B92</f>
        <v>0.95</v>
      </c>
      <c r="O92" s="199">
        <f ca="1">'GAS DAILY VOL DOWNLOAD'!O92-'GAS DAILY VOL DOWNLOAD'!$B92+$B92</f>
        <v>0.95</v>
      </c>
      <c r="P92" s="199">
        <f ca="1">'GAS DAILY VOL DOWNLOAD'!P92-'GAS DAILY VOL DOWNLOAD'!$B92+$B92</f>
        <v>0.9</v>
      </c>
      <c r="Q92" s="199">
        <f ca="1">'GAS DAILY VOL DOWNLOAD'!Q92-'GAS DAILY VOL DOWNLOAD'!$B92+$B92</f>
        <v>0.8</v>
      </c>
    </row>
    <row r="93" spans="1:17" x14ac:dyDescent="0.25">
      <c r="A93" s="154">
        <v>39783</v>
      </c>
      <c r="B93" s="199">
        <f ca="1">STRADDLES!L115</f>
        <v>1</v>
      </c>
      <c r="C93" s="199">
        <f ca="1">'GAS DAILY VOL DOWNLOAD'!C93-'GAS DAILY VOL DOWNLOAD'!$B93+$B93</f>
        <v>1.05</v>
      </c>
      <c r="D93" s="199">
        <f ca="1">'GAS DAILY VOL DOWNLOAD'!D93-'GAS DAILY VOL DOWNLOAD'!$B93+$B93</f>
        <v>1</v>
      </c>
      <c r="E93" s="199">
        <f ca="1">'GAS DAILY VOL DOWNLOAD'!E93-'GAS DAILY VOL DOWNLOAD'!$B93+$B93</f>
        <v>1</v>
      </c>
      <c r="F93" s="199">
        <f ca="1">'GAS DAILY VOL DOWNLOAD'!F93-'GAS DAILY VOL DOWNLOAD'!$B93+$B93</f>
        <v>1.1499999999999999</v>
      </c>
      <c r="G93" s="199">
        <f ca="1">'GAS DAILY VOL DOWNLOAD'!G93-'GAS DAILY VOL DOWNLOAD'!$B93+$B93</f>
        <v>1.25</v>
      </c>
      <c r="H93" s="199">
        <f ca="1">'GAS DAILY VOL DOWNLOAD'!H93-'GAS DAILY VOL DOWNLOAD'!$B93+$B93</f>
        <v>1.05</v>
      </c>
      <c r="I93" s="199">
        <f ca="1">'GAS DAILY VOL DOWNLOAD'!I93-'GAS DAILY VOL DOWNLOAD'!$B93+$B93</f>
        <v>1</v>
      </c>
      <c r="J93" s="199">
        <f ca="1">'GAS DAILY VOL DOWNLOAD'!J93-'GAS DAILY VOL DOWNLOAD'!$B93+$B93</f>
        <v>1.35</v>
      </c>
      <c r="K93" s="199">
        <f ca="1">'GAS DAILY VOL DOWNLOAD'!K93-'GAS DAILY VOL DOWNLOAD'!$B93+$B93</f>
        <v>1</v>
      </c>
      <c r="L93" s="199">
        <f ca="1">'GAS DAILY VOL DOWNLOAD'!L93-'GAS DAILY VOL DOWNLOAD'!$B93+$B93</f>
        <v>1.1000000000000001</v>
      </c>
      <c r="M93" s="199">
        <f ca="1">'GAS DAILY VOL DOWNLOAD'!M93-'GAS DAILY VOL DOWNLOAD'!$B93+$B93</f>
        <v>1</v>
      </c>
      <c r="N93" s="199">
        <f ca="1">'GAS DAILY VOL DOWNLOAD'!N93-'GAS DAILY VOL DOWNLOAD'!$B93+$B93</f>
        <v>1.25</v>
      </c>
      <c r="O93" s="199">
        <f ca="1">'GAS DAILY VOL DOWNLOAD'!O93-'GAS DAILY VOL DOWNLOAD'!$B93+$B93</f>
        <v>1.1499999999999999</v>
      </c>
      <c r="P93" s="199">
        <f ca="1">'GAS DAILY VOL DOWNLOAD'!P93-'GAS DAILY VOL DOWNLOAD'!$B93+$B93</f>
        <v>1.1000000000000001</v>
      </c>
      <c r="Q93" s="199">
        <f ca="1">'GAS DAILY VOL DOWNLOAD'!Q93-'GAS DAILY VOL DOWNLOAD'!$B93+$B93</f>
        <v>1</v>
      </c>
    </row>
    <row r="94" spans="1:17" x14ac:dyDescent="0.25">
      <c r="A94" s="154">
        <v>39814</v>
      </c>
      <c r="B94" s="199">
        <f ca="1">STRADDLES!L116</f>
        <v>1</v>
      </c>
      <c r="C94" s="199">
        <f ca="1">'GAS DAILY VOL DOWNLOAD'!C94-'GAS DAILY VOL DOWNLOAD'!$B94+$B94</f>
        <v>1.05</v>
      </c>
      <c r="D94" s="199">
        <f ca="1">'GAS DAILY VOL DOWNLOAD'!D94-'GAS DAILY VOL DOWNLOAD'!$B94+$B94</f>
        <v>1</v>
      </c>
      <c r="E94" s="199">
        <f ca="1">'GAS DAILY VOL DOWNLOAD'!E94-'GAS DAILY VOL DOWNLOAD'!$B94+$B94</f>
        <v>1</v>
      </c>
      <c r="F94" s="199">
        <f ca="1">'GAS DAILY VOL DOWNLOAD'!F94-'GAS DAILY VOL DOWNLOAD'!$B94+$B94</f>
        <v>1.1499999999999999</v>
      </c>
      <c r="G94" s="199">
        <f ca="1">'GAS DAILY VOL DOWNLOAD'!G94-'GAS DAILY VOL DOWNLOAD'!$B94+$B94</f>
        <v>1.45</v>
      </c>
      <c r="H94" s="199">
        <f ca="1">'GAS DAILY VOL DOWNLOAD'!H94-'GAS DAILY VOL DOWNLOAD'!$B94+$B94</f>
        <v>1.05</v>
      </c>
      <c r="I94" s="199">
        <f ca="1">'GAS DAILY VOL DOWNLOAD'!I94-'GAS DAILY VOL DOWNLOAD'!$B94+$B94</f>
        <v>1</v>
      </c>
      <c r="J94" s="199">
        <f ca="1">'GAS DAILY VOL DOWNLOAD'!J94-'GAS DAILY VOL DOWNLOAD'!$B94+$B94</f>
        <v>1.35</v>
      </c>
      <c r="K94" s="199">
        <f ca="1">'GAS DAILY VOL DOWNLOAD'!K94-'GAS DAILY VOL DOWNLOAD'!$B94+$B94</f>
        <v>1</v>
      </c>
      <c r="L94" s="199">
        <f ca="1">'GAS DAILY VOL DOWNLOAD'!L94-'GAS DAILY VOL DOWNLOAD'!$B94+$B94</f>
        <v>1.1000000000000001</v>
      </c>
      <c r="M94" s="199">
        <f ca="1">'GAS DAILY VOL DOWNLOAD'!M94-'GAS DAILY VOL DOWNLOAD'!$B94+$B94</f>
        <v>1</v>
      </c>
      <c r="N94" s="199">
        <f ca="1">'GAS DAILY VOL DOWNLOAD'!N94-'GAS DAILY VOL DOWNLOAD'!$B94+$B94</f>
        <v>1.45</v>
      </c>
      <c r="O94" s="199">
        <f ca="1">'GAS DAILY VOL DOWNLOAD'!O94-'GAS DAILY VOL DOWNLOAD'!$B94+$B94</f>
        <v>1.1499999999999999</v>
      </c>
      <c r="P94" s="199">
        <f ca="1">'GAS DAILY VOL DOWNLOAD'!P94-'GAS DAILY VOL DOWNLOAD'!$B94+$B94</f>
        <v>1.1000000000000001</v>
      </c>
      <c r="Q94" s="199">
        <f ca="1">'GAS DAILY VOL DOWNLOAD'!Q94-'GAS DAILY VOL DOWNLOAD'!$B94+$B94</f>
        <v>1</v>
      </c>
    </row>
    <row r="95" spans="1:17" x14ac:dyDescent="0.25">
      <c r="A95" s="154">
        <v>39845</v>
      </c>
      <c r="B95" s="199">
        <f ca="1">STRADDLES!L117</f>
        <v>1</v>
      </c>
      <c r="C95" s="199">
        <f ca="1">'GAS DAILY VOL DOWNLOAD'!C95-'GAS DAILY VOL DOWNLOAD'!$B95+$B95</f>
        <v>1.05</v>
      </c>
      <c r="D95" s="199">
        <f ca="1">'GAS DAILY VOL DOWNLOAD'!D95-'GAS DAILY VOL DOWNLOAD'!$B95+$B95</f>
        <v>1</v>
      </c>
      <c r="E95" s="199">
        <f ca="1">'GAS DAILY VOL DOWNLOAD'!E95-'GAS DAILY VOL DOWNLOAD'!$B95+$B95</f>
        <v>1</v>
      </c>
      <c r="F95" s="199">
        <f ca="1">'GAS DAILY VOL DOWNLOAD'!F95-'GAS DAILY VOL DOWNLOAD'!$B95+$B95</f>
        <v>1.1499999999999999</v>
      </c>
      <c r="G95" s="199">
        <f ca="1">'GAS DAILY VOL DOWNLOAD'!G95-'GAS DAILY VOL DOWNLOAD'!$B95+$B95</f>
        <v>1.45</v>
      </c>
      <c r="H95" s="199">
        <f ca="1">'GAS DAILY VOL DOWNLOAD'!H95-'GAS DAILY VOL DOWNLOAD'!$B95+$B95</f>
        <v>1.05</v>
      </c>
      <c r="I95" s="199">
        <f ca="1">'GAS DAILY VOL DOWNLOAD'!I95-'GAS DAILY VOL DOWNLOAD'!$B95+$B95</f>
        <v>1</v>
      </c>
      <c r="J95" s="199">
        <f ca="1">'GAS DAILY VOL DOWNLOAD'!J95-'GAS DAILY VOL DOWNLOAD'!$B95+$B95</f>
        <v>1.35</v>
      </c>
      <c r="K95" s="199">
        <f ca="1">'GAS DAILY VOL DOWNLOAD'!K95-'GAS DAILY VOL DOWNLOAD'!$B95+$B95</f>
        <v>1</v>
      </c>
      <c r="L95" s="199">
        <f ca="1">'GAS DAILY VOL DOWNLOAD'!L95-'GAS DAILY VOL DOWNLOAD'!$B95+$B95</f>
        <v>1.1000000000000001</v>
      </c>
      <c r="M95" s="199">
        <f ca="1">'GAS DAILY VOL DOWNLOAD'!M95-'GAS DAILY VOL DOWNLOAD'!$B95+$B95</f>
        <v>1</v>
      </c>
      <c r="N95" s="199">
        <f ca="1">'GAS DAILY VOL DOWNLOAD'!N95-'GAS DAILY VOL DOWNLOAD'!$B95+$B95</f>
        <v>1.45</v>
      </c>
      <c r="O95" s="199">
        <f ca="1">'GAS DAILY VOL DOWNLOAD'!O95-'GAS DAILY VOL DOWNLOAD'!$B95+$B95</f>
        <v>1.1499999999999999</v>
      </c>
      <c r="P95" s="199">
        <f ca="1">'GAS DAILY VOL DOWNLOAD'!P95-'GAS DAILY VOL DOWNLOAD'!$B95+$B95</f>
        <v>1.1000000000000001</v>
      </c>
      <c r="Q95" s="199">
        <f ca="1">'GAS DAILY VOL DOWNLOAD'!Q95-'GAS DAILY VOL DOWNLOAD'!$B95+$B95</f>
        <v>1</v>
      </c>
    </row>
    <row r="96" spans="1:17" x14ac:dyDescent="0.25">
      <c r="A96" s="154">
        <v>39873</v>
      </c>
      <c r="B96" s="199">
        <f ca="1">STRADDLES!L118</f>
        <v>0.75</v>
      </c>
      <c r="C96" s="199">
        <f ca="1">'GAS DAILY VOL DOWNLOAD'!C96-'GAS DAILY VOL DOWNLOAD'!$B96+$B96</f>
        <v>0.8</v>
      </c>
      <c r="D96" s="199">
        <f ca="1">'GAS DAILY VOL DOWNLOAD'!D96-'GAS DAILY VOL DOWNLOAD'!$B96+$B96</f>
        <v>0.75</v>
      </c>
      <c r="E96" s="199">
        <f ca="1">'GAS DAILY VOL DOWNLOAD'!E96-'GAS DAILY VOL DOWNLOAD'!$B96+$B96</f>
        <v>0.75</v>
      </c>
      <c r="F96" s="199">
        <f ca="1">'GAS DAILY VOL DOWNLOAD'!F96-'GAS DAILY VOL DOWNLOAD'!$B96+$B96</f>
        <v>0.85</v>
      </c>
      <c r="G96" s="199">
        <f ca="1">'GAS DAILY VOL DOWNLOAD'!G96-'GAS DAILY VOL DOWNLOAD'!$B96+$B96</f>
        <v>1</v>
      </c>
      <c r="H96" s="199">
        <f ca="1">'GAS DAILY VOL DOWNLOAD'!H96-'GAS DAILY VOL DOWNLOAD'!$B96+$B96</f>
        <v>0.75</v>
      </c>
      <c r="I96" s="199">
        <f ca="1">'GAS DAILY VOL DOWNLOAD'!I96-'GAS DAILY VOL DOWNLOAD'!$B96+$B96</f>
        <v>0.75</v>
      </c>
      <c r="J96" s="199">
        <f ca="1">'GAS DAILY VOL DOWNLOAD'!J96-'GAS DAILY VOL DOWNLOAD'!$B96+$B96</f>
        <v>0.95</v>
      </c>
      <c r="K96" s="199">
        <f ca="1">'GAS DAILY VOL DOWNLOAD'!K96-'GAS DAILY VOL DOWNLOAD'!$B96+$B96</f>
        <v>0.75</v>
      </c>
      <c r="L96" s="199">
        <f ca="1">'GAS DAILY VOL DOWNLOAD'!L96-'GAS DAILY VOL DOWNLOAD'!$B96+$B96</f>
        <v>0.75</v>
      </c>
      <c r="M96" s="199">
        <f ca="1">'GAS DAILY VOL DOWNLOAD'!M96-'GAS DAILY VOL DOWNLOAD'!$B96+$B96</f>
        <v>0.75</v>
      </c>
      <c r="N96" s="199">
        <f ca="1">'GAS DAILY VOL DOWNLOAD'!N96-'GAS DAILY VOL DOWNLOAD'!$B96+$B96</f>
        <v>1</v>
      </c>
      <c r="O96" s="199">
        <f ca="1">'GAS DAILY VOL DOWNLOAD'!O96-'GAS DAILY VOL DOWNLOAD'!$B96+$B96</f>
        <v>0.9</v>
      </c>
      <c r="P96" s="199">
        <f ca="1">'GAS DAILY VOL DOWNLOAD'!P96-'GAS DAILY VOL DOWNLOAD'!$B96+$B96</f>
        <v>0.85</v>
      </c>
      <c r="Q96" s="199">
        <f ca="1">'GAS DAILY VOL DOWNLOAD'!Q96-'GAS DAILY VOL DOWNLOAD'!$B96+$B96</f>
        <v>0.75</v>
      </c>
    </row>
    <row r="97" spans="1:17" x14ac:dyDescent="0.25">
      <c r="A97" s="154">
        <v>39904</v>
      </c>
      <c r="B97" s="199">
        <f ca="1">STRADDLES!L119</f>
        <v>0.4</v>
      </c>
      <c r="C97" s="199">
        <f ca="1">'GAS DAILY VOL DOWNLOAD'!C97-'GAS DAILY VOL DOWNLOAD'!$B97+$B97</f>
        <v>0.45</v>
      </c>
      <c r="D97" s="199">
        <f ca="1">'GAS DAILY VOL DOWNLOAD'!D97-'GAS DAILY VOL DOWNLOAD'!$B97+$B97</f>
        <v>0.4</v>
      </c>
      <c r="E97" s="199">
        <f ca="1">'GAS DAILY VOL DOWNLOAD'!E97-'GAS DAILY VOL DOWNLOAD'!$B97+$B97</f>
        <v>0.45</v>
      </c>
      <c r="F97" s="199">
        <f ca="1">'GAS DAILY VOL DOWNLOAD'!F97-'GAS DAILY VOL DOWNLOAD'!$B97+$B97</f>
        <v>0.45</v>
      </c>
      <c r="G97" s="199">
        <f ca="1">'GAS DAILY VOL DOWNLOAD'!G97-'GAS DAILY VOL DOWNLOAD'!$B97+$B97</f>
        <v>0.45</v>
      </c>
      <c r="H97" s="199">
        <f ca="1">'GAS DAILY VOL DOWNLOAD'!H97-'GAS DAILY VOL DOWNLOAD'!$B97+$B97</f>
        <v>0.45</v>
      </c>
      <c r="I97" s="199">
        <f ca="1">'GAS DAILY VOL DOWNLOAD'!I97-'GAS DAILY VOL DOWNLOAD'!$B97+$B97</f>
        <v>0.45</v>
      </c>
      <c r="J97" s="199">
        <f ca="1">'GAS DAILY VOL DOWNLOAD'!J97-'GAS DAILY VOL DOWNLOAD'!$B97+$B97</f>
        <v>0.5</v>
      </c>
      <c r="K97" s="199">
        <f ca="1">'GAS DAILY VOL DOWNLOAD'!K97-'GAS DAILY VOL DOWNLOAD'!$B97+$B97</f>
        <v>0.4</v>
      </c>
      <c r="L97" s="199">
        <f ca="1">'GAS DAILY VOL DOWNLOAD'!L97-'GAS DAILY VOL DOWNLOAD'!$B97+$B97</f>
        <v>0.45</v>
      </c>
      <c r="M97" s="199">
        <f ca="1">'GAS DAILY VOL DOWNLOAD'!M97-'GAS DAILY VOL DOWNLOAD'!$B97+$B97</f>
        <v>0.4</v>
      </c>
      <c r="N97" s="199">
        <f ca="1">'GAS DAILY VOL DOWNLOAD'!N97-'GAS DAILY VOL DOWNLOAD'!$B97+$B97</f>
        <v>0.45</v>
      </c>
      <c r="O97" s="199">
        <f ca="1">'GAS DAILY VOL DOWNLOAD'!O97-'GAS DAILY VOL DOWNLOAD'!$B97+$B97</f>
        <v>0.55000000000000004</v>
      </c>
      <c r="P97" s="199">
        <f ca="1">'GAS DAILY VOL DOWNLOAD'!P97-'GAS DAILY VOL DOWNLOAD'!$B97+$B97</f>
        <v>0.55000000000000004</v>
      </c>
      <c r="Q97" s="199">
        <f ca="1">'GAS DAILY VOL DOWNLOAD'!Q97-'GAS DAILY VOL DOWNLOAD'!$B97+$B97</f>
        <v>0.4</v>
      </c>
    </row>
    <row r="98" spans="1:17" x14ac:dyDescent="0.25">
      <c r="A98" s="154">
        <v>39934</v>
      </c>
      <c r="B98" s="199">
        <f ca="1">STRADDLES!L120</f>
        <v>0.45</v>
      </c>
      <c r="C98" s="199">
        <f ca="1">'GAS DAILY VOL DOWNLOAD'!C98-'GAS DAILY VOL DOWNLOAD'!$B98+$B98</f>
        <v>0.5</v>
      </c>
      <c r="D98" s="199">
        <f ca="1">'GAS DAILY VOL DOWNLOAD'!D98-'GAS DAILY VOL DOWNLOAD'!$B98+$B98</f>
        <v>0.4</v>
      </c>
      <c r="E98" s="199">
        <f ca="1">'GAS DAILY VOL DOWNLOAD'!E98-'GAS DAILY VOL DOWNLOAD'!$B98+$B98</f>
        <v>0.4</v>
      </c>
      <c r="F98" s="199">
        <f ca="1">'GAS DAILY VOL DOWNLOAD'!F98-'GAS DAILY VOL DOWNLOAD'!$B98+$B98</f>
        <v>0.45</v>
      </c>
      <c r="G98" s="199">
        <f ca="1">'GAS DAILY VOL DOWNLOAD'!G98-'GAS DAILY VOL DOWNLOAD'!$B98+$B98</f>
        <v>0.5</v>
      </c>
      <c r="H98" s="199">
        <f ca="1">'GAS DAILY VOL DOWNLOAD'!H98-'GAS DAILY VOL DOWNLOAD'!$B98+$B98</f>
        <v>0.45</v>
      </c>
      <c r="I98" s="199">
        <f ca="1">'GAS DAILY VOL DOWNLOAD'!I98-'GAS DAILY VOL DOWNLOAD'!$B98+$B98</f>
        <v>0.4</v>
      </c>
      <c r="J98" s="199">
        <f ca="1">'GAS DAILY VOL DOWNLOAD'!J98-'GAS DAILY VOL DOWNLOAD'!$B98+$B98</f>
        <v>0.45</v>
      </c>
      <c r="K98" s="199">
        <f ca="1">'GAS DAILY VOL DOWNLOAD'!K98-'GAS DAILY VOL DOWNLOAD'!$B98+$B98</f>
        <v>0.45</v>
      </c>
      <c r="L98" s="199">
        <f ca="1">'GAS DAILY VOL DOWNLOAD'!L98-'GAS DAILY VOL DOWNLOAD'!$B98+$B98</f>
        <v>0.5</v>
      </c>
      <c r="M98" s="199">
        <f ca="1">'GAS DAILY VOL DOWNLOAD'!M98-'GAS DAILY VOL DOWNLOAD'!$B98+$B98</f>
        <v>0.45</v>
      </c>
      <c r="N98" s="199">
        <f ca="1">'GAS DAILY VOL DOWNLOAD'!N98-'GAS DAILY VOL DOWNLOAD'!$B98+$B98</f>
        <v>0.5</v>
      </c>
      <c r="O98" s="199">
        <f ca="1">'GAS DAILY VOL DOWNLOAD'!O98-'GAS DAILY VOL DOWNLOAD'!$B98+$B98</f>
        <v>0.6</v>
      </c>
      <c r="P98" s="199">
        <f ca="1">'GAS DAILY VOL DOWNLOAD'!P98-'GAS DAILY VOL DOWNLOAD'!$B98+$B98</f>
        <v>0.5</v>
      </c>
      <c r="Q98" s="199">
        <f ca="1">'GAS DAILY VOL DOWNLOAD'!Q98-'GAS DAILY VOL DOWNLOAD'!$B98+$B98</f>
        <v>0.45</v>
      </c>
    </row>
    <row r="99" spans="1:17" x14ac:dyDescent="0.25">
      <c r="A99" s="154">
        <v>39965</v>
      </c>
      <c r="B99" s="199">
        <f ca="1">STRADDLES!L121</f>
        <v>0.45</v>
      </c>
      <c r="C99" s="199">
        <f ca="1">'GAS DAILY VOL DOWNLOAD'!C99-'GAS DAILY VOL DOWNLOAD'!$B99+$B99</f>
        <v>0.5</v>
      </c>
      <c r="D99" s="199">
        <f ca="1">'GAS DAILY VOL DOWNLOAD'!D99-'GAS DAILY VOL DOWNLOAD'!$B99+$B99</f>
        <v>0.4</v>
      </c>
      <c r="E99" s="199">
        <f ca="1">'GAS DAILY VOL DOWNLOAD'!E99-'GAS DAILY VOL DOWNLOAD'!$B99+$B99</f>
        <v>0.5</v>
      </c>
      <c r="F99" s="199">
        <f ca="1">'GAS DAILY VOL DOWNLOAD'!F99-'GAS DAILY VOL DOWNLOAD'!$B99+$B99</f>
        <v>0.45</v>
      </c>
      <c r="G99" s="199">
        <f ca="1">'GAS DAILY VOL DOWNLOAD'!G99-'GAS DAILY VOL DOWNLOAD'!$B99+$B99</f>
        <v>0.5</v>
      </c>
      <c r="H99" s="199">
        <f ca="1">'GAS DAILY VOL DOWNLOAD'!H99-'GAS DAILY VOL DOWNLOAD'!$B99+$B99</f>
        <v>0.5</v>
      </c>
      <c r="I99" s="199">
        <f ca="1">'GAS DAILY VOL DOWNLOAD'!I99-'GAS DAILY VOL DOWNLOAD'!$B99+$B99</f>
        <v>0.5</v>
      </c>
      <c r="J99" s="199">
        <f ca="1">'GAS DAILY VOL DOWNLOAD'!J99-'GAS DAILY VOL DOWNLOAD'!$B99+$B99</f>
        <v>0.5</v>
      </c>
      <c r="K99" s="199">
        <f ca="1">'GAS DAILY VOL DOWNLOAD'!K99-'GAS DAILY VOL DOWNLOAD'!$B99+$B99</f>
        <v>0.45</v>
      </c>
      <c r="L99" s="199">
        <f ca="1">'GAS DAILY VOL DOWNLOAD'!L99-'GAS DAILY VOL DOWNLOAD'!$B99+$B99</f>
        <v>0.5</v>
      </c>
      <c r="M99" s="199">
        <f ca="1">'GAS DAILY VOL DOWNLOAD'!M99-'GAS DAILY VOL DOWNLOAD'!$B99+$B99</f>
        <v>0.45</v>
      </c>
      <c r="N99" s="199">
        <f ca="1">'GAS DAILY VOL DOWNLOAD'!N99-'GAS DAILY VOL DOWNLOAD'!$B99+$B99</f>
        <v>0.5</v>
      </c>
      <c r="O99" s="199">
        <f ca="1">'GAS DAILY VOL DOWNLOAD'!O99-'GAS DAILY VOL DOWNLOAD'!$B99+$B99</f>
        <v>0.6</v>
      </c>
      <c r="P99" s="199">
        <f ca="1">'GAS DAILY VOL DOWNLOAD'!P99-'GAS DAILY VOL DOWNLOAD'!$B99+$B99</f>
        <v>0.6</v>
      </c>
      <c r="Q99" s="199">
        <f ca="1">'GAS DAILY VOL DOWNLOAD'!Q99-'GAS DAILY VOL DOWNLOAD'!$B99+$B99</f>
        <v>0.45</v>
      </c>
    </row>
    <row r="100" spans="1:17" x14ac:dyDescent="0.25">
      <c r="A100" s="154">
        <v>39995</v>
      </c>
      <c r="B100" s="199">
        <f ca="1">STRADDLES!L122</f>
        <v>0.5</v>
      </c>
      <c r="C100" s="199">
        <f ca="1">'GAS DAILY VOL DOWNLOAD'!C100-'GAS DAILY VOL DOWNLOAD'!$B100+$B100</f>
        <v>0.5</v>
      </c>
      <c r="D100" s="199">
        <f ca="1">'GAS DAILY VOL DOWNLOAD'!D100-'GAS DAILY VOL DOWNLOAD'!$B100+$B100</f>
        <v>0.4</v>
      </c>
      <c r="E100" s="199">
        <f ca="1">'GAS DAILY VOL DOWNLOAD'!E100-'GAS DAILY VOL DOWNLOAD'!$B100+$B100</f>
        <v>0.5</v>
      </c>
      <c r="F100" s="199">
        <f ca="1">'GAS DAILY VOL DOWNLOAD'!F100-'GAS DAILY VOL DOWNLOAD'!$B100+$B100</f>
        <v>0.5</v>
      </c>
      <c r="G100" s="199">
        <f ca="1">'GAS DAILY VOL DOWNLOAD'!G100-'GAS DAILY VOL DOWNLOAD'!$B100+$B100</f>
        <v>0.5</v>
      </c>
      <c r="H100" s="199">
        <f ca="1">'GAS DAILY VOL DOWNLOAD'!H100-'GAS DAILY VOL DOWNLOAD'!$B100+$B100</f>
        <v>0.5</v>
      </c>
      <c r="I100" s="199">
        <f ca="1">'GAS DAILY VOL DOWNLOAD'!I100-'GAS DAILY VOL DOWNLOAD'!$B100+$B100</f>
        <v>0.5</v>
      </c>
      <c r="J100" s="199">
        <f ca="1">'GAS DAILY VOL DOWNLOAD'!J100-'GAS DAILY VOL DOWNLOAD'!$B100+$B100</f>
        <v>0.5</v>
      </c>
      <c r="K100" s="199">
        <f ca="1">'GAS DAILY VOL DOWNLOAD'!K100-'GAS DAILY VOL DOWNLOAD'!$B100+$B100</f>
        <v>0.5</v>
      </c>
      <c r="L100" s="199">
        <f ca="1">'GAS DAILY VOL DOWNLOAD'!L100-'GAS DAILY VOL DOWNLOAD'!$B100+$B100</f>
        <v>0.55000000000000004</v>
      </c>
      <c r="M100" s="199">
        <f ca="1">'GAS DAILY VOL DOWNLOAD'!M100-'GAS DAILY VOL DOWNLOAD'!$B100+$B100</f>
        <v>0.5</v>
      </c>
      <c r="N100" s="199">
        <f ca="1">'GAS DAILY VOL DOWNLOAD'!N100-'GAS DAILY VOL DOWNLOAD'!$B100+$B100</f>
        <v>0.5</v>
      </c>
      <c r="O100" s="199">
        <f ca="1">'GAS DAILY VOL DOWNLOAD'!O100-'GAS DAILY VOL DOWNLOAD'!$B100+$B100</f>
        <v>0.65</v>
      </c>
      <c r="P100" s="199">
        <f ca="1">'GAS DAILY VOL DOWNLOAD'!P100-'GAS DAILY VOL DOWNLOAD'!$B100+$B100</f>
        <v>0.6</v>
      </c>
      <c r="Q100" s="199">
        <f ca="1">'GAS DAILY VOL DOWNLOAD'!Q100-'GAS DAILY VOL DOWNLOAD'!$B100+$B100</f>
        <v>0.5</v>
      </c>
    </row>
    <row r="101" spans="1:17" x14ac:dyDescent="0.25">
      <c r="A101" s="154">
        <v>40026</v>
      </c>
      <c r="B101" s="199">
        <f ca="1">STRADDLES!L123</f>
        <v>0.55000000000000004</v>
      </c>
      <c r="C101" s="199">
        <f ca="1">'GAS DAILY VOL DOWNLOAD'!C101-'GAS DAILY VOL DOWNLOAD'!$B101+$B101</f>
        <v>0.55000000000000004</v>
      </c>
      <c r="D101" s="199">
        <f ca="1">'GAS DAILY VOL DOWNLOAD'!D101-'GAS DAILY VOL DOWNLOAD'!$B101+$B101</f>
        <v>0.5</v>
      </c>
      <c r="E101" s="199">
        <f ca="1">'GAS DAILY VOL DOWNLOAD'!E101-'GAS DAILY VOL DOWNLOAD'!$B101+$B101</f>
        <v>0.6</v>
      </c>
      <c r="F101" s="199">
        <f ca="1">'GAS DAILY VOL DOWNLOAD'!F101-'GAS DAILY VOL DOWNLOAD'!$B101+$B101</f>
        <v>0.55000000000000004</v>
      </c>
      <c r="G101" s="199">
        <f ca="1">'GAS DAILY VOL DOWNLOAD'!G101-'GAS DAILY VOL DOWNLOAD'!$B101+$B101</f>
        <v>0.6</v>
      </c>
      <c r="H101" s="199">
        <f ca="1">'GAS DAILY VOL DOWNLOAD'!H101-'GAS DAILY VOL DOWNLOAD'!$B101+$B101</f>
        <v>0.55000000000000004</v>
      </c>
      <c r="I101" s="199">
        <f ca="1">'GAS DAILY VOL DOWNLOAD'!I101-'GAS DAILY VOL DOWNLOAD'!$B101+$B101</f>
        <v>0.6</v>
      </c>
      <c r="J101" s="199">
        <f ca="1">'GAS DAILY VOL DOWNLOAD'!J101-'GAS DAILY VOL DOWNLOAD'!$B101+$B101</f>
        <v>0.45</v>
      </c>
      <c r="K101" s="199">
        <f ca="1">'GAS DAILY VOL DOWNLOAD'!K101-'GAS DAILY VOL DOWNLOAD'!$B101+$B101</f>
        <v>0.55000000000000004</v>
      </c>
      <c r="L101" s="199">
        <f ca="1">'GAS DAILY VOL DOWNLOAD'!L101-'GAS DAILY VOL DOWNLOAD'!$B101+$B101</f>
        <v>0.6</v>
      </c>
      <c r="M101" s="199">
        <f ca="1">'GAS DAILY VOL DOWNLOAD'!M101-'GAS DAILY VOL DOWNLOAD'!$B101+$B101</f>
        <v>0.55000000000000004</v>
      </c>
      <c r="N101" s="199">
        <f ca="1">'GAS DAILY VOL DOWNLOAD'!N101-'GAS DAILY VOL DOWNLOAD'!$B101+$B101</f>
        <v>0.6</v>
      </c>
      <c r="O101" s="199">
        <f ca="1">'GAS DAILY VOL DOWNLOAD'!O101-'GAS DAILY VOL DOWNLOAD'!$B101+$B101</f>
        <v>0.7</v>
      </c>
      <c r="P101" s="199">
        <f ca="1">'GAS DAILY VOL DOWNLOAD'!P101-'GAS DAILY VOL DOWNLOAD'!$B101+$B101</f>
        <v>0.7</v>
      </c>
      <c r="Q101" s="199">
        <f ca="1">'GAS DAILY VOL DOWNLOAD'!Q101-'GAS DAILY VOL DOWNLOAD'!$B101+$B101</f>
        <v>0.55000000000000004</v>
      </c>
    </row>
    <row r="102" spans="1:17" x14ac:dyDescent="0.25">
      <c r="A102" s="154">
        <v>40057</v>
      </c>
      <c r="B102" s="199">
        <f ca="1">STRADDLES!L124</f>
        <v>0.55000000000000004</v>
      </c>
      <c r="C102" s="199">
        <f ca="1">'GAS DAILY VOL DOWNLOAD'!C102-'GAS DAILY VOL DOWNLOAD'!$B102+$B102</f>
        <v>0.55000000000000004</v>
      </c>
      <c r="D102" s="199">
        <f ca="1">'GAS DAILY VOL DOWNLOAD'!D102-'GAS DAILY VOL DOWNLOAD'!$B102+$B102</f>
        <v>0.55000000000000004</v>
      </c>
      <c r="E102" s="199">
        <f ca="1">'GAS DAILY VOL DOWNLOAD'!E102-'GAS DAILY VOL DOWNLOAD'!$B102+$B102</f>
        <v>0.55000000000000004</v>
      </c>
      <c r="F102" s="199">
        <f ca="1">'GAS DAILY VOL DOWNLOAD'!F102-'GAS DAILY VOL DOWNLOAD'!$B102+$B102</f>
        <v>0.55000000000000004</v>
      </c>
      <c r="G102" s="199">
        <f ca="1">'GAS DAILY VOL DOWNLOAD'!G102-'GAS DAILY VOL DOWNLOAD'!$B102+$B102</f>
        <v>0.6</v>
      </c>
      <c r="H102" s="199">
        <f ca="1">'GAS DAILY VOL DOWNLOAD'!H102-'GAS DAILY VOL DOWNLOAD'!$B102+$B102</f>
        <v>0.6</v>
      </c>
      <c r="I102" s="199">
        <f ca="1">'GAS DAILY VOL DOWNLOAD'!I102-'GAS DAILY VOL DOWNLOAD'!$B102+$B102</f>
        <v>0.55000000000000004</v>
      </c>
      <c r="J102" s="199">
        <f ca="1">'GAS DAILY VOL DOWNLOAD'!J102-'GAS DAILY VOL DOWNLOAD'!$B102+$B102</f>
        <v>0.5</v>
      </c>
      <c r="K102" s="199">
        <f ca="1">'GAS DAILY VOL DOWNLOAD'!K102-'GAS DAILY VOL DOWNLOAD'!$B102+$B102</f>
        <v>0.55000000000000004</v>
      </c>
      <c r="L102" s="199">
        <f ca="1">'GAS DAILY VOL DOWNLOAD'!L102-'GAS DAILY VOL DOWNLOAD'!$B102+$B102</f>
        <v>0.6</v>
      </c>
      <c r="M102" s="199">
        <f ca="1">'GAS DAILY VOL DOWNLOAD'!M102-'GAS DAILY VOL DOWNLOAD'!$B102+$B102</f>
        <v>0.55000000000000004</v>
      </c>
      <c r="N102" s="199">
        <f ca="1">'GAS DAILY VOL DOWNLOAD'!N102-'GAS DAILY VOL DOWNLOAD'!$B102+$B102</f>
        <v>0.6</v>
      </c>
      <c r="O102" s="199">
        <f ca="1">'GAS DAILY VOL DOWNLOAD'!O102-'GAS DAILY VOL DOWNLOAD'!$B102+$B102</f>
        <v>0.7</v>
      </c>
      <c r="P102" s="199">
        <f ca="1">'GAS DAILY VOL DOWNLOAD'!P102-'GAS DAILY VOL DOWNLOAD'!$B102+$B102</f>
        <v>0.65</v>
      </c>
      <c r="Q102" s="199">
        <f ca="1">'GAS DAILY VOL DOWNLOAD'!Q102-'GAS DAILY VOL DOWNLOAD'!$B102+$B102</f>
        <v>0.55000000000000004</v>
      </c>
    </row>
    <row r="103" spans="1:17" x14ac:dyDescent="0.25">
      <c r="A103" s="154">
        <v>40087</v>
      </c>
      <c r="B103" s="199">
        <f ca="1">STRADDLES!L125</f>
        <v>0.6</v>
      </c>
      <c r="C103" s="199">
        <f ca="1">'GAS DAILY VOL DOWNLOAD'!C103-'GAS DAILY VOL DOWNLOAD'!$B103+$B103</f>
        <v>0.6</v>
      </c>
      <c r="D103" s="199">
        <f ca="1">'GAS DAILY VOL DOWNLOAD'!D103-'GAS DAILY VOL DOWNLOAD'!$B103+$B103</f>
        <v>0.55000000000000004</v>
      </c>
      <c r="E103" s="199">
        <f ca="1">'GAS DAILY VOL DOWNLOAD'!E103-'GAS DAILY VOL DOWNLOAD'!$B103+$B103</f>
        <v>0.6</v>
      </c>
      <c r="F103" s="199">
        <f ca="1">'GAS DAILY VOL DOWNLOAD'!F103-'GAS DAILY VOL DOWNLOAD'!$B103+$B103</f>
        <v>0.6</v>
      </c>
      <c r="G103" s="199">
        <f ca="1">'GAS DAILY VOL DOWNLOAD'!G103-'GAS DAILY VOL DOWNLOAD'!$B103+$B103</f>
        <v>0.65</v>
      </c>
      <c r="H103" s="199">
        <f ca="1">'GAS DAILY VOL DOWNLOAD'!H103-'GAS DAILY VOL DOWNLOAD'!$B103+$B103</f>
        <v>0.65</v>
      </c>
      <c r="I103" s="199">
        <f ca="1">'GAS DAILY VOL DOWNLOAD'!I103-'GAS DAILY VOL DOWNLOAD'!$B103+$B103</f>
        <v>0.6</v>
      </c>
      <c r="J103" s="199">
        <f ca="1">'GAS DAILY VOL DOWNLOAD'!J103-'GAS DAILY VOL DOWNLOAD'!$B103+$B103</f>
        <v>0.5</v>
      </c>
      <c r="K103" s="199">
        <f ca="1">'GAS DAILY VOL DOWNLOAD'!K103-'GAS DAILY VOL DOWNLOAD'!$B103+$B103</f>
        <v>0.6</v>
      </c>
      <c r="L103" s="199">
        <f ca="1">'GAS DAILY VOL DOWNLOAD'!L103-'GAS DAILY VOL DOWNLOAD'!$B103+$B103</f>
        <v>0.65</v>
      </c>
      <c r="M103" s="199">
        <f ca="1">'GAS DAILY VOL DOWNLOAD'!M103-'GAS DAILY VOL DOWNLOAD'!$B103+$B103</f>
        <v>0.6</v>
      </c>
      <c r="N103" s="199">
        <f ca="1">'GAS DAILY VOL DOWNLOAD'!N103-'GAS DAILY VOL DOWNLOAD'!$B103+$B103</f>
        <v>0.65</v>
      </c>
      <c r="O103" s="199">
        <f ca="1">'GAS DAILY VOL DOWNLOAD'!O103-'GAS DAILY VOL DOWNLOAD'!$B103+$B103</f>
        <v>0.75</v>
      </c>
      <c r="P103" s="199">
        <f ca="1">'GAS DAILY VOL DOWNLOAD'!P103-'GAS DAILY VOL DOWNLOAD'!$B103+$B103</f>
        <v>0.7</v>
      </c>
      <c r="Q103" s="199">
        <f ca="1">'GAS DAILY VOL DOWNLOAD'!Q103-'GAS DAILY VOL DOWNLOAD'!$B103+$B103</f>
        <v>0.6</v>
      </c>
    </row>
    <row r="104" spans="1:17" x14ac:dyDescent="0.25">
      <c r="A104" s="154">
        <v>40118</v>
      </c>
      <c r="B104" s="199">
        <f ca="1">STRADDLES!L126</f>
        <v>0.8</v>
      </c>
      <c r="C104" s="199">
        <f ca="1">'GAS DAILY VOL DOWNLOAD'!C104-'GAS DAILY VOL DOWNLOAD'!$B104+$B104</f>
        <v>0.85</v>
      </c>
      <c r="D104" s="199">
        <f ca="1">'GAS DAILY VOL DOWNLOAD'!D104-'GAS DAILY VOL DOWNLOAD'!$B104+$B104</f>
        <v>0.8</v>
      </c>
      <c r="E104" s="199">
        <f ca="1">'GAS DAILY VOL DOWNLOAD'!E104-'GAS DAILY VOL DOWNLOAD'!$B104+$B104</f>
        <v>0.8</v>
      </c>
      <c r="F104" s="199">
        <f ca="1">'GAS DAILY VOL DOWNLOAD'!F104-'GAS DAILY VOL DOWNLOAD'!$B104+$B104</f>
        <v>0.9</v>
      </c>
      <c r="G104" s="199">
        <f ca="1">'GAS DAILY VOL DOWNLOAD'!G104-'GAS DAILY VOL DOWNLOAD'!$B104+$B104</f>
        <v>0.95</v>
      </c>
      <c r="H104" s="199">
        <f ca="1">'GAS DAILY VOL DOWNLOAD'!H104-'GAS DAILY VOL DOWNLOAD'!$B104+$B104</f>
        <v>0.85</v>
      </c>
      <c r="I104" s="199">
        <f ca="1">'GAS DAILY VOL DOWNLOAD'!I104-'GAS DAILY VOL DOWNLOAD'!$B104+$B104</f>
        <v>0.8</v>
      </c>
      <c r="J104" s="199">
        <f ca="1">'GAS DAILY VOL DOWNLOAD'!J104-'GAS DAILY VOL DOWNLOAD'!$B104+$B104</f>
        <v>0.95</v>
      </c>
      <c r="K104" s="199">
        <f ca="1">'GAS DAILY VOL DOWNLOAD'!K104-'GAS DAILY VOL DOWNLOAD'!$B104+$B104</f>
        <v>0.8</v>
      </c>
      <c r="L104" s="199">
        <f ca="1">'GAS DAILY VOL DOWNLOAD'!L104-'GAS DAILY VOL DOWNLOAD'!$B104+$B104</f>
        <v>0.8</v>
      </c>
      <c r="M104" s="199">
        <f ca="1">'GAS DAILY VOL DOWNLOAD'!M104-'GAS DAILY VOL DOWNLOAD'!$B104+$B104</f>
        <v>0.8</v>
      </c>
      <c r="N104" s="199">
        <f ca="1">'GAS DAILY VOL DOWNLOAD'!N104-'GAS DAILY VOL DOWNLOAD'!$B104+$B104</f>
        <v>0.95</v>
      </c>
      <c r="O104" s="199">
        <f ca="1">'GAS DAILY VOL DOWNLOAD'!O104-'GAS DAILY VOL DOWNLOAD'!$B104+$B104</f>
        <v>0.95</v>
      </c>
      <c r="P104" s="199">
        <f ca="1">'GAS DAILY VOL DOWNLOAD'!P104-'GAS DAILY VOL DOWNLOAD'!$B104+$B104</f>
        <v>0.9</v>
      </c>
      <c r="Q104" s="199">
        <f ca="1">'GAS DAILY VOL DOWNLOAD'!Q104-'GAS DAILY VOL DOWNLOAD'!$B104+$B104</f>
        <v>0.8</v>
      </c>
    </row>
    <row r="105" spans="1:17" x14ac:dyDescent="0.25">
      <c r="A105" s="154">
        <v>40148</v>
      </c>
      <c r="B105" s="199">
        <f ca="1">STRADDLES!L127</f>
        <v>1</v>
      </c>
      <c r="C105" s="199">
        <f ca="1">'GAS DAILY VOL DOWNLOAD'!C105-'GAS DAILY VOL DOWNLOAD'!$B105+$B105</f>
        <v>1.05</v>
      </c>
      <c r="D105" s="199">
        <f ca="1">'GAS DAILY VOL DOWNLOAD'!D105-'GAS DAILY VOL DOWNLOAD'!$B105+$B105</f>
        <v>1</v>
      </c>
      <c r="E105" s="199">
        <f ca="1">'GAS DAILY VOL DOWNLOAD'!E105-'GAS DAILY VOL DOWNLOAD'!$B105+$B105</f>
        <v>1</v>
      </c>
      <c r="F105" s="199">
        <f ca="1">'GAS DAILY VOL DOWNLOAD'!F105-'GAS DAILY VOL DOWNLOAD'!$B105+$B105</f>
        <v>1.1499999999999999</v>
      </c>
      <c r="G105" s="199">
        <f ca="1">'GAS DAILY VOL DOWNLOAD'!G105-'GAS DAILY VOL DOWNLOAD'!$B105+$B105</f>
        <v>1.25</v>
      </c>
      <c r="H105" s="199">
        <f ca="1">'GAS DAILY VOL DOWNLOAD'!H105-'GAS DAILY VOL DOWNLOAD'!$B105+$B105</f>
        <v>1.05</v>
      </c>
      <c r="I105" s="199">
        <f ca="1">'GAS DAILY VOL DOWNLOAD'!I105-'GAS DAILY VOL DOWNLOAD'!$B105+$B105</f>
        <v>1</v>
      </c>
      <c r="J105" s="199">
        <f ca="1">'GAS DAILY VOL DOWNLOAD'!J105-'GAS DAILY VOL DOWNLOAD'!$B105+$B105</f>
        <v>1.35</v>
      </c>
      <c r="K105" s="199">
        <f ca="1">'GAS DAILY VOL DOWNLOAD'!K105-'GAS DAILY VOL DOWNLOAD'!$B105+$B105</f>
        <v>1</v>
      </c>
      <c r="L105" s="199">
        <f ca="1">'GAS DAILY VOL DOWNLOAD'!L105-'GAS DAILY VOL DOWNLOAD'!$B105+$B105</f>
        <v>1.1000000000000001</v>
      </c>
      <c r="M105" s="199">
        <f ca="1">'GAS DAILY VOL DOWNLOAD'!M105-'GAS DAILY VOL DOWNLOAD'!$B105+$B105</f>
        <v>1</v>
      </c>
      <c r="N105" s="199">
        <f ca="1">'GAS DAILY VOL DOWNLOAD'!N105-'GAS DAILY VOL DOWNLOAD'!$B105+$B105</f>
        <v>1.25</v>
      </c>
      <c r="O105" s="199">
        <f ca="1">'GAS DAILY VOL DOWNLOAD'!O105-'GAS DAILY VOL DOWNLOAD'!$B105+$B105</f>
        <v>1.1499999999999999</v>
      </c>
      <c r="P105" s="199">
        <f ca="1">'GAS DAILY VOL DOWNLOAD'!P105-'GAS DAILY VOL DOWNLOAD'!$B105+$B105</f>
        <v>1.1000000000000001</v>
      </c>
      <c r="Q105" s="199">
        <f ca="1">'GAS DAILY VOL DOWNLOAD'!Q105-'GAS DAILY VOL DOWNLOAD'!$B105+$B105</f>
        <v>1</v>
      </c>
    </row>
    <row r="106" spans="1:17" x14ac:dyDescent="0.25">
      <c r="A106" s="154">
        <v>40179</v>
      </c>
      <c r="B106" s="199">
        <f ca="1">STRADDLES!L128</f>
        <v>1</v>
      </c>
      <c r="C106" s="199">
        <f ca="1">'GAS DAILY VOL DOWNLOAD'!C106-'GAS DAILY VOL DOWNLOAD'!$B106+$B106</f>
        <v>1.05</v>
      </c>
      <c r="D106" s="199">
        <f ca="1">'GAS DAILY VOL DOWNLOAD'!D106-'GAS DAILY VOL DOWNLOAD'!$B106+$B106</f>
        <v>1</v>
      </c>
      <c r="E106" s="199">
        <f ca="1">'GAS DAILY VOL DOWNLOAD'!E106-'GAS DAILY VOL DOWNLOAD'!$B106+$B106</f>
        <v>1</v>
      </c>
      <c r="F106" s="199">
        <f ca="1">'GAS DAILY VOL DOWNLOAD'!F106-'GAS DAILY VOL DOWNLOAD'!$B106+$B106</f>
        <v>1.1499999999999999</v>
      </c>
      <c r="G106" s="199">
        <f ca="1">'GAS DAILY VOL DOWNLOAD'!G106-'GAS DAILY VOL DOWNLOAD'!$B106+$B106</f>
        <v>1.45</v>
      </c>
      <c r="H106" s="199">
        <f ca="1">'GAS DAILY VOL DOWNLOAD'!H106-'GAS DAILY VOL DOWNLOAD'!$B106+$B106</f>
        <v>1.05</v>
      </c>
      <c r="I106" s="199">
        <f ca="1">'GAS DAILY VOL DOWNLOAD'!I106-'GAS DAILY VOL DOWNLOAD'!$B106+$B106</f>
        <v>1</v>
      </c>
      <c r="J106" s="199">
        <f ca="1">'GAS DAILY VOL DOWNLOAD'!J106-'GAS DAILY VOL DOWNLOAD'!$B106+$B106</f>
        <v>1.35</v>
      </c>
      <c r="K106" s="199">
        <f ca="1">'GAS DAILY VOL DOWNLOAD'!K106-'GAS DAILY VOL DOWNLOAD'!$B106+$B106</f>
        <v>1</v>
      </c>
      <c r="L106" s="199">
        <f ca="1">'GAS DAILY VOL DOWNLOAD'!L106-'GAS DAILY VOL DOWNLOAD'!$B106+$B106</f>
        <v>1.1000000000000001</v>
      </c>
      <c r="M106" s="199">
        <f ca="1">'GAS DAILY VOL DOWNLOAD'!M106-'GAS DAILY VOL DOWNLOAD'!$B106+$B106</f>
        <v>1</v>
      </c>
      <c r="N106" s="199">
        <f ca="1">'GAS DAILY VOL DOWNLOAD'!N106-'GAS DAILY VOL DOWNLOAD'!$B106+$B106</f>
        <v>1.45</v>
      </c>
      <c r="O106" s="199">
        <f ca="1">'GAS DAILY VOL DOWNLOAD'!O106-'GAS DAILY VOL DOWNLOAD'!$B106+$B106</f>
        <v>1.1499999999999999</v>
      </c>
      <c r="P106" s="199">
        <f ca="1">'GAS DAILY VOL DOWNLOAD'!P106-'GAS DAILY VOL DOWNLOAD'!$B106+$B106</f>
        <v>1.1000000000000001</v>
      </c>
      <c r="Q106" s="199">
        <f ca="1">'GAS DAILY VOL DOWNLOAD'!Q106-'GAS DAILY VOL DOWNLOAD'!$B106+$B106</f>
        <v>1</v>
      </c>
    </row>
    <row r="107" spans="1:17" x14ac:dyDescent="0.25">
      <c r="A107" s="154">
        <v>40210</v>
      </c>
      <c r="B107" s="199">
        <f ca="1">STRADDLES!L129</f>
        <v>1</v>
      </c>
      <c r="C107" s="199">
        <f ca="1">'GAS DAILY VOL DOWNLOAD'!C107-'GAS DAILY VOL DOWNLOAD'!$B107+$B107</f>
        <v>1.05</v>
      </c>
      <c r="D107" s="199">
        <f ca="1">'GAS DAILY VOL DOWNLOAD'!D107-'GAS DAILY VOL DOWNLOAD'!$B107+$B107</f>
        <v>1</v>
      </c>
      <c r="E107" s="199">
        <f ca="1">'GAS DAILY VOL DOWNLOAD'!E107-'GAS DAILY VOL DOWNLOAD'!$B107+$B107</f>
        <v>1</v>
      </c>
      <c r="F107" s="199">
        <f ca="1">'GAS DAILY VOL DOWNLOAD'!F107-'GAS DAILY VOL DOWNLOAD'!$B107+$B107</f>
        <v>1.1499999999999999</v>
      </c>
      <c r="G107" s="199">
        <f ca="1">'GAS DAILY VOL DOWNLOAD'!G107-'GAS DAILY VOL DOWNLOAD'!$B107+$B107</f>
        <v>1.45</v>
      </c>
      <c r="H107" s="199">
        <f ca="1">'GAS DAILY VOL DOWNLOAD'!H107-'GAS DAILY VOL DOWNLOAD'!$B107+$B107</f>
        <v>1.05</v>
      </c>
      <c r="I107" s="199">
        <f ca="1">'GAS DAILY VOL DOWNLOAD'!I107-'GAS DAILY VOL DOWNLOAD'!$B107+$B107</f>
        <v>1</v>
      </c>
      <c r="J107" s="199">
        <f ca="1">'GAS DAILY VOL DOWNLOAD'!J107-'GAS DAILY VOL DOWNLOAD'!$B107+$B107</f>
        <v>1.35</v>
      </c>
      <c r="K107" s="199">
        <f ca="1">'GAS DAILY VOL DOWNLOAD'!K107-'GAS DAILY VOL DOWNLOAD'!$B107+$B107</f>
        <v>1</v>
      </c>
      <c r="L107" s="199">
        <f ca="1">'GAS DAILY VOL DOWNLOAD'!L107-'GAS DAILY VOL DOWNLOAD'!$B107+$B107</f>
        <v>1.1000000000000001</v>
      </c>
      <c r="M107" s="199">
        <f ca="1">'GAS DAILY VOL DOWNLOAD'!M107-'GAS DAILY VOL DOWNLOAD'!$B107+$B107</f>
        <v>1</v>
      </c>
      <c r="N107" s="199">
        <f ca="1">'GAS DAILY VOL DOWNLOAD'!N107-'GAS DAILY VOL DOWNLOAD'!$B107+$B107</f>
        <v>1.45</v>
      </c>
      <c r="O107" s="199">
        <f ca="1">'GAS DAILY VOL DOWNLOAD'!O107-'GAS DAILY VOL DOWNLOAD'!$B107+$B107</f>
        <v>1.1499999999999999</v>
      </c>
      <c r="P107" s="199">
        <f ca="1">'GAS DAILY VOL DOWNLOAD'!P107-'GAS DAILY VOL DOWNLOAD'!$B107+$B107</f>
        <v>1.1000000000000001</v>
      </c>
      <c r="Q107" s="199">
        <f ca="1">'GAS DAILY VOL DOWNLOAD'!Q107-'GAS DAILY VOL DOWNLOAD'!$B107+$B107</f>
        <v>1</v>
      </c>
    </row>
    <row r="108" spans="1:17" x14ac:dyDescent="0.25">
      <c r="A108" s="154">
        <v>40238</v>
      </c>
      <c r="B108" s="199">
        <f ca="1">STRADDLES!L130</f>
        <v>0.75</v>
      </c>
      <c r="C108" s="199">
        <f ca="1">'GAS DAILY VOL DOWNLOAD'!C108-'GAS DAILY VOL DOWNLOAD'!$B108+$B108</f>
        <v>0.8</v>
      </c>
      <c r="D108" s="199">
        <f ca="1">'GAS DAILY VOL DOWNLOAD'!D108-'GAS DAILY VOL DOWNLOAD'!$B108+$B108</f>
        <v>0.75</v>
      </c>
      <c r="E108" s="199">
        <f ca="1">'GAS DAILY VOL DOWNLOAD'!E108-'GAS DAILY VOL DOWNLOAD'!$B108+$B108</f>
        <v>0.75</v>
      </c>
      <c r="F108" s="199">
        <f ca="1">'GAS DAILY VOL DOWNLOAD'!F108-'GAS DAILY VOL DOWNLOAD'!$B108+$B108</f>
        <v>0.85</v>
      </c>
      <c r="G108" s="199">
        <f ca="1">'GAS DAILY VOL DOWNLOAD'!G108-'GAS DAILY VOL DOWNLOAD'!$B108+$B108</f>
        <v>1</v>
      </c>
      <c r="H108" s="199">
        <f ca="1">'GAS DAILY VOL DOWNLOAD'!H108-'GAS DAILY VOL DOWNLOAD'!$B108+$B108</f>
        <v>0.75</v>
      </c>
      <c r="I108" s="199">
        <f ca="1">'GAS DAILY VOL DOWNLOAD'!I108-'GAS DAILY VOL DOWNLOAD'!$B108+$B108</f>
        <v>0.75</v>
      </c>
      <c r="J108" s="199">
        <f ca="1">'GAS DAILY VOL DOWNLOAD'!J108-'GAS DAILY VOL DOWNLOAD'!$B108+$B108</f>
        <v>0.95</v>
      </c>
      <c r="K108" s="199">
        <f ca="1">'GAS DAILY VOL DOWNLOAD'!K108-'GAS DAILY VOL DOWNLOAD'!$B108+$B108</f>
        <v>0.75</v>
      </c>
      <c r="L108" s="199">
        <f ca="1">'GAS DAILY VOL DOWNLOAD'!L108-'GAS DAILY VOL DOWNLOAD'!$B108+$B108</f>
        <v>0.75</v>
      </c>
      <c r="M108" s="199">
        <f ca="1">'GAS DAILY VOL DOWNLOAD'!M108-'GAS DAILY VOL DOWNLOAD'!$B108+$B108</f>
        <v>0.75</v>
      </c>
      <c r="N108" s="199">
        <f ca="1">'GAS DAILY VOL DOWNLOAD'!N108-'GAS DAILY VOL DOWNLOAD'!$B108+$B108</f>
        <v>1</v>
      </c>
      <c r="O108" s="199">
        <f ca="1">'GAS DAILY VOL DOWNLOAD'!O108-'GAS DAILY VOL DOWNLOAD'!$B108+$B108</f>
        <v>0.9</v>
      </c>
      <c r="P108" s="199">
        <f ca="1">'GAS DAILY VOL DOWNLOAD'!P108-'GAS DAILY VOL DOWNLOAD'!$B108+$B108</f>
        <v>0.85</v>
      </c>
      <c r="Q108" s="199">
        <f ca="1">'GAS DAILY VOL DOWNLOAD'!Q108-'GAS DAILY VOL DOWNLOAD'!$B108+$B108</f>
        <v>0.75</v>
      </c>
    </row>
    <row r="109" spans="1:17" x14ac:dyDescent="0.25">
      <c r="A109" s="154">
        <v>40269</v>
      </c>
      <c r="B109" s="199">
        <f ca="1">STRADDLES!L131</f>
        <v>0.4</v>
      </c>
      <c r="C109" s="199">
        <f ca="1">'GAS DAILY VOL DOWNLOAD'!C109-'GAS DAILY VOL DOWNLOAD'!$B109+$B109</f>
        <v>0.45</v>
      </c>
      <c r="D109" s="199">
        <f ca="1">'GAS DAILY VOL DOWNLOAD'!D109-'GAS DAILY VOL DOWNLOAD'!$B109+$B109</f>
        <v>0.4</v>
      </c>
      <c r="E109" s="199">
        <f ca="1">'GAS DAILY VOL DOWNLOAD'!E109-'GAS DAILY VOL DOWNLOAD'!$B109+$B109</f>
        <v>0.45</v>
      </c>
      <c r="F109" s="199">
        <f ca="1">'GAS DAILY VOL DOWNLOAD'!F109-'GAS DAILY VOL DOWNLOAD'!$B109+$B109</f>
        <v>0.45</v>
      </c>
      <c r="G109" s="199">
        <f ca="1">'GAS DAILY VOL DOWNLOAD'!G109-'GAS DAILY VOL DOWNLOAD'!$B109+$B109</f>
        <v>0.45</v>
      </c>
      <c r="H109" s="199">
        <f ca="1">'GAS DAILY VOL DOWNLOAD'!H109-'GAS DAILY VOL DOWNLOAD'!$B109+$B109</f>
        <v>0.45</v>
      </c>
      <c r="I109" s="199">
        <f ca="1">'GAS DAILY VOL DOWNLOAD'!I109-'GAS DAILY VOL DOWNLOAD'!$B109+$B109</f>
        <v>0.45</v>
      </c>
      <c r="J109" s="199">
        <f ca="1">'GAS DAILY VOL DOWNLOAD'!J109-'GAS DAILY VOL DOWNLOAD'!$B109+$B109</f>
        <v>0.5</v>
      </c>
      <c r="K109" s="199">
        <f ca="1">'GAS DAILY VOL DOWNLOAD'!K109-'GAS DAILY VOL DOWNLOAD'!$B109+$B109</f>
        <v>0.4</v>
      </c>
      <c r="L109" s="199">
        <f ca="1">'GAS DAILY VOL DOWNLOAD'!L109-'GAS DAILY VOL DOWNLOAD'!$B109+$B109</f>
        <v>0.45</v>
      </c>
      <c r="M109" s="199">
        <f ca="1">'GAS DAILY VOL DOWNLOAD'!M109-'GAS DAILY VOL DOWNLOAD'!$B109+$B109</f>
        <v>0.4</v>
      </c>
      <c r="N109" s="199">
        <f ca="1">'GAS DAILY VOL DOWNLOAD'!N109-'GAS DAILY VOL DOWNLOAD'!$B109+$B109</f>
        <v>0.45</v>
      </c>
      <c r="O109" s="199">
        <f ca="1">'GAS DAILY VOL DOWNLOAD'!O109-'GAS DAILY VOL DOWNLOAD'!$B109+$B109</f>
        <v>0.55000000000000004</v>
      </c>
      <c r="P109" s="199">
        <f ca="1">'GAS DAILY VOL DOWNLOAD'!P109-'GAS DAILY VOL DOWNLOAD'!$B109+$B109</f>
        <v>0.55000000000000004</v>
      </c>
      <c r="Q109" s="199">
        <f ca="1">'GAS DAILY VOL DOWNLOAD'!Q109-'GAS DAILY VOL DOWNLOAD'!$B109+$B109</f>
        <v>0.4</v>
      </c>
    </row>
    <row r="110" spans="1:17" x14ac:dyDescent="0.25">
      <c r="A110" s="154">
        <v>40299</v>
      </c>
      <c r="B110" s="199">
        <f ca="1">STRADDLES!L132</f>
        <v>0.45</v>
      </c>
      <c r="C110" s="199">
        <f ca="1">'GAS DAILY VOL DOWNLOAD'!C110-'GAS DAILY VOL DOWNLOAD'!$B110+$B110</f>
        <v>0.5</v>
      </c>
      <c r="D110" s="199">
        <f ca="1">'GAS DAILY VOL DOWNLOAD'!D110-'GAS DAILY VOL DOWNLOAD'!$B110+$B110</f>
        <v>0.4</v>
      </c>
      <c r="E110" s="199">
        <f ca="1">'GAS DAILY VOL DOWNLOAD'!E110-'GAS DAILY VOL DOWNLOAD'!$B110+$B110</f>
        <v>0.4</v>
      </c>
      <c r="F110" s="199">
        <f ca="1">'GAS DAILY VOL DOWNLOAD'!F110-'GAS DAILY VOL DOWNLOAD'!$B110+$B110</f>
        <v>0.45</v>
      </c>
      <c r="G110" s="199">
        <f ca="1">'GAS DAILY VOL DOWNLOAD'!G110-'GAS DAILY VOL DOWNLOAD'!$B110+$B110</f>
        <v>0.5</v>
      </c>
      <c r="H110" s="199">
        <f ca="1">'GAS DAILY VOL DOWNLOAD'!H110-'GAS DAILY VOL DOWNLOAD'!$B110+$B110</f>
        <v>0.45</v>
      </c>
      <c r="I110" s="199">
        <f ca="1">'GAS DAILY VOL DOWNLOAD'!I110-'GAS DAILY VOL DOWNLOAD'!$B110+$B110</f>
        <v>0.4</v>
      </c>
      <c r="J110" s="199">
        <f ca="1">'GAS DAILY VOL DOWNLOAD'!J110-'GAS DAILY VOL DOWNLOAD'!$B110+$B110</f>
        <v>0.45</v>
      </c>
      <c r="K110" s="199">
        <f ca="1">'GAS DAILY VOL DOWNLOAD'!K110-'GAS DAILY VOL DOWNLOAD'!$B110+$B110</f>
        <v>0.45</v>
      </c>
      <c r="L110" s="199">
        <f ca="1">'GAS DAILY VOL DOWNLOAD'!L110-'GAS DAILY VOL DOWNLOAD'!$B110+$B110</f>
        <v>0.5</v>
      </c>
      <c r="M110" s="199">
        <f ca="1">'GAS DAILY VOL DOWNLOAD'!M110-'GAS DAILY VOL DOWNLOAD'!$B110+$B110</f>
        <v>0.45</v>
      </c>
      <c r="N110" s="199">
        <f ca="1">'GAS DAILY VOL DOWNLOAD'!N110-'GAS DAILY VOL DOWNLOAD'!$B110+$B110</f>
        <v>0.5</v>
      </c>
      <c r="O110" s="199">
        <f ca="1">'GAS DAILY VOL DOWNLOAD'!O110-'GAS DAILY VOL DOWNLOAD'!$B110+$B110</f>
        <v>0.6</v>
      </c>
      <c r="P110" s="199">
        <f ca="1">'GAS DAILY VOL DOWNLOAD'!P110-'GAS DAILY VOL DOWNLOAD'!$B110+$B110</f>
        <v>0.5</v>
      </c>
      <c r="Q110" s="199">
        <f ca="1">'GAS DAILY VOL DOWNLOAD'!Q110-'GAS DAILY VOL DOWNLOAD'!$B110+$B110</f>
        <v>0.45</v>
      </c>
    </row>
    <row r="111" spans="1:17" x14ac:dyDescent="0.25">
      <c r="A111" s="154">
        <v>40330</v>
      </c>
      <c r="B111" s="199">
        <f ca="1">STRADDLES!L133</f>
        <v>0.45</v>
      </c>
      <c r="C111" s="199">
        <f ca="1">'GAS DAILY VOL DOWNLOAD'!C111-'GAS DAILY VOL DOWNLOAD'!$B111+$B111</f>
        <v>0.5</v>
      </c>
      <c r="D111" s="199">
        <f ca="1">'GAS DAILY VOL DOWNLOAD'!D111-'GAS DAILY VOL DOWNLOAD'!$B111+$B111</f>
        <v>0.4</v>
      </c>
      <c r="E111" s="199">
        <f ca="1">'GAS DAILY VOL DOWNLOAD'!E111-'GAS DAILY VOL DOWNLOAD'!$B111+$B111</f>
        <v>0.5</v>
      </c>
      <c r="F111" s="199">
        <f ca="1">'GAS DAILY VOL DOWNLOAD'!F111-'GAS DAILY VOL DOWNLOAD'!$B111+$B111</f>
        <v>0.45</v>
      </c>
      <c r="G111" s="199">
        <f ca="1">'GAS DAILY VOL DOWNLOAD'!G111-'GAS DAILY VOL DOWNLOAD'!$B111+$B111</f>
        <v>0.5</v>
      </c>
      <c r="H111" s="199">
        <f ca="1">'GAS DAILY VOL DOWNLOAD'!H111-'GAS DAILY VOL DOWNLOAD'!$B111+$B111</f>
        <v>0.5</v>
      </c>
      <c r="I111" s="199">
        <f ca="1">'GAS DAILY VOL DOWNLOAD'!I111-'GAS DAILY VOL DOWNLOAD'!$B111+$B111</f>
        <v>0.5</v>
      </c>
      <c r="J111" s="199">
        <f ca="1">'GAS DAILY VOL DOWNLOAD'!J111-'GAS DAILY VOL DOWNLOAD'!$B111+$B111</f>
        <v>0.5</v>
      </c>
      <c r="K111" s="199">
        <f ca="1">'GAS DAILY VOL DOWNLOAD'!K111-'GAS DAILY VOL DOWNLOAD'!$B111+$B111</f>
        <v>0.45</v>
      </c>
      <c r="L111" s="199">
        <f ca="1">'GAS DAILY VOL DOWNLOAD'!L111-'GAS DAILY VOL DOWNLOAD'!$B111+$B111</f>
        <v>0.5</v>
      </c>
      <c r="M111" s="199">
        <f ca="1">'GAS DAILY VOL DOWNLOAD'!M111-'GAS DAILY VOL DOWNLOAD'!$B111+$B111</f>
        <v>0.45</v>
      </c>
      <c r="N111" s="199">
        <f ca="1">'GAS DAILY VOL DOWNLOAD'!N111-'GAS DAILY VOL DOWNLOAD'!$B111+$B111</f>
        <v>0.5</v>
      </c>
      <c r="O111" s="199">
        <f ca="1">'GAS DAILY VOL DOWNLOAD'!O111-'GAS DAILY VOL DOWNLOAD'!$B111+$B111</f>
        <v>0.6</v>
      </c>
      <c r="P111" s="199">
        <f ca="1">'GAS DAILY VOL DOWNLOAD'!P111-'GAS DAILY VOL DOWNLOAD'!$B111+$B111</f>
        <v>0.6</v>
      </c>
      <c r="Q111" s="199">
        <f ca="1">'GAS DAILY VOL DOWNLOAD'!Q111-'GAS DAILY VOL DOWNLOAD'!$B111+$B111</f>
        <v>0.45</v>
      </c>
    </row>
    <row r="112" spans="1:17" x14ac:dyDescent="0.25">
      <c r="A112" s="154">
        <v>40360</v>
      </c>
      <c r="B112" s="199">
        <f ca="1">STRADDLES!L134</f>
        <v>0.5</v>
      </c>
      <c r="C112" s="199">
        <f ca="1">'GAS DAILY VOL DOWNLOAD'!C112-'GAS DAILY VOL DOWNLOAD'!$B112+$B112</f>
        <v>0.5</v>
      </c>
      <c r="D112" s="199">
        <f ca="1">'GAS DAILY VOL DOWNLOAD'!D112-'GAS DAILY VOL DOWNLOAD'!$B112+$B112</f>
        <v>0.4</v>
      </c>
      <c r="E112" s="199">
        <f ca="1">'GAS DAILY VOL DOWNLOAD'!E112-'GAS DAILY VOL DOWNLOAD'!$B112+$B112</f>
        <v>0.5</v>
      </c>
      <c r="F112" s="199">
        <f ca="1">'GAS DAILY VOL DOWNLOAD'!F112-'GAS DAILY VOL DOWNLOAD'!$B112+$B112</f>
        <v>0.5</v>
      </c>
      <c r="G112" s="199">
        <f ca="1">'GAS DAILY VOL DOWNLOAD'!G112-'GAS DAILY VOL DOWNLOAD'!$B112+$B112</f>
        <v>0.5</v>
      </c>
      <c r="H112" s="199">
        <f ca="1">'GAS DAILY VOL DOWNLOAD'!H112-'GAS DAILY VOL DOWNLOAD'!$B112+$B112</f>
        <v>0.5</v>
      </c>
      <c r="I112" s="199">
        <f ca="1">'GAS DAILY VOL DOWNLOAD'!I112-'GAS DAILY VOL DOWNLOAD'!$B112+$B112</f>
        <v>0.5</v>
      </c>
      <c r="J112" s="199">
        <f ca="1">'GAS DAILY VOL DOWNLOAD'!J112-'GAS DAILY VOL DOWNLOAD'!$B112+$B112</f>
        <v>0.5</v>
      </c>
      <c r="K112" s="199">
        <f ca="1">'GAS DAILY VOL DOWNLOAD'!K112-'GAS DAILY VOL DOWNLOAD'!$B112+$B112</f>
        <v>0.5</v>
      </c>
      <c r="L112" s="199">
        <f ca="1">'GAS DAILY VOL DOWNLOAD'!L112-'GAS DAILY VOL DOWNLOAD'!$B112+$B112</f>
        <v>0.55000000000000004</v>
      </c>
      <c r="M112" s="199">
        <f ca="1">'GAS DAILY VOL DOWNLOAD'!M112-'GAS DAILY VOL DOWNLOAD'!$B112+$B112</f>
        <v>0.5</v>
      </c>
      <c r="N112" s="199">
        <f ca="1">'GAS DAILY VOL DOWNLOAD'!N112-'GAS DAILY VOL DOWNLOAD'!$B112+$B112</f>
        <v>0.5</v>
      </c>
      <c r="O112" s="199">
        <f ca="1">'GAS DAILY VOL DOWNLOAD'!O112-'GAS DAILY VOL DOWNLOAD'!$B112+$B112</f>
        <v>0.65</v>
      </c>
      <c r="P112" s="199">
        <f ca="1">'GAS DAILY VOL DOWNLOAD'!P112-'GAS DAILY VOL DOWNLOAD'!$B112+$B112</f>
        <v>0.6</v>
      </c>
      <c r="Q112" s="199">
        <f ca="1">'GAS DAILY VOL DOWNLOAD'!Q112-'GAS DAILY VOL DOWNLOAD'!$B112+$B112</f>
        <v>0.5</v>
      </c>
    </row>
    <row r="113" spans="1:17" x14ac:dyDescent="0.25">
      <c r="A113" s="154">
        <v>40391</v>
      </c>
      <c r="B113" s="199">
        <f ca="1">STRADDLES!L135</f>
        <v>0.55000000000000004</v>
      </c>
      <c r="C113" s="199">
        <f ca="1">'GAS DAILY VOL DOWNLOAD'!C113-'GAS DAILY VOL DOWNLOAD'!$B113+$B113</f>
        <v>0.55000000000000004</v>
      </c>
      <c r="D113" s="199">
        <f ca="1">'GAS DAILY VOL DOWNLOAD'!D113-'GAS DAILY VOL DOWNLOAD'!$B113+$B113</f>
        <v>0.5</v>
      </c>
      <c r="E113" s="199">
        <f ca="1">'GAS DAILY VOL DOWNLOAD'!E113-'GAS DAILY VOL DOWNLOAD'!$B113+$B113</f>
        <v>0.6</v>
      </c>
      <c r="F113" s="199">
        <f ca="1">'GAS DAILY VOL DOWNLOAD'!F113-'GAS DAILY VOL DOWNLOAD'!$B113+$B113</f>
        <v>0.55000000000000004</v>
      </c>
      <c r="G113" s="199">
        <f ca="1">'GAS DAILY VOL DOWNLOAD'!G113-'GAS DAILY VOL DOWNLOAD'!$B113+$B113</f>
        <v>0.6</v>
      </c>
      <c r="H113" s="199">
        <f ca="1">'GAS DAILY VOL DOWNLOAD'!H113-'GAS DAILY VOL DOWNLOAD'!$B113+$B113</f>
        <v>0.55000000000000004</v>
      </c>
      <c r="I113" s="199">
        <f ca="1">'GAS DAILY VOL DOWNLOAD'!I113-'GAS DAILY VOL DOWNLOAD'!$B113+$B113</f>
        <v>0.6</v>
      </c>
      <c r="J113" s="199">
        <f ca="1">'GAS DAILY VOL DOWNLOAD'!J113-'GAS DAILY VOL DOWNLOAD'!$B113+$B113</f>
        <v>0.45</v>
      </c>
      <c r="K113" s="199">
        <f ca="1">'GAS DAILY VOL DOWNLOAD'!K113-'GAS DAILY VOL DOWNLOAD'!$B113+$B113</f>
        <v>0.55000000000000004</v>
      </c>
      <c r="L113" s="199">
        <f ca="1">'GAS DAILY VOL DOWNLOAD'!L113-'GAS DAILY VOL DOWNLOAD'!$B113+$B113</f>
        <v>0.6</v>
      </c>
      <c r="M113" s="199">
        <f ca="1">'GAS DAILY VOL DOWNLOAD'!M113-'GAS DAILY VOL DOWNLOAD'!$B113+$B113</f>
        <v>0.55000000000000004</v>
      </c>
      <c r="N113" s="199">
        <f ca="1">'GAS DAILY VOL DOWNLOAD'!N113-'GAS DAILY VOL DOWNLOAD'!$B113+$B113</f>
        <v>0.6</v>
      </c>
      <c r="O113" s="199">
        <f ca="1">'GAS DAILY VOL DOWNLOAD'!O113-'GAS DAILY VOL DOWNLOAD'!$B113+$B113</f>
        <v>0.7</v>
      </c>
      <c r="P113" s="199">
        <f ca="1">'GAS DAILY VOL DOWNLOAD'!P113-'GAS DAILY VOL DOWNLOAD'!$B113+$B113</f>
        <v>0.7</v>
      </c>
      <c r="Q113" s="199">
        <f ca="1">'GAS DAILY VOL DOWNLOAD'!Q113-'GAS DAILY VOL DOWNLOAD'!$B113+$B113</f>
        <v>0.55000000000000004</v>
      </c>
    </row>
    <row r="114" spans="1:17" x14ac:dyDescent="0.25">
      <c r="A114" s="154">
        <v>40422</v>
      </c>
      <c r="B114" s="199">
        <f ca="1">STRADDLES!L136</f>
        <v>0.55000000000000004</v>
      </c>
      <c r="C114" s="199">
        <f ca="1">'GAS DAILY VOL DOWNLOAD'!C114-'GAS DAILY VOL DOWNLOAD'!$B114+$B114</f>
        <v>0.55000000000000004</v>
      </c>
      <c r="D114" s="199">
        <f ca="1">'GAS DAILY VOL DOWNLOAD'!D114-'GAS DAILY VOL DOWNLOAD'!$B114+$B114</f>
        <v>0.55000000000000004</v>
      </c>
      <c r="E114" s="199">
        <f ca="1">'GAS DAILY VOL DOWNLOAD'!E114-'GAS DAILY VOL DOWNLOAD'!$B114+$B114</f>
        <v>0.55000000000000004</v>
      </c>
      <c r="F114" s="199">
        <f ca="1">'GAS DAILY VOL DOWNLOAD'!F114-'GAS DAILY VOL DOWNLOAD'!$B114+$B114</f>
        <v>0.55000000000000004</v>
      </c>
      <c r="G114" s="199">
        <f ca="1">'GAS DAILY VOL DOWNLOAD'!G114-'GAS DAILY VOL DOWNLOAD'!$B114+$B114</f>
        <v>0.6</v>
      </c>
      <c r="H114" s="199">
        <f ca="1">'GAS DAILY VOL DOWNLOAD'!H114-'GAS DAILY VOL DOWNLOAD'!$B114+$B114</f>
        <v>0.6</v>
      </c>
      <c r="I114" s="199">
        <f ca="1">'GAS DAILY VOL DOWNLOAD'!I114-'GAS DAILY VOL DOWNLOAD'!$B114+$B114</f>
        <v>0.55000000000000004</v>
      </c>
      <c r="J114" s="199">
        <f ca="1">'GAS DAILY VOL DOWNLOAD'!J114-'GAS DAILY VOL DOWNLOAD'!$B114+$B114</f>
        <v>0.5</v>
      </c>
      <c r="K114" s="199">
        <f ca="1">'GAS DAILY VOL DOWNLOAD'!K114-'GAS DAILY VOL DOWNLOAD'!$B114+$B114</f>
        <v>0.55000000000000004</v>
      </c>
      <c r="L114" s="199">
        <f ca="1">'GAS DAILY VOL DOWNLOAD'!L114-'GAS DAILY VOL DOWNLOAD'!$B114+$B114</f>
        <v>0.6</v>
      </c>
      <c r="M114" s="199">
        <f ca="1">'GAS DAILY VOL DOWNLOAD'!M114-'GAS DAILY VOL DOWNLOAD'!$B114+$B114</f>
        <v>0.55000000000000004</v>
      </c>
      <c r="N114" s="199">
        <f ca="1">'GAS DAILY VOL DOWNLOAD'!N114-'GAS DAILY VOL DOWNLOAD'!$B114+$B114</f>
        <v>0.6</v>
      </c>
      <c r="O114" s="199">
        <f ca="1">'GAS DAILY VOL DOWNLOAD'!O114-'GAS DAILY VOL DOWNLOAD'!$B114+$B114</f>
        <v>0.7</v>
      </c>
      <c r="P114" s="199">
        <f ca="1">'GAS DAILY VOL DOWNLOAD'!P114-'GAS DAILY VOL DOWNLOAD'!$B114+$B114</f>
        <v>0.65</v>
      </c>
      <c r="Q114" s="199">
        <f ca="1">'GAS DAILY VOL DOWNLOAD'!Q114-'GAS DAILY VOL DOWNLOAD'!$B114+$B114</f>
        <v>0.55000000000000004</v>
      </c>
    </row>
    <row r="115" spans="1:17" x14ac:dyDescent="0.25">
      <c r="A115" s="154">
        <v>40452</v>
      </c>
      <c r="B115" s="199">
        <f ca="1">STRADDLES!L137</f>
        <v>0.6</v>
      </c>
      <c r="C115" s="199">
        <f ca="1">'GAS DAILY VOL DOWNLOAD'!C115-'GAS DAILY VOL DOWNLOAD'!$B115+$B115</f>
        <v>0.6</v>
      </c>
      <c r="D115" s="199">
        <f ca="1">'GAS DAILY VOL DOWNLOAD'!D115-'GAS DAILY VOL DOWNLOAD'!$B115+$B115</f>
        <v>0.55000000000000004</v>
      </c>
      <c r="E115" s="199">
        <f ca="1">'GAS DAILY VOL DOWNLOAD'!E115-'GAS DAILY VOL DOWNLOAD'!$B115+$B115</f>
        <v>0.6</v>
      </c>
      <c r="F115" s="199">
        <f ca="1">'GAS DAILY VOL DOWNLOAD'!F115-'GAS DAILY VOL DOWNLOAD'!$B115+$B115</f>
        <v>0.6</v>
      </c>
      <c r="G115" s="199">
        <f ca="1">'GAS DAILY VOL DOWNLOAD'!G115-'GAS DAILY VOL DOWNLOAD'!$B115+$B115</f>
        <v>0.65</v>
      </c>
      <c r="H115" s="199">
        <f ca="1">'GAS DAILY VOL DOWNLOAD'!H115-'GAS DAILY VOL DOWNLOAD'!$B115+$B115</f>
        <v>0.65</v>
      </c>
      <c r="I115" s="199">
        <f ca="1">'GAS DAILY VOL DOWNLOAD'!I115-'GAS DAILY VOL DOWNLOAD'!$B115+$B115</f>
        <v>0.6</v>
      </c>
      <c r="J115" s="199">
        <f ca="1">'GAS DAILY VOL DOWNLOAD'!J115-'GAS DAILY VOL DOWNLOAD'!$B115+$B115</f>
        <v>0.5</v>
      </c>
      <c r="K115" s="199">
        <f ca="1">'GAS DAILY VOL DOWNLOAD'!K115-'GAS DAILY VOL DOWNLOAD'!$B115+$B115</f>
        <v>0.6</v>
      </c>
      <c r="L115" s="199">
        <f ca="1">'GAS DAILY VOL DOWNLOAD'!L115-'GAS DAILY VOL DOWNLOAD'!$B115+$B115</f>
        <v>0.65</v>
      </c>
      <c r="M115" s="199">
        <f ca="1">'GAS DAILY VOL DOWNLOAD'!M115-'GAS DAILY VOL DOWNLOAD'!$B115+$B115</f>
        <v>0.6</v>
      </c>
      <c r="N115" s="199">
        <f ca="1">'GAS DAILY VOL DOWNLOAD'!N115-'GAS DAILY VOL DOWNLOAD'!$B115+$B115</f>
        <v>0.65</v>
      </c>
      <c r="O115" s="199">
        <f ca="1">'GAS DAILY VOL DOWNLOAD'!O115-'GAS DAILY VOL DOWNLOAD'!$B115+$B115</f>
        <v>0.75</v>
      </c>
      <c r="P115" s="199">
        <f ca="1">'GAS DAILY VOL DOWNLOAD'!P115-'GAS DAILY VOL DOWNLOAD'!$B115+$B115</f>
        <v>0.7</v>
      </c>
      <c r="Q115" s="199">
        <f ca="1">'GAS DAILY VOL DOWNLOAD'!Q115-'GAS DAILY VOL DOWNLOAD'!$B115+$B115</f>
        <v>0.6</v>
      </c>
    </row>
    <row r="116" spans="1:17" x14ac:dyDescent="0.25">
      <c r="A116" s="154">
        <v>40483</v>
      </c>
      <c r="B116" s="199">
        <f ca="1">STRADDLES!L138</f>
        <v>0.8</v>
      </c>
      <c r="C116" s="199">
        <f ca="1">'GAS DAILY VOL DOWNLOAD'!C116-'GAS DAILY VOL DOWNLOAD'!$B116+$B116</f>
        <v>0.85</v>
      </c>
      <c r="D116" s="199">
        <f ca="1">'GAS DAILY VOL DOWNLOAD'!D116-'GAS DAILY VOL DOWNLOAD'!$B116+$B116</f>
        <v>0.8</v>
      </c>
      <c r="E116" s="199">
        <f ca="1">'GAS DAILY VOL DOWNLOAD'!E116-'GAS DAILY VOL DOWNLOAD'!$B116+$B116</f>
        <v>0.8</v>
      </c>
      <c r="F116" s="199">
        <f ca="1">'GAS DAILY VOL DOWNLOAD'!F116-'GAS DAILY VOL DOWNLOAD'!$B116+$B116</f>
        <v>0.9</v>
      </c>
      <c r="G116" s="199">
        <f ca="1">'GAS DAILY VOL DOWNLOAD'!G116-'GAS DAILY VOL DOWNLOAD'!$B116+$B116</f>
        <v>0.95</v>
      </c>
      <c r="H116" s="199">
        <f ca="1">'GAS DAILY VOL DOWNLOAD'!H116-'GAS DAILY VOL DOWNLOAD'!$B116+$B116</f>
        <v>0.85</v>
      </c>
      <c r="I116" s="199">
        <f ca="1">'GAS DAILY VOL DOWNLOAD'!I116-'GAS DAILY VOL DOWNLOAD'!$B116+$B116</f>
        <v>0.8</v>
      </c>
      <c r="J116" s="199">
        <f ca="1">'GAS DAILY VOL DOWNLOAD'!J116-'GAS DAILY VOL DOWNLOAD'!$B116+$B116</f>
        <v>0.95</v>
      </c>
      <c r="K116" s="199">
        <f ca="1">'GAS DAILY VOL DOWNLOAD'!K116-'GAS DAILY VOL DOWNLOAD'!$B116+$B116</f>
        <v>0.8</v>
      </c>
      <c r="L116" s="199">
        <f ca="1">'GAS DAILY VOL DOWNLOAD'!L116-'GAS DAILY VOL DOWNLOAD'!$B116+$B116</f>
        <v>0.8</v>
      </c>
      <c r="M116" s="199">
        <f ca="1">'GAS DAILY VOL DOWNLOAD'!M116-'GAS DAILY VOL DOWNLOAD'!$B116+$B116</f>
        <v>0.8</v>
      </c>
      <c r="N116" s="199">
        <f ca="1">'GAS DAILY VOL DOWNLOAD'!N116-'GAS DAILY VOL DOWNLOAD'!$B116+$B116</f>
        <v>0.95</v>
      </c>
      <c r="O116" s="199">
        <f ca="1">'GAS DAILY VOL DOWNLOAD'!O116-'GAS DAILY VOL DOWNLOAD'!$B116+$B116</f>
        <v>0.95</v>
      </c>
      <c r="P116" s="199">
        <f ca="1">'GAS DAILY VOL DOWNLOAD'!P116-'GAS DAILY VOL DOWNLOAD'!$B116+$B116</f>
        <v>0.9</v>
      </c>
      <c r="Q116" s="199">
        <f ca="1">'GAS DAILY VOL DOWNLOAD'!Q116-'GAS DAILY VOL DOWNLOAD'!$B116+$B116</f>
        <v>0.8</v>
      </c>
    </row>
    <row r="117" spans="1:17" x14ac:dyDescent="0.25">
      <c r="A117" s="154">
        <v>40513</v>
      </c>
      <c r="B117" s="199">
        <f ca="1">STRADDLES!L139</f>
        <v>1</v>
      </c>
      <c r="C117" s="199">
        <f ca="1">'GAS DAILY VOL DOWNLOAD'!C117-'GAS DAILY VOL DOWNLOAD'!$B117+$B117</f>
        <v>1.05</v>
      </c>
      <c r="D117" s="199">
        <f ca="1">'GAS DAILY VOL DOWNLOAD'!D117-'GAS DAILY VOL DOWNLOAD'!$B117+$B117</f>
        <v>1</v>
      </c>
      <c r="E117" s="199">
        <f ca="1">'GAS DAILY VOL DOWNLOAD'!E117-'GAS DAILY VOL DOWNLOAD'!$B117+$B117</f>
        <v>1</v>
      </c>
      <c r="F117" s="199">
        <f ca="1">'GAS DAILY VOL DOWNLOAD'!F117-'GAS DAILY VOL DOWNLOAD'!$B117+$B117</f>
        <v>1.1499999999999999</v>
      </c>
      <c r="G117" s="199">
        <f ca="1">'GAS DAILY VOL DOWNLOAD'!G117-'GAS DAILY VOL DOWNLOAD'!$B117+$B117</f>
        <v>1.25</v>
      </c>
      <c r="H117" s="199">
        <f ca="1">'GAS DAILY VOL DOWNLOAD'!H117-'GAS DAILY VOL DOWNLOAD'!$B117+$B117</f>
        <v>1.05</v>
      </c>
      <c r="I117" s="199">
        <f ca="1">'GAS DAILY VOL DOWNLOAD'!I117-'GAS DAILY VOL DOWNLOAD'!$B117+$B117</f>
        <v>1</v>
      </c>
      <c r="J117" s="199">
        <f ca="1">'GAS DAILY VOL DOWNLOAD'!J117-'GAS DAILY VOL DOWNLOAD'!$B117+$B117</f>
        <v>1.35</v>
      </c>
      <c r="K117" s="199">
        <f ca="1">'GAS DAILY VOL DOWNLOAD'!K117-'GAS DAILY VOL DOWNLOAD'!$B117+$B117</f>
        <v>1</v>
      </c>
      <c r="L117" s="199">
        <f ca="1">'GAS DAILY VOL DOWNLOAD'!L117-'GAS DAILY VOL DOWNLOAD'!$B117+$B117</f>
        <v>1.1000000000000001</v>
      </c>
      <c r="M117" s="199">
        <f ca="1">'GAS DAILY VOL DOWNLOAD'!M117-'GAS DAILY VOL DOWNLOAD'!$B117+$B117</f>
        <v>1</v>
      </c>
      <c r="N117" s="199">
        <f ca="1">'GAS DAILY VOL DOWNLOAD'!N117-'GAS DAILY VOL DOWNLOAD'!$B117+$B117</f>
        <v>1.25</v>
      </c>
      <c r="O117" s="199">
        <f ca="1">'GAS DAILY VOL DOWNLOAD'!O117-'GAS DAILY VOL DOWNLOAD'!$B117+$B117</f>
        <v>1.1499999999999999</v>
      </c>
      <c r="P117" s="199">
        <f ca="1">'GAS DAILY VOL DOWNLOAD'!P117-'GAS DAILY VOL DOWNLOAD'!$B117+$B117</f>
        <v>1.1000000000000001</v>
      </c>
      <c r="Q117" s="199">
        <f ca="1">'GAS DAILY VOL DOWNLOAD'!Q117-'GAS DAILY VOL DOWNLOAD'!$B117+$B117</f>
        <v>1</v>
      </c>
    </row>
    <row r="118" spans="1:17" x14ac:dyDescent="0.25">
      <c r="A118" s="154">
        <v>40544</v>
      </c>
      <c r="B118" s="199">
        <f ca="1">STRADDLES!L140</f>
        <v>1</v>
      </c>
      <c r="C118" s="199">
        <f ca="1">'GAS DAILY VOL DOWNLOAD'!C118-'GAS DAILY VOL DOWNLOAD'!$B118+$B118</f>
        <v>1.05</v>
      </c>
      <c r="D118" s="199">
        <f ca="1">'GAS DAILY VOL DOWNLOAD'!D118-'GAS DAILY VOL DOWNLOAD'!$B118+$B118</f>
        <v>1</v>
      </c>
      <c r="E118" s="199">
        <f ca="1">'GAS DAILY VOL DOWNLOAD'!E118-'GAS DAILY VOL DOWNLOAD'!$B118+$B118</f>
        <v>1</v>
      </c>
      <c r="F118" s="199">
        <f ca="1">'GAS DAILY VOL DOWNLOAD'!F118-'GAS DAILY VOL DOWNLOAD'!$B118+$B118</f>
        <v>1.1499999999999999</v>
      </c>
      <c r="G118" s="199">
        <f ca="1">'GAS DAILY VOL DOWNLOAD'!G118-'GAS DAILY VOL DOWNLOAD'!$B118+$B118</f>
        <v>1.45</v>
      </c>
      <c r="H118" s="199">
        <f ca="1">'GAS DAILY VOL DOWNLOAD'!H118-'GAS DAILY VOL DOWNLOAD'!$B118+$B118</f>
        <v>1.05</v>
      </c>
      <c r="I118" s="199">
        <f ca="1">'GAS DAILY VOL DOWNLOAD'!I118-'GAS DAILY VOL DOWNLOAD'!$B118+$B118</f>
        <v>1</v>
      </c>
      <c r="J118" s="199">
        <f ca="1">'GAS DAILY VOL DOWNLOAD'!J118-'GAS DAILY VOL DOWNLOAD'!$B118+$B118</f>
        <v>1.35</v>
      </c>
      <c r="K118" s="199">
        <f ca="1">'GAS DAILY VOL DOWNLOAD'!K118-'GAS DAILY VOL DOWNLOAD'!$B118+$B118</f>
        <v>1</v>
      </c>
      <c r="L118" s="199">
        <f ca="1">'GAS DAILY VOL DOWNLOAD'!L118-'GAS DAILY VOL DOWNLOAD'!$B118+$B118</f>
        <v>1.1000000000000001</v>
      </c>
      <c r="M118" s="199">
        <f ca="1">'GAS DAILY VOL DOWNLOAD'!M118-'GAS DAILY VOL DOWNLOAD'!$B118+$B118</f>
        <v>1</v>
      </c>
      <c r="N118" s="199">
        <f ca="1">'GAS DAILY VOL DOWNLOAD'!N118-'GAS DAILY VOL DOWNLOAD'!$B118+$B118</f>
        <v>1.45</v>
      </c>
      <c r="O118" s="199">
        <f ca="1">'GAS DAILY VOL DOWNLOAD'!O118-'GAS DAILY VOL DOWNLOAD'!$B118+$B118</f>
        <v>1.1499999999999999</v>
      </c>
      <c r="P118" s="199">
        <f ca="1">'GAS DAILY VOL DOWNLOAD'!P118-'GAS DAILY VOL DOWNLOAD'!$B118+$B118</f>
        <v>1.1000000000000001</v>
      </c>
      <c r="Q118" s="199">
        <f ca="1">'GAS DAILY VOL DOWNLOAD'!Q118-'GAS DAILY VOL DOWNLOAD'!$B118+$B118</f>
        <v>1</v>
      </c>
    </row>
    <row r="119" spans="1:17" x14ac:dyDescent="0.25">
      <c r="A119" s="154">
        <v>40575</v>
      </c>
      <c r="B119" s="199">
        <f ca="1">STRADDLES!L141</f>
        <v>1</v>
      </c>
      <c r="C119" s="199">
        <f ca="1">'GAS DAILY VOL DOWNLOAD'!C119-'GAS DAILY VOL DOWNLOAD'!$B119+$B119</f>
        <v>1.05</v>
      </c>
      <c r="D119" s="199">
        <f ca="1">'GAS DAILY VOL DOWNLOAD'!D119-'GAS DAILY VOL DOWNLOAD'!$B119+$B119</f>
        <v>1</v>
      </c>
      <c r="E119" s="199">
        <f ca="1">'GAS DAILY VOL DOWNLOAD'!E119-'GAS DAILY VOL DOWNLOAD'!$B119+$B119</f>
        <v>1</v>
      </c>
      <c r="F119" s="199">
        <f ca="1">'GAS DAILY VOL DOWNLOAD'!F119-'GAS DAILY VOL DOWNLOAD'!$B119+$B119</f>
        <v>1.1499999999999999</v>
      </c>
      <c r="G119" s="199">
        <f ca="1">'GAS DAILY VOL DOWNLOAD'!G119-'GAS DAILY VOL DOWNLOAD'!$B119+$B119</f>
        <v>1.45</v>
      </c>
      <c r="H119" s="199">
        <f ca="1">'GAS DAILY VOL DOWNLOAD'!H119-'GAS DAILY VOL DOWNLOAD'!$B119+$B119</f>
        <v>1.05</v>
      </c>
      <c r="I119" s="199">
        <f ca="1">'GAS DAILY VOL DOWNLOAD'!I119-'GAS DAILY VOL DOWNLOAD'!$B119+$B119</f>
        <v>1</v>
      </c>
      <c r="J119" s="199">
        <f ca="1">'GAS DAILY VOL DOWNLOAD'!J119-'GAS DAILY VOL DOWNLOAD'!$B119+$B119</f>
        <v>1.35</v>
      </c>
      <c r="K119" s="199">
        <f ca="1">'GAS DAILY VOL DOWNLOAD'!K119-'GAS DAILY VOL DOWNLOAD'!$B119+$B119</f>
        <v>1</v>
      </c>
      <c r="L119" s="199">
        <f ca="1">'GAS DAILY VOL DOWNLOAD'!L119-'GAS DAILY VOL DOWNLOAD'!$B119+$B119</f>
        <v>1.1000000000000001</v>
      </c>
      <c r="M119" s="199">
        <f ca="1">'GAS DAILY VOL DOWNLOAD'!M119-'GAS DAILY VOL DOWNLOAD'!$B119+$B119</f>
        <v>1</v>
      </c>
      <c r="N119" s="199">
        <f ca="1">'GAS DAILY VOL DOWNLOAD'!N119-'GAS DAILY VOL DOWNLOAD'!$B119+$B119</f>
        <v>1.45</v>
      </c>
      <c r="O119" s="199">
        <f ca="1">'GAS DAILY VOL DOWNLOAD'!O119-'GAS DAILY VOL DOWNLOAD'!$B119+$B119</f>
        <v>1.1499999999999999</v>
      </c>
      <c r="P119" s="199">
        <f ca="1">'GAS DAILY VOL DOWNLOAD'!P119-'GAS DAILY VOL DOWNLOAD'!$B119+$B119</f>
        <v>1.1000000000000001</v>
      </c>
      <c r="Q119" s="199">
        <f ca="1">'GAS DAILY VOL DOWNLOAD'!Q119-'GAS DAILY VOL DOWNLOAD'!$B119+$B119</f>
        <v>1</v>
      </c>
    </row>
    <row r="120" spans="1:17" x14ac:dyDescent="0.25">
      <c r="A120" s="154">
        <v>40603</v>
      </c>
      <c r="B120" s="199">
        <f ca="1">STRADDLES!L142</f>
        <v>0.75</v>
      </c>
      <c r="C120" s="199">
        <f ca="1">'GAS DAILY VOL DOWNLOAD'!C120-'GAS DAILY VOL DOWNLOAD'!$B120+$B120</f>
        <v>0.8</v>
      </c>
      <c r="D120" s="199">
        <f ca="1">'GAS DAILY VOL DOWNLOAD'!D120-'GAS DAILY VOL DOWNLOAD'!$B120+$B120</f>
        <v>0.75</v>
      </c>
      <c r="E120" s="199">
        <f ca="1">'GAS DAILY VOL DOWNLOAD'!E120-'GAS DAILY VOL DOWNLOAD'!$B120+$B120</f>
        <v>0.75</v>
      </c>
      <c r="F120" s="199">
        <f ca="1">'GAS DAILY VOL DOWNLOAD'!F120-'GAS DAILY VOL DOWNLOAD'!$B120+$B120</f>
        <v>0.85</v>
      </c>
      <c r="G120" s="199">
        <f ca="1">'GAS DAILY VOL DOWNLOAD'!G120-'GAS DAILY VOL DOWNLOAD'!$B120+$B120</f>
        <v>1</v>
      </c>
      <c r="H120" s="199">
        <f ca="1">'GAS DAILY VOL DOWNLOAD'!H120-'GAS DAILY VOL DOWNLOAD'!$B120+$B120</f>
        <v>0.75</v>
      </c>
      <c r="I120" s="199">
        <f ca="1">'GAS DAILY VOL DOWNLOAD'!I120-'GAS DAILY VOL DOWNLOAD'!$B120+$B120</f>
        <v>0.75</v>
      </c>
      <c r="J120" s="199">
        <f ca="1">'GAS DAILY VOL DOWNLOAD'!J120-'GAS DAILY VOL DOWNLOAD'!$B120+$B120</f>
        <v>0.95</v>
      </c>
      <c r="K120" s="199">
        <f ca="1">'GAS DAILY VOL DOWNLOAD'!K120-'GAS DAILY VOL DOWNLOAD'!$B120+$B120</f>
        <v>0.75</v>
      </c>
      <c r="L120" s="199">
        <f ca="1">'GAS DAILY VOL DOWNLOAD'!L120-'GAS DAILY VOL DOWNLOAD'!$B120+$B120</f>
        <v>0.75</v>
      </c>
      <c r="M120" s="199">
        <f ca="1">'GAS DAILY VOL DOWNLOAD'!M120-'GAS DAILY VOL DOWNLOAD'!$B120+$B120</f>
        <v>0.75</v>
      </c>
      <c r="N120" s="199">
        <f ca="1">'GAS DAILY VOL DOWNLOAD'!N120-'GAS DAILY VOL DOWNLOAD'!$B120+$B120</f>
        <v>1</v>
      </c>
      <c r="O120" s="199">
        <f ca="1">'GAS DAILY VOL DOWNLOAD'!O120-'GAS DAILY VOL DOWNLOAD'!$B120+$B120</f>
        <v>0.9</v>
      </c>
      <c r="P120" s="199">
        <f ca="1">'GAS DAILY VOL DOWNLOAD'!P120-'GAS DAILY VOL DOWNLOAD'!$B120+$B120</f>
        <v>0.85</v>
      </c>
      <c r="Q120" s="199">
        <f ca="1">'GAS DAILY VOL DOWNLOAD'!Q120-'GAS DAILY VOL DOWNLOAD'!$B120+$B120</f>
        <v>0.75</v>
      </c>
    </row>
    <row r="121" spans="1:17" x14ac:dyDescent="0.25">
      <c r="A121" s="154">
        <v>40634</v>
      </c>
      <c r="B121" s="199">
        <f ca="1">STRADDLES!L143</f>
        <v>0.4</v>
      </c>
      <c r="C121" s="199">
        <f ca="1">'GAS DAILY VOL DOWNLOAD'!C121-'GAS DAILY VOL DOWNLOAD'!$B121+$B121</f>
        <v>0.45</v>
      </c>
      <c r="D121" s="199">
        <f ca="1">'GAS DAILY VOL DOWNLOAD'!D121-'GAS DAILY VOL DOWNLOAD'!$B121+$B121</f>
        <v>0.4</v>
      </c>
      <c r="E121" s="199">
        <f ca="1">'GAS DAILY VOL DOWNLOAD'!E121-'GAS DAILY VOL DOWNLOAD'!$B121+$B121</f>
        <v>0.45</v>
      </c>
      <c r="F121" s="199">
        <f ca="1">'GAS DAILY VOL DOWNLOAD'!F121-'GAS DAILY VOL DOWNLOAD'!$B121+$B121</f>
        <v>0.45</v>
      </c>
      <c r="G121" s="199">
        <f ca="1">'GAS DAILY VOL DOWNLOAD'!G121-'GAS DAILY VOL DOWNLOAD'!$B121+$B121</f>
        <v>0.45</v>
      </c>
      <c r="H121" s="199">
        <f ca="1">'GAS DAILY VOL DOWNLOAD'!H121-'GAS DAILY VOL DOWNLOAD'!$B121+$B121</f>
        <v>0.45</v>
      </c>
      <c r="I121" s="199">
        <f ca="1">'GAS DAILY VOL DOWNLOAD'!I121-'GAS DAILY VOL DOWNLOAD'!$B121+$B121</f>
        <v>0.45</v>
      </c>
      <c r="J121" s="199">
        <f ca="1">'GAS DAILY VOL DOWNLOAD'!J121-'GAS DAILY VOL DOWNLOAD'!$B121+$B121</f>
        <v>0.5</v>
      </c>
      <c r="K121" s="199">
        <f ca="1">'GAS DAILY VOL DOWNLOAD'!K121-'GAS DAILY VOL DOWNLOAD'!$B121+$B121</f>
        <v>0.4</v>
      </c>
      <c r="L121" s="199">
        <f ca="1">'GAS DAILY VOL DOWNLOAD'!L121-'GAS DAILY VOL DOWNLOAD'!$B121+$B121</f>
        <v>0.45</v>
      </c>
      <c r="M121" s="199">
        <f ca="1">'GAS DAILY VOL DOWNLOAD'!M121-'GAS DAILY VOL DOWNLOAD'!$B121+$B121</f>
        <v>0.4</v>
      </c>
      <c r="N121" s="199">
        <f ca="1">'GAS DAILY VOL DOWNLOAD'!N121-'GAS DAILY VOL DOWNLOAD'!$B121+$B121</f>
        <v>0.45</v>
      </c>
      <c r="O121" s="199">
        <f ca="1">'GAS DAILY VOL DOWNLOAD'!O121-'GAS DAILY VOL DOWNLOAD'!$B121+$B121</f>
        <v>0.55000000000000004</v>
      </c>
      <c r="P121" s="199">
        <f ca="1">'GAS DAILY VOL DOWNLOAD'!P121-'GAS DAILY VOL DOWNLOAD'!$B121+$B121</f>
        <v>0.55000000000000004</v>
      </c>
      <c r="Q121" s="199">
        <f ca="1">'GAS DAILY VOL DOWNLOAD'!Q121-'GAS DAILY VOL DOWNLOAD'!$B121+$B121</f>
        <v>0.4</v>
      </c>
    </row>
    <row r="122" spans="1:17" x14ac:dyDescent="0.25">
      <c r="A122" s="154">
        <v>40664</v>
      </c>
      <c r="B122" s="199">
        <f ca="1">STRADDLES!L144</f>
        <v>0.45</v>
      </c>
      <c r="C122" s="199">
        <f ca="1">'GAS DAILY VOL DOWNLOAD'!C122-'GAS DAILY VOL DOWNLOAD'!$B122+$B122</f>
        <v>0.5</v>
      </c>
      <c r="D122" s="199">
        <f ca="1">'GAS DAILY VOL DOWNLOAD'!D122-'GAS DAILY VOL DOWNLOAD'!$B122+$B122</f>
        <v>0.4</v>
      </c>
      <c r="E122" s="199">
        <f ca="1">'GAS DAILY VOL DOWNLOAD'!E122-'GAS DAILY VOL DOWNLOAD'!$B122+$B122</f>
        <v>0.4</v>
      </c>
      <c r="F122" s="199">
        <f ca="1">'GAS DAILY VOL DOWNLOAD'!F122-'GAS DAILY VOL DOWNLOAD'!$B122+$B122</f>
        <v>0.45</v>
      </c>
      <c r="G122" s="199">
        <f ca="1">'GAS DAILY VOL DOWNLOAD'!G122-'GAS DAILY VOL DOWNLOAD'!$B122+$B122</f>
        <v>0.5</v>
      </c>
      <c r="H122" s="199">
        <f ca="1">'GAS DAILY VOL DOWNLOAD'!H122-'GAS DAILY VOL DOWNLOAD'!$B122+$B122</f>
        <v>0.45</v>
      </c>
      <c r="I122" s="199">
        <f ca="1">'GAS DAILY VOL DOWNLOAD'!I122-'GAS DAILY VOL DOWNLOAD'!$B122+$B122</f>
        <v>0.4</v>
      </c>
      <c r="J122" s="199">
        <f ca="1">'GAS DAILY VOL DOWNLOAD'!J122-'GAS DAILY VOL DOWNLOAD'!$B122+$B122</f>
        <v>0.45</v>
      </c>
      <c r="K122" s="199">
        <f ca="1">'GAS DAILY VOL DOWNLOAD'!K122-'GAS DAILY VOL DOWNLOAD'!$B122+$B122</f>
        <v>0.45</v>
      </c>
      <c r="L122" s="199">
        <f ca="1">'GAS DAILY VOL DOWNLOAD'!L122-'GAS DAILY VOL DOWNLOAD'!$B122+$B122</f>
        <v>0.5</v>
      </c>
      <c r="M122" s="199">
        <f ca="1">'GAS DAILY VOL DOWNLOAD'!M122-'GAS DAILY VOL DOWNLOAD'!$B122+$B122</f>
        <v>0.45</v>
      </c>
      <c r="N122" s="199">
        <f ca="1">'GAS DAILY VOL DOWNLOAD'!N122-'GAS DAILY VOL DOWNLOAD'!$B122+$B122</f>
        <v>0.5</v>
      </c>
      <c r="O122" s="199">
        <f ca="1">'GAS DAILY VOL DOWNLOAD'!O122-'GAS DAILY VOL DOWNLOAD'!$B122+$B122</f>
        <v>0.6</v>
      </c>
      <c r="P122" s="199">
        <f ca="1">'GAS DAILY VOL DOWNLOAD'!P122-'GAS DAILY VOL DOWNLOAD'!$B122+$B122</f>
        <v>0.5</v>
      </c>
      <c r="Q122" s="199">
        <f ca="1">'GAS DAILY VOL DOWNLOAD'!Q122-'GAS DAILY VOL DOWNLOAD'!$B122+$B122</f>
        <v>0.45</v>
      </c>
    </row>
    <row r="123" spans="1:17" x14ac:dyDescent="0.25">
      <c r="A123" s="154">
        <v>40695</v>
      </c>
      <c r="B123" s="199">
        <f ca="1">STRADDLES!L145</f>
        <v>0.45</v>
      </c>
      <c r="C123" s="199">
        <f ca="1">'GAS DAILY VOL DOWNLOAD'!C123-'GAS DAILY VOL DOWNLOAD'!$B123+$B123</f>
        <v>0.5</v>
      </c>
      <c r="D123" s="199">
        <f ca="1">'GAS DAILY VOL DOWNLOAD'!D123-'GAS DAILY VOL DOWNLOAD'!$B123+$B123</f>
        <v>0.4</v>
      </c>
      <c r="E123" s="199">
        <f ca="1">'GAS DAILY VOL DOWNLOAD'!E123-'GAS DAILY VOL DOWNLOAD'!$B123+$B123</f>
        <v>0.5</v>
      </c>
      <c r="F123" s="199">
        <f ca="1">'GAS DAILY VOL DOWNLOAD'!F123-'GAS DAILY VOL DOWNLOAD'!$B123+$B123</f>
        <v>0.45</v>
      </c>
      <c r="G123" s="199">
        <f ca="1">'GAS DAILY VOL DOWNLOAD'!G123-'GAS DAILY VOL DOWNLOAD'!$B123+$B123</f>
        <v>0.5</v>
      </c>
      <c r="H123" s="199">
        <f ca="1">'GAS DAILY VOL DOWNLOAD'!H123-'GAS DAILY VOL DOWNLOAD'!$B123+$B123</f>
        <v>0.5</v>
      </c>
      <c r="I123" s="199">
        <f ca="1">'GAS DAILY VOL DOWNLOAD'!I123-'GAS DAILY VOL DOWNLOAD'!$B123+$B123</f>
        <v>0.5</v>
      </c>
      <c r="J123" s="199">
        <f ca="1">'GAS DAILY VOL DOWNLOAD'!J123-'GAS DAILY VOL DOWNLOAD'!$B123+$B123</f>
        <v>0.5</v>
      </c>
      <c r="K123" s="199">
        <f ca="1">'GAS DAILY VOL DOWNLOAD'!K123-'GAS DAILY VOL DOWNLOAD'!$B123+$B123</f>
        <v>0.45</v>
      </c>
      <c r="L123" s="199">
        <f ca="1">'GAS DAILY VOL DOWNLOAD'!L123-'GAS DAILY VOL DOWNLOAD'!$B123+$B123</f>
        <v>0.5</v>
      </c>
      <c r="M123" s="199">
        <f ca="1">'GAS DAILY VOL DOWNLOAD'!M123-'GAS DAILY VOL DOWNLOAD'!$B123+$B123</f>
        <v>0.45</v>
      </c>
      <c r="N123" s="199">
        <f ca="1">'GAS DAILY VOL DOWNLOAD'!N123-'GAS DAILY VOL DOWNLOAD'!$B123+$B123</f>
        <v>0.5</v>
      </c>
      <c r="O123" s="199">
        <f ca="1">'GAS DAILY VOL DOWNLOAD'!O123-'GAS DAILY VOL DOWNLOAD'!$B123+$B123</f>
        <v>0.6</v>
      </c>
      <c r="P123" s="199">
        <f ca="1">'GAS DAILY VOL DOWNLOAD'!P123-'GAS DAILY VOL DOWNLOAD'!$B123+$B123</f>
        <v>0.6</v>
      </c>
      <c r="Q123" s="199">
        <f ca="1">'GAS DAILY VOL DOWNLOAD'!Q123-'GAS DAILY VOL DOWNLOAD'!$B123+$B123</f>
        <v>0.45</v>
      </c>
    </row>
    <row r="124" spans="1:17" x14ac:dyDescent="0.25">
      <c r="A124" s="154">
        <v>40725</v>
      </c>
      <c r="B124" s="199">
        <f ca="1">STRADDLES!L146</f>
        <v>0.5</v>
      </c>
      <c r="C124" s="199">
        <f ca="1">'GAS DAILY VOL DOWNLOAD'!C124-'GAS DAILY VOL DOWNLOAD'!$B124+$B124</f>
        <v>0.5</v>
      </c>
      <c r="D124" s="199">
        <f ca="1">'GAS DAILY VOL DOWNLOAD'!D124-'GAS DAILY VOL DOWNLOAD'!$B124+$B124</f>
        <v>0.4</v>
      </c>
      <c r="E124" s="199">
        <f ca="1">'GAS DAILY VOL DOWNLOAD'!E124-'GAS DAILY VOL DOWNLOAD'!$B124+$B124</f>
        <v>0.5</v>
      </c>
      <c r="F124" s="199">
        <f ca="1">'GAS DAILY VOL DOWNLOAD'!F124-'GAS DAILY VOL DOWNLOAD'!$B124+$B124</f>
        <v>0.5</v>
      </c>
      <c r="G124" s="199">
        <f ca="1">'GAS DAILY VOL DOWNLOAD'!G124-'GAS DAILY VOL DOWNLOAD'!$B124+$B124</f>
        <v>0.5</v>
      </c>
      <c r="H124" s="199">
        <f ca="1">'GAS DAILY VOL DOWNLOAD'!H124-'GAS DAILY VOL DOWNLOAD'!$B124+$B124</f>
        <v>0.5</v>
      </c>
      <c r="I124" s="199">
        <f ca="1">'GAS DAILY VOL DOWNLOAD'!I124-'GAS DAILY VOL DOWNLOAD'!$B124+$B124</f>
        <v>0.5</v>
      </c>
      <c r="J124" s="199">
        <f ca="1">'GAS DAILY VOL DOWNLOAD'!J124-'GAS DAILY VOL DOWNLOAD'!$B124+$B124</f>
        <v>0.5</v>
      </c>
      <c r="K124" s="199">
        <f ca="1">'GAS DAILY VOL DOWNLOAD'!K124-'GAS DAILY VOL DOWNLOAD'!$B124+$B124</f>
        <v>0.5</v>
      </c>
      <c r="L124" s="199">
        <f ca="1">'GAS DAILY VOL DOWNLOAD'!L124-'GAS DAILY VOL DOWNLOAD'!$B124+$B124</f>
        <v>0.55000000000000004</v>
      </c>
      <c r="M124" s="199">
        <f ca="1">'GAS DAILY VOL DOWNLOAD'!M124-'GAS DAILY VOL DOWNLOAD'!$B124+$B124</f>
        <v>0.5</v>
      </c>
      <c r="N124" s="199">
        <f ca="1">'GAS DAILY VOL DOWNLOAD'!N124-'GAS DAILY VOL DOWNLOAD'!$B124+$B124</f>
        <v>0.5</v>
      </c>
      <c r="O124" s="199">
        <f ca="1">'GAS DAILY VOL DOWNLOAD'!O124-'GAS DAILY VOL DOWNLOAD'!$B124+$B124</f>
        <v>0.65</v>
      </c>
      <c r="P124" s="199">
        <f ca="1">'GAS DAILY VOL DOWNLOAD'!P124-'GAS DAILY VOL DOWNLOAD'!$B124+$B124</f>
        <v>0.6</v>
      </c>
      <c r="Q124" s="199">
        <f ca="1">'GAS DAILY VOL DOWNLOAD'!Q124-'GAS DAILY VOL DOWNLOAD'!$B124+$B124</f>
        <v>0.5</v>
      </c>
    </row>
    <row r="125" spans="1:17" x14ac:dyDescent="0.25">
      <c r="A125" s="154">
        <v>40756</v>
      </c>
      <c r="B125" s="199">
        <f ca="1">STRADDLES!L147</f>
        <v>0.55000000000000004</v>
      </c>
      <c r="C125" s="199">
        <f ca="1">'GAS DAILY VOL DOWNLOAD'!C125-'GAS DAILY VOL DOWNLOAD'!$B125+$B125</f>
        <v>0.55000000000000004</v>
      </c>
      <c r="D125" s="199">
        <f ca="1">'GAS DAILY VOL DOWNLOAD'!D125-'GAS DAILY VOL DOWNLOAD'!$B125+$B125</f>
        <v>0.5</v>
      </c>
      <c r="E125" s="199">
        <f ca="1">'GAS DAILY VOL DOWNLOAD'!E125-'GAS DAILY VOL DOWNLOAD'!$B125+$B125</f>
        <v>0.6</v>
      </c>
      <c r="F125" s="199">
        <f ca="1">'GAS DAILY VOL DOWNLOAD'!F125-'GAS DAILY VOL DOWNLOAD'!$B125+$B125</f>
        <v>0.55000000000000004</v>
      </c>
      <c r="G125" s="199">
        <f ca="1">'GAS DAILY VOL DOWNLOAD'!G125-'GAS DAILY VOL DOWNLOAD'!$B125+$B125</f>
        <v>0.6</v>
      </c>
      <c r="H125" s="199">
        <f ca="1">'GAS DAILY VOL DOWNLOAD'!H125-'GAS DAILY VOL DOWNLOAD'!$B125+$B125</f>
        <v>0.55000000000000004</v>
      </c>
      <c r="I125" s="199">
        <f ca="1">'GAS DAILY VOL DOWNLOAD'!I125-'GAS DAILY VOL DOWNLOAD'!$B125+$B125</f>
        <v>0.6</v>
      </c>
      <c r="J125" s="199">
        <f ca="1">'GAS DAILY VOL DOWNLOAD'!J125-'GAS DAILY VOL DOWNLOAD'!$B125+$B125</f>
        <v>0.45</v>
      </c>
      <c r="K125" s="199">
        <f ca="1">'GAS DAILY VOL DOWNLOAD'!K125-'GAS DAILY VOL DOWNLOAD'!$B125+$B125</f>
        <v>0.55000000000000004</v>
      </c>
      <c r="L125" s="199">
        <f ca="1">'GAS DAILY VOL DOWNLOAD'!L125-'GAS DAILY VOL DOWNLOAD'!$B125+$B125</f>
        <v>0.6</v>
      </c>
      <c r="M125" s="199">
        <f ca="1">'GAS DAILY VOL DOWNLOAD'!M125-'GAS DAILY VOL DOWNLOAD'!$B125+$B125</f>
        <v>0.55000000000000004</v>
      </c>
      <c r="N125" s="199">
        <f ca="1">'GAS DAILY VOL DOWNLOAD'!N125-'GAS DAILY VOL DOWNLOAD'!$B125+$B125</f>
        <v>0.6</v>
      </c>
      <c r="O125" s="199">
        <f ca="1">'GAS DAILY VOL DOWNLOAD'!O125-'GAS DAILY VOL DOWNLOAD'!$B125+$B125</f>
        <v>0.7</v>
      </c>
      <c r="P125" s="199">
        <f ca="1">'GAS DAILY VOL DOWNLOAD'!P125-'GAS DAILY VOL DOWNLOAD'!$B125+$B125</f>
        <v>0.7</v>
      </c>
      <c r="Q125" s="199">
        <f ca="1">'GAS DAILY VOL DOWNLOAD'!Q125-'GAS DAILY VOL DOWNLOAD'!$B125+$B125</f>
        <v>0.55000000000000004</v>
      </c>
    </row>
    <row r="126" spans="1:17" x14ac:dyDescent="0.25">
      <c r="A126" s="154">
        <v>40787</v>
      </c>
      <c r="B126" s="199">
        <f ca="1">STRADDLES!L148</f>
        <v>0.55000000000000004</v>
      </c>
      <c r="C126" s="199">
        <f ca="1">'GAS DAILY VOL DOWNLOAD'!C126-'GAS DAILY VOL DOWNLOAD'!$B126+$B126</f>
        <v>0.55000000000000004</v>
      </c>
      <c r="D126" s="199">
        <f ca="1">'GAS DAILY VOL DOWNLOAD'!D126-'GAS DAILY VOL DOWNLOAD'!$B126+$B126</f>
        <v>0.55000000000000004</v>
      </c>
      <c r="E126" s="199">
        <f ca="1">'GAS DAILY VOL DOWNLOAD'!E126-'GAS DAILY VOL DOWNLOAD'!$B126+$B126</f>
        <v>0.55000000000000004</v>
      </c>
      <c r="F126" s="199">
        <f ca="1">'GAS DAILY VOL DOWNLOAD'!F126-'GAS DAILY VOL DOWNLOAD'!$B126+$B126</f>
        <v>0.55000000000000004</v>
      </c>
      <c r="G126" s="199">
        <f ca="1">'GAS DAILY VOL DOWNLOAD'!G126-'GAS DAILY VOL DOWNLOAD'!$B126+$B126</f>
        <v>0.6</v>
      </c>
      <c r="H126" s="199">
        <f ca="1">'GAS DAILY VOL DOWNLOAD'!H126-'GAS DAILY VOL DOWNLOAD'!$B126+$B126</f>
        <v>0.6</v>
      </c>
      <c r="I126" s="199">
        <f ca="1">'GAS DAILY VOL DOWNLOAD'!I126-'GAS DAILY VOL DOWNLOAD'!$B126+$B126</f>
        <v>0.55000000000000004</v>
      </c>
      <c r="J126" s="199">
        <f ca="1">'GAS DAILY VOL DOWNLOAD'!J126-'GAS DAILY VOL DOWNLOAD'!$B126+$B126</f>
        <v>0.5</v>
      </c>
      <c r="K126" s="199">
        <f ca="1">'GAS DAILY VOL DOWNLOAD'!K126-'GAS DAILY VOL DOWNLOAD'!$B126+$B126</f>
        <v>0.55000000000000004</v>
      </c>
      <c r="L126" s="199">
        <f ca="1">'GAS DAILY VOL DOWNLOAD'!L126-'GAS DAILY VOL DOWNLOAD'!$B126+$B126</f>
        <v>0.6</v>
      </c>
      <c r="M126" s="199">
        <f ca="1">'GAS DAILY VOL DOWNLOAD'!M126-'GAS DAILY VOL DOWNLOAD'!$B126+$B126</f>
        <v>0.55000000000000004</v>
      </c>
      <c r="N126" s="199">
        <f ca="1">'GAS DAILY VOL DOWNLOAD'!N126-'GAS DAILY VOL DOWNLOAD'!$B126+$B126</f>
        <v>0.6</v>
      </c>
      <c r="O126" s="199">
        <f ca="1">'GAS DAILY VOL DOWNLOAD'!O126-'GAS DAILY VOL DOWNLOAD'!$B126+$B126</f>
        <v>0.7</v>
      </c>
      <c r="P126" s="199">
        <f ca="1">'GAS DAILY VOL DOWNLOAD'!P126-'GAS DAILY VOL DOWNLOAD'!$B126+$B126</f>
        <v>0.65</v>
      </c>
      <c r="Q126" s="199">
        <f ca="1">'GAS DAILY VOL DOWNLOAD'!Q126-'GAS DAILY VOL DOWNLOAD'!$B126+$B126</f>
        <v>0.55000000000000004</v>
      </c>
    </row>
    <row r="127" spans="1:17" x14ac:dyDescent="0.25">
      <c r="A127" s="154">
        <v>40817</v>
      </c>
      <c r="B127" s="199">
        <f ca="1">STRADDLES!L149</f>
        <v>0.6</v>
      </c>
      <c r="C127" s="199">
        <f ca="1">'GAS DAILY VOL DOWNLOAD'!C127-'GAS DAILY VOL DOWNLOAD'!$B127+$B127</f>
        <v>0.6</v>
      </c>
      <c r="D127" s="199">
        <f ca="1">'GAS DAILY VOL DOWNLOAD'!D127-'GAS DAILY VOL DOWNLOAD'!$B127+$B127</f>
        <v>0.55000000000000004</v>
      </c>
      <c r="E127" s="199">
        <f ca="1">'GAS DAILY VOL DOWNLOAD'!E127-'GAS DAILY VOL DOWNLOAD'!$B127+$B127</f>
        <v>0.6</v>
      </c>
      <c r="F127" s="199">
        <f ca="1">'GAS DAILY VOL DOWNLOAD'!F127-'GAS DAILY VOL DOWNLOAD'!$B127+$B127</f>
        <v>0.6</v>
      </c>
      <c r="G127" s="199">
        <f ca="1">'GAS DAILY VOL DOWNLOAD'!G127-'GAS DAILY VOL DOWNLOAD'!$B127+$B127</f>
        <v>0.65</v>
      </c>
      <c r="H127" s="199">
        <f ca="1">'GAS DAILY VOL DOWNLOAD'!H127-'GAS DAILY VOL DOWNLOAD'!$B127+$B127</f>
        <v>0.65</v>
      </c>
      <c r="I127" s="199">
        <f ca="1">'GAS DAILY VOL DOWNLOAD'!I127-'GAS DAILY VOL DOWNLOAD'!$B127+$B127</f>
        <v>0.6</v>
      </c>
      <c r="J127" s="199">
        <f ca="1">'GAS DAILY VOL DOWNLOAD'!J127-'GAS DAILY VOL DOWNLOAD'!$B127+$B127</f>
        <v>0.5</v>
      </c>
      <c r="K127" s="199">
        <f ca="1">'GAS DAILY VOL DOWNLOAD'!K127-'GAS DAILY VOL DOWNLOAD'!$B127+$B127</f>
        <v>0.6</v>
      </c>
      <c r="L127" s="199">
        <f ca="1">'GAS DAILY VOL DOWNLOAD'!L127-'GAS DAILY VOL DOWNLOAD'!$B127+$B127</f>
        <v>0.65</v>
      </c>
      <c r="M127" s="199">
        <f ca="1">'GAS DAILY VOL DOWNLOAD'!M127-'GAS DAILY VOL DOWNLOAD'!$B127+$B127</f>
        <v>0.6</v>
      </c>
      <c r="N127" s="199">
        <f ca="1">'GAS DAILY VOL DOWNLOAD'!N127-'GAS DAILY VOL DOWNLOAD'!$B127+$B127</f>
        <v>0.65</v>
      </c>
      <c r="O127" s="199">
        <f ca="1">'GAS DAILY VOL DOWNLOAD'!O127-'GAS DAILY VOL DOWNLOAD'!$B127+$B127</f>
        <v>0.75</v>
      </c>
      <c r="P127" s="199">
        <f ca="1">'GAS DAILY VOL DOWNLOAD'!P127-'GAS DAILY VOL DOWNLOAD'!$B127+$B127</f>
        <v>0.7</v>
      </c>
      <c r="Q127" s="199">
        <f ca="1">'GAS DAILY VOL DOWNLOAD'!Q127-'GAS DAILY VOL DOWNLOAD'!$B127+$B127</f>
        <v>0.6</v>
      </c>
    </row>
    <row r="128" spans="1:17" x14ac:dyDescent="0.25">
      <c r="A128" s="154">
        <v>40848</v>
      </c>
      <c r="B128" s="199">
        <f ca="1">STRADDLES!L150</f>
        <v>0.8</v>
      </c>
      <c r="C128" s="199">
        <f ca="1">'GAS DAILY VOL DOWNLOAD'!C128-'GAS DAILY VOL DOWNLOAD'!$B128+$B128</f>
        <v>0.85</v>
      </c>
      <c r="D128" s="199">
        <f ca="1">'GAS DAILY VOL DOWNLOAD'!D128-'GAS DAILY VOL DOWNLOAD'!$B128+$B128</f>
        <v>0.8</v>
      </c>
      <c r="E128" s="199">
        <f ca="1">'GAS DAILY VOL DOWNLOAD'!E128-'GAS DAILY VOL DOWNLOAD'!$B128+$B128</f>
        <v>0.8</v>
      </c>
      <c r="F128" s="199">
        <f ca="1">'GAS DAILY VOL DOWNLOAD'!F128-'GAS DAILY VOL DOWNLOAD'!$B128+$B128</f>
        <v>0.9</v>
      </c>
      <c r="G128" s="199">
        <f ca="1">'GAS DAILY VOL DOWNLOAD'!G128-'GAS DAILY VOL DOWNLOAD'!$B128+$B128</f>
        <v>0.95</v>
      </c>
      <c r="H128" s="199">
        <f ca="1">'GAS DAILY VOL DOWNLOAD'!H128-'GAS DAILY VOL DOWNLOAD'!$B128+$B128</f>
        <v>0.85</v>
      </c>
      <c r="I128" s="199">
        <f ca="1">'GAS DAILY VOL DOWNLOAD'!I128-'GAS DAILY VOL DOWNLOAD'!$B128+$B128</f>
        <v>0.8</v>
      </c>
      <c r="J128" s="199">
        <f ca="1">'GAS DAILY VOL DOWNLOAD'!J128-'GAS DAILY VOL DOWNLOAD'!$B128+$B128</f>
        <v>0.95</v>
      </c>
      <c r="K128" s="199">
        <f ca="1">'GAS DAILY VOL DOWNLOAD'!K128-'GAS DAILY VOL DOWNLOAD'!$B128+$B128</f>
        <v>0.8</v>
      </c>
      <c r="L128" s="199">
        <f ca="1">'GAS DAILY VOL DOWNLOAD'!L128-'GAS DAILY VOL DOWNLOAD'!$B128+$B128</f>
        <v>0.8</v>
      </c>
      <c r="M128" s="199">
        <f ca="1">'GAS DAILY VOL DOWNLOAD'!M128-'GAS DAILY VOL DOWNLOAD'!$B128+$B128</f>
        <v>0.8</v>
      </c>
      <c r="N128" s="199">
        <f ca="1">'GAS DAILY VOL DOWNLOAD'!N128-'GAS DAILY VOL DOWNLOAD'!$B128+$B128</f>
        <v>0.95</v>
      </c>
      <c r="O128" s="199">
        <f ca="1">'GAS DAILY VOL DOWNLOAD'!O128-'GAS DAILY VOL DOWNLOAD'!$B128+$B128</f>
        <v>0.95</v>
      </c>
      <c r="P128" s="199">
        <f ca="1">'GAS DAILY VOL DOWNLOAD'!P128-'GAS DAILY VOL DOWNLOAD'!$B128+$B128</f>
        <v>0.9</v>
      </c>
      <c r="Q128" s="199">
        <f ca="1">'GAS DAILY VOL DOWNLOAD'!Q128-'GAS DAILY VOL DOWNLOAD'!$B128+$B128</f>
        <v>0.8</v>
      </c>
    </row>
    <row r="129" spans="1:17" x14ac:dyDescent="0.25">
      <c r="A129" s="154">
        <v>40878</v>
      </c>
      <c r="B129" s="199">
        <f ca="1">STRADDLES!L151</f>
        <v>0</v>
      </c>
      <c r="C129" s="199">
        <f ca="1">'GAS DAILY VOL DOWNLOAD'!C129-'GAS DAILY VOL DOWNLOAD'!$B129+$B129</f>
        <v>5.0000000000000044E-2</v>
      </c>
      <c r="D129" s="199">
        <f ca="1">'GAS DAILY VOL DOWNLOAD'!D129-'GAS DAILY VOL DOWNLOAD'!$B129+$B129</f>
        <v>0</v>
      </c>
      <c r="E129" s="199">
        <f ca="1">'GAS DAILY VOL DOWNLOAD'!E129-'GAS DAILY VOL DOWNLOAD'!$B129+$B129</f>
        <v>0</v>
      </c>
      <c r="F129" s="199">
        <f ca="1">'GAS DAILY VOL DOWNLOAD'!F129-'GAS DAILY VOL DOWNLOAD'!$B129+$B129</f>
        <v>0.14999999999999991</v>
      </c>
      <c r="G129" s="199">
        <f ca="1">'GAS DAILY VOL DOWNLOAD'!G129-'GAS DAILY VOL DOWNLOAD'!$B129+$B129</f>
        <v>0.25</v>
      </c>
      <c r="H129" s="199">
        <f ca="1">'GAS DAILY VOL DOWNLOAD'!H129-'GAS DAILY VOL DOWNLOAD'!$B129+$B129</f>
        <v>5.0000000000000044E-2</v>
      </c>
      <c r="I129" s="199">
        <f ca="1">'GAS DAILY VOL DOWNLOAD'!I129-'GAS DAILY VOL DOWNLOAD'!$B129+$B129</f>
        <v>0</v>
      </c>
      <c r="J129" s="199">
        <f ca="1">'GAS DAILY VOL DOWNLOAD'!J129-'GAS DAILY VOL DOWNLOAD'!$B129+$B129</f>
        <v>0.35000000000000009</v>
      </c>
      <c r="K129" s="199">
        <f ca="1">'GAS DAILY VOL DOWNLOAD'!K129-'GAS DAILY VOL DOWNLOAD'!$B129+$B129</f>
        <v>0</v>
      </c>
      <c r="L129" s="199">
        <f ca="1">'GAS DAILY VOL DOWNLOAD'!L129-'GAS DAILY VOL DOWNLOAD'!$B129+$B129</f>
        <v>0.10000000000000009</v>
      </c>
      <c r="M129" s="199">
        <f ca="1">'GAS DAILY VOL DOWNLOAD'!M129-'GAS DAILY VOL DOWNLOAD'!$B129+$B129</f>
        <v>0</v>
      </c>
      <c r="N129" s="199">
        <f ca="1">'GAS DAILY VOL DOWNLOAD'!N129-'GAS DAILY VOL DOWNLOAD'!$B129+$B129</f>
        <v>0.25</v>
      </c>
      <c r="O129" s="199">
        <f ca="1">'GAS DAILY VOL DOWNLOAD'!O129-'GAS DAILY VOL DOWNLOAD'!$B129+$B129</f>
        <v>0.14999999999999991</v>
      </c>
      <c r="P129" s="199">
        <f ca="1">'GAS DAILY VOL DOWNLOAD'!P129-'GAS DAILY VOL DOWNLOAD'!$B129+$B129</f>
        <v>0.10000000000000009</v>
      </c>
      <c r="Q129" s="199">
        <f ca="1">'GAS DAILY VOL DOWNLOAD'!Q129-'GAS DAILY VOL DOWNLOAD'!$B129+$B129</f>
        <v>0</v>
      </c>
    </row>
    <row r="130" spans="1:17" x14ac:dyDescent="0.25">
      <c r="A130" s="154">
        <v>40909</v>
      </c>
      <c r="B130" s="199">
        <f ca="1">STRADDLES!L152</f>
        <v>0</v>
      </c>
      <c r="C130" s="199">
        <f ca="1">'GAS DAILY VOL DOWNLOAD'!C130-'GAS DAILY VOL DOWNLOAD'!$B130+$B130</f>
        <v>5.0000000000000044E-2</v>
      </c>
      <c r="D130" s="199">
        <f ca="1">'GAS DAILY VOL DOWNLOAD'!D130-'GAS DAILY VOL DOWNLOAD'!$B130+$B130</f>
        <v>0</v>
      </c>
      <c r="E130" s="199">
        <f ca="1">'GAS DAILY VOL DOWNLOAD'!E130-'GAS DAILY VOL DOWNLOAD'!$B130+$B130</f>
        <v>0</v>
      </c>
      <c r="F130" s="199">
        <f ca="1">'GAS DAILY VOL DOWNLOAD'!F130-'GAS DAILY VOL DOWNLOAD'!$B130+$B130</f>
        <v>0.14999999999999991</v>
      </c>
      <c r="G130" s="199">
        <f ca="1">'GAS DAILY VOL DOWNLOAD'!G130-'GAS DAILY VOL DOWNLOAD'!$B130+$B130</f>
        <v>0.44999999999999996</v>
      </c>
      <c r="H130" s="199">
        <f ca="1">'GAS DAILY VOL DOWNLOAD'!H130-'GAS DAILY VOL DOWNLOAD'!$B130+$B130</f>
        <v>5.0000000000000044E-2</v>
      </c>
      <c r="I130" s="199">
        <f ca="1">'GAS DAILY VOL DOWNLOAD'!I130-'GAS DAILY VOL DOWNLOAD'!$B130+$B130</f>
        <v>0</v>
      </c>
      <c r="J130" s="199">
        <f ca="1">'GAS DAILY VOL DOWNLOAD'!J130-'GAS DAILY VOL DOWNLOAD'!$B130+$B130</f>
        <v>0.35000000000000009</v>
      </c>
      <c r="K130" s="199">
        <f ca="1">'GAS DAILY VOL DOWNLOAD'!K130-'GAS DAILY VOL DOWNLOAD'!$B130+$B130</f>
        <v>0</v>
      </c>
      <c r="L130" s="199">
        <f ca="1">'GAS DAILY VOL DOWNLOAD'!L130-'GAS DAILY VOL DOWNLOAD'!$B130+$B130</f>
        <v>0.10000000000000009</v>
      </c>
      <c r="M130" s="199">
        <f ca="1">'GAS DAILY VOL DOWNLOAD'!M130-'GAS DAILY VOL DOWNLOAD'!$B130+$B130</f>
        <v>0</v>
      </c>
      <c r="N130" s="199">
        <f ca="1">'GAS DAILY VOL DOWNLOAD'!N130-'GAS DAILY VOL DOWNLOAD'!$B130+$B130</f>
        <v>0.44999999999999996</v>
      </c>
      <c r="O130" s="199">
        <f ca="1">'GAS DAILY VOL DOWNLOAD'!O130-'GAS DAILY VOL DOWNLOAD'!$B130+$B130</f>
        <v>0.14999999999999991</v>
      </c>
      <c r="P130" s="199">
        <f ca="1">'GAS DAILY VOL DOWNLOAD'!P130-'GAS DAILY VOL DOWNLOAD'!$B130+$B130</f>
        <v>0.10000000000000009</v>
      </c>
      <c r="Q130" s="199">
        <f ca="1">'GAS DAILY VOL DOWNLOAD'!Q130-'GAS DAILY VOL DOWNLOAD'!$B130+$B130</f>
        <v>0</v>
      </c>
    </row>
    <row r="131" spans="1:17" x14ac:dyDescent="0.25">
      <c r="A131" s="154">
        <v>40940</v>
      </c>
      <c r="B131" s="199">
        <f ca="1">STRADDLES!L153</f>
        <v>0</v>
      </c>
      <c r="C131" s="199">
        <f ca="1">'GAS DAILY VOL DOWNLOAD'!C131-'GAS DAILY VOL DOWNLOAD'!$B131+$B131</f>
        <v>5.0000000000000044E-2</v>
      </c>
      <c r="D131" s="199">
        <f ca="1">'GAS DAILY VOL DOWNLOAD'!D131-'GAS DAILY VOL DOWNLOAD'!$B131+$B131</f>
        <v>0</v>
      </c>
      <c r="E131" s="199">
        <f ca="1">'GAS DAILY VOL DOWNLOAD'!E131-'GAS DAILY VOL DOWNLOAD'!$B131+$B131</f>
        <v>0</v>
      </c>
      <c r="F131" s="199">
        <f ca="1">'GAS DAILY VOL DOWNLOAD'!F131-'GAS DAILY VOL DOWNLOAD'!$B131+$B131</f>
        <v>0.14999999999999991</v>
      </c>
      <c r="G131" s="199">
        <f ca="1">'GAS DAILY VOL DOWNLOAD'!G131-'GAS DAILY VOL DOWNLOAD'!$B131+$B131</f>
        <v>0.44999999999999996</v>
      </c>
      <c r="H131" s="199">
        <f ca="1">'GAS DAILY VOL DOWNLOAD'!H131-'GAS DAILY VOL DOWNLOAD'!$B131+$B131</f>
        <v>5.0000000000000044E-2</v>
      </c>
      <c r="I131" s="199">
        <f ca="1">'GAS DAILY VOL DOWNLOAD'!I131-'GAS DAILY VOL DOWNLOAD'!$B131+$B131</f>
        <v>0</v>
      </c>
      <c r="J131" s="199">
        <f ca="1">'GAS DAILY VOL DOWNLOAD'!J131-'GAS DAILY VOL DOWNLOAD'!$B131+$B131</f>
        <v>0.35000000000000009</v>
      </c>
      <c r="K131" s="199">
        <f ca="1">'GAS DAILY VOL DOWNLOAD'!K131-'GAS DAILY VOL DOWNLOAD'!$B131+$B131</f>
        <v>0</v>
      </c>
      <c r="L131" s="199">
        <f ca="1">'GAS DAILY VOL DOWNLOAD'!L131-'GAS DAILY VOL DOWNLOAD'!$B131+$B131</f>
        <v>0.10000000000000009</v>
      </c>
      <c r="M131" s="199">
        <f ca="1">'GAS DAILY VOL DOWNLOAD'!M131-'GAS DAILY VOL DOWNLOAD'!$B131+$B131</f>
        <v>0</v>
      </c>
      <c r="N131" s="199">
        <f ca="1">'GAS DAILY VOL DOWNLOAD'!N131-'GAS DAILY VOL DOWNLOAD'!$B131+$B131</f>
        <v>0.44999999999999996</v>
      </c>
      <c r="O131" s="199">
        <f ca="1">'GAS DAILY VOL DOWNLOAD'!O131-'GAS DAILY VOL DOWNLOAD'!$B131+$B131</f>
        <v>0.14999999999999991</v>
      </c>
      <c r="P131" s="199">
        <f ca="1">'GAS DAILY VOL DOWNLOAD'!P131-'GAS DAILY VOL DOWNLOAD'!$B131+$B131</f>
        <v>0.10000000000000009</v>
      </c>
      <c r="Q131" s="199">
        <f ca="1">'GAS DAILY VOL DOWNLOAD'!Q131-'GAS DAILY VOL DOWNLOAD'!$B131+$B131</f>
        <v>0</v>
      </c>
    </row>
    <row r="132" spans="1:17" x14ac:dyDescent="0.25">
      <c r="A132" s="154">
        <v>40969</v>
      </c>
      <c r="B132" s="199">
        <f ca="1">STRADDLES!L154</f>
        <v>0</v>
      </c>
      <c r="C132" s="199">
        <f ca="1">'GAS DAILY VOL DOWNLOAD'!C132-'GAS DAILY VOL DOWNLOAD'!$B132+$B132</f>
        <v>5.0000000000000044E-2</v>
      </c>
      <c r="D132" s="199">
        <f ca="1">'GAS DAILY VOL DOWNLOAD'!D132-'GAS DAILY VOL DOWNLOAD'!$B132+$B132</f>
        <v>0</v>
      </c>
      <c r="E132" s="199">
        <f ca="1">'GAS DAILY VOL DOWNLOAD'!E132-'GAS DAILY VOL DOWNLOAD'!$B132+$B132</f>
        <v>0</v>
      </c>
      <c r="F132" s="199">
        <f ca="1">'GAS DAILY VOL DOWNLOAD'!F132-'GAS DAILY VOL DOWNLOAD'!$B132+$B132</f>
        <v>9.9999999999999978E-2</v>
      </c>
      <c r="G132" s="199">
        <f ca="1">'GAS DAILY VOL DOWNLOAD'!G132-'GAS DAILY VOL DOWNLOAD'!$B132+$B132</f>
        <v>0.25</v>
      </c>
      <c r="H132" s="199">
        <f ca="1">'GAS DAILY VOL DOWNLOAD'!H132-'GAS DAILY VOL DOWNLOAD'!$B132+$B132</f>
        <v>0</v>
      </c>
      <c r="I132" s="199">
        <f ca="1">'GAS DAILY VOL DOWNLOAD'!I132-'GAS DAILY VOL DOWNLOAD'!$B132+$B132</f>
        <v>0</v>
      </c>
      <c r="J132" s="199">
        <f ca="1">'GAS DAILY VOL DOWNLOAD'!J132-'GAS DAILY VOL DOWNLOAD'!$B132+$B132</f>
        <v>0.19999999999999996</v>
      </c>
      <c r="K132" s="199">
        <f ca="1">'GAS DAILY VOL DOWNLOAD'!K132-'GAS DAILY VOL DOWNLOAD'!$B132+$B132</f>
        <v>0</v>
      </c>
      <c r="L132" s="199">
        <f ca="1">'GAS DAILY VOL DOWNLOAD'!L132-'GAS DAILY VOL DOWNLOAD'!$B132+$B132</f>
        <v>0</v>
      </c>
      <c r="M132" s="199">
        <f ca="1">'GAS DAILY VOL DOWNLOAD'!M132-'GAS DAILY VOL DOWNLOAD'!$B132+$B132</f>
        <v>0</v>
      </c>
      <c r="N132" s="199">
        <f ca="1">'GAS DAILY VOL DOWNLOAD'!N132-'GAS DAILY VOL DOWNLOAD'!$B132+$B132</f>
        <v>0.25</v>
      </c>
      <c r="O132" s="199">
        <f ca="1">'GAS DAILY VOL DOWNLOAD'!O132-'GAS DAILY VOL DOWNLOAD'!$B132+$B132</f>
        <v>0.15000000000000002</v>
      </c>
      <c r="P132" s="199">
        <f ca="1">'GAS DAILY VOL DOWNLOAD'!P132-'GAS DAILY VOL DOWNLOAD'!$B132+$B132</f>
        <v>9.9999999999999978E-2</v>
      </c>
      <c r="Q132" s="199">
        <f ca="1">'GAS DAILY VOL DOWNLOAD'!Q132-'GAS DAILY VOL DOWNLOAD'!$B132+$B132</f>
        <v>0</v>
      </c>
    </row>
    <row r="133" spans="1:17" x14ac:dyDescent="0.25">
      <c r="A133" s="154">
        <v>41000</v>
      </c>
      <c r="B133" s="199">
        <f ca="1">STRADDLES!L155</f>
        <v>0</v>
      </c>
      <c r="C133" s="199">
        <f ca="1">'GAS DAILY VOL DOWNLOAD'!C133-'GAS DAILY VOL DOWNLOAD'!$B133+$B133</f>
        <v>4.9999999999999989E-2</v>
      </c>
      <c r="D133" s="199">
        <f ca="1">'GAS DAILY VOL DOWNLOAD'!D133-'GAS DAILY VOL DOWNLOAD'!$B133+$B133</f>
        <v>0</v>
      </c>
      <c r="E133" s="199">
        <f ca="1">'GAS DAILY VOL DOWNLOAD'!E133-'GAS DAILY VOL DOWNLOAD'!$B133+$B133</f>
        <v>4.9999999999999989E-2</v>
      </c>
      <c r="F133" s="199">
        <f ca="1">'GAS DAILY VOL DOWNLOAD'!F133-'GAS DAILY VOL DOWNLOAD'!$B133+$B133</f>
        <v>4.9999999999999989E-2</v>
      </c>
      <c r="G133" s="199">
        <f ca="1">'GAS DAILY VOL DOWNLOAD'!G133-'GAS DAILY VOL DOWNLOAD'!$B133+$B133</f>
        <v>4.9999999999999989E-2</v>
      </c>
      <c r="H133" s="199">
        <f ca="1">'GAS DAILY VOL DOWNLOAD'!H133-'GAS DAILY VOL DOWNLOAD'!$B133+$B133</f>
        <v>4.9999999999999989E-2</v>
      </c>
      <c r="I133" s="199">
        <f ca="1">'GAS DAILY VOL DOWNLOAD'!I133-'GAS DAILY VOL DOWNLOAD'!$B133+$B133</f>
        <v>4.9999999999999989E-2</v>
      </c>
      <c r="J133" s="199">
        <f ca="1">'GAS DAILY VOL DOWNLOAD'!J133-'GAS DAILY VOL DOWNLOAD'!$B133+$B133</f>
        <v>9.9999999999999978E-2</v>
      </c>
      <c r="K133" s="199">
        <f ca="1">'GAS DAILY VOL DOWNLOAD'!K133-'GAS DAILY VOL DOWNLOAD'!$B133+$B133</f>
        <v>0</v>
      </c>
      <c r="L133" s="199">
        <f ca="1">'GAS DAILY VOL DOWNLOAD'!L133-'GAS DAILY VOL DOWNLOAD'!$B133+$B133</f>
        <v>4.9999999999999989E-2</v>
      </c>
      <c r="M133" s="199">
        <f ca="1">'GAS DAILY VOL DOWNLOAD'!M133-'GAS DAILY VOL DOWNLOAD'!$B133+$B133</f>
        <v>0</v>
      </c>
      <c r="N133" s="199">
        <f ca="1">'GAS DAILY VOL DOWNLOAD'!N133-'GAS DAILY VOL DOWNLOAD'!$B133+$B133</f>
        <v>4.9999999999999989E-2</v>
      </c>
      <c r="O133" s="199">
        <f ca="1">'GAS DAILY VOL DOWNLOAD'!O133-'GAS DAILY VOL DOWNLOAD'!$B133+$B133</f>
        <v>0.15000000000000002</v>
      </c>
      <c r="P133" s="199">
        <f ca="1">'GAS DAILY VOL DOWNLOAD'!P133-'GAS DAILY VOL DOWNLOAD'!$B133+$B133</f>
        <v>0.15000000000000002</v>
      </c>
      <c r="Q133" s="199">
        <f ca="1">'GAS DAILY VOL DOWNLOAD'!Q133-'GAS DAILY VOL DOWNLOAD'!$B133+$B133</f>
        <v>0</v>
      </c>
    </row>
    <row r="134" spans="1:17" x14ac:dyDescent="0.25">
      <c r="A134" s="154">
        <v>41030</v>
      </c>
      <c r="B134" s="199">
        <f ca="1">STRADDLES!L156</f>
        <v>0</v>
      </c>
      <c r="C134" s="199">
        <f ca="1">'GAS DAILY VOL DOWNLOAD'!C134-'GAS DAILY VOL DOWNLOAD'!$B134+$B134</f>
        <v>4.9999999999999989E-2</v>
      </c>
      <c r="D134" s="199">
        <f ca="1">'GAS DAILY VOL DOWNLOAD'!D134-'GAS DAILY VOL DOWNLOAD'!$B134+$B134</f>
        <v>-4.9999999999999989E-2</v>
      </c>
      <c r="E134" s="199">
        <f ca="1">'GAS DAILY VOL DOWNLOAD'!E134-'GAS DAILY VOL DOWNLOAD'!$B134+$B134</f>
        <v>-4.9999999999999989E-2</v>
      </c>
      <c r="F134" s="199">
        <f ca="1">'GAS DAILY VOL DOWNLOAD'!F134-'GAS DAILY VOL DOWNLOAD'!$B134+$B134</f>
        <v>0</v>
      </c>
      <c r="G134" s="199">
        <f ca="1">'GAS DAILY VOL DOWNLOAD'!G134-'GAS DAILY VOL DOWNLOAD'!$B134+$B134</f>
        <v>4.9999999999999989E-2</v>
      </c>
      <c r="H134" s="199">
        <f ca="1">'GAS DAILY VOL DOWNLOAD'!H134-'GAS DAILY VOL DOWNLOAD'!$B134+$B134</f>
        <v>0</v>
      </c>
      <c r="I134" s="199">
        <f ca="1">'GAS DAILY VOL DOWNLOAD'!I134-'GAS DAILY VOL DOWNLOAD'!$B134+$B134</f>
        <v>-4.9999999999999989E-2</v>
      </c>
      <c r="J134" s="199">
        <f ca="1">'GAS DAILY VOL DOWNLOAD'!J134-'GAS DAILY VOL DOWNLOAD'!$B134+$B134</f>
        <v>0</v>
      </c>
      <c r="K134" s="199">
        <f ca="1">'GAS DAILY VOL DOWNLOAD'!K134-'GAS DAILY VOL DOWNLOAD'!$B134+$B134</f>
        <v>0</v>
      </c>
      <c r="L134" s="199">
        <f ca="1">'GAS DAILY VOL DOWNLOAD'!L134-'GAS DAILY VOL DOWNLOAD'!$B134+$B134</f>
        <v>4.9999999999999989E-2</v>
      </c>
      <c r="M134" s="199">
        <f ca="1">'GAS DAILY VOL DOWNLOAD'!M134-'GAS DAILY VOL DOWNLOAD'!$B134+$B134</f>
        <v>0</v>
      </c>
      <c r="N134" s="199">
        <f ca="1">'GAS DAILY VOL DOWNLOAD'!N134-'GAS DAILY VOL DOWNLOAD'!$B134+$B134</f>
        <v>4.9999999999999989E-2</v>
      </c>
      <c r="O134" s="199">
        <f ca="1">'GAS DAILY VOL DOWNLOAD'!O134-'GAS DAILY VOL DOWNLOAD'!$B134+$B134</f>
        <v>0.14999999999999997</v>
      </c>
      <c r="P134" s="199">
        <f ca="1">'GAS DAILY VOL DOWNLOAD'!P134-'GAS DAILY VOL DOWNLOAD'!$B134+$B134</f>
        <v>4.9999999999999989E-2</v>
      </c>
      <c r="Q134" s="199">
        <f ca="1">'GAS DAILY VOL DOWNLOAD'!Q134-'GAS DAILY VOL DOWNLOAD'!$B134+$B134</f>
        <v>0</v>
      </c>
    </row>
    <row r="135" spans="1:17" x14ac:dyDescent="0.25">
      <c r="A135" s="154">
        <v>41061</v>
      </c>
      <c r="B135" s="199">
        <f ca="1">STRADDLES!L157</f>
        <v>0</v>
      </c>
      <c r="C135" s="199">
        <f ca="1">'GAS DAILY VOL DOWNLOAD'!C135-'GAS DAILY VOL DOWNLOAD'!$B135+$B135</f>
        <v>4.9999999999999989E-2</v>
      </c>
      <c r="D135" s="199">
        <f ca="1">'GAS DAILY VOL DOWNLOAD'!D135-'GAS DAILY VOL DOWNLOAD'!$B135+$B135</f>
        <v>-4.9999999999999989E-2</v>
      </c>
      <c r="E135" s="199">
        <f ca="1">'GAS DAILY VOL DOWNLOAD'!E135-'GAS DAILY VOL DOWNLOAD'!$B135+$B135</f>
        <v>4.9999999999999989E-2</v>
      </c>
      <c r="F135" s="199">
        <f ca="1">'GAS DAILY VOL DOWNLOAD'!F135-'GAS DAILY VOL DOWNLOAD'!$B135+$B135</f>
        <v>0</v>
      </c>
      <c r="G135" s="199">
        <f ca="1">'GAS DAILY VOL DOWNLOAD'!G135-'GAS DAILY VOL DOWNLOAD'!$B135+$B135</f>
        <v>4.9999999999999989E-2</v>
      </c>
      <c r="H135" s="199">
        <f ca="1">'GAS DAILY VOL DOWNLOAD'!H135-'GAS DAILY VOL DOWNLOAD'!$B135+$B135</f>
        <v>4.9999999999999989E-2</v>
      </c>
      <c r="I135" s="199">
        <f ca="1">'GAS DAILY VOL DOWNLOAD'!I135-'GAS DAILY VOL DOWNLOAD'!$B135+$B135</f>
        <v>4.9999999999999989E-2</v>
      </c>
      <c r="J135" s="199">
        <f ca="1">'GAS DAILY VOL DOWNLOAD'!J135-'GAS DAILY VOL DOWNLOAD'!$B135+$B135</f>
        <v>4.9999999999999989E-2</v>
      </c>
      <c r="K135" s="199">
        <f ca="1">'GAS DAILY VOL DOWNLOAD'!K135-'GAS DAILY VOL DOWNLOAD'!$B135+$B135</f>
        <v>0</v>
      </c>
      <c r="L135" s="199">
        <f ca="1">'GAS DAILY VOL DOWNLOAD'!L135-'GAS DAILY VOL DOWNLOAD'!$B135+$B135</f>
        <v>4.9999999999999989E-2</v>
      </c>
      <c r="M135" s="199">
        <f ca="1">'GAS DAILY VOL DOWNLOAD'!M135-'GAS DAILY VOL DOWNLOAD'!$B135+$B135</f>
        <v>0</v>
      </c>
      <c r="N135" s="199">
        <f ca="1">'GAS DAILY VOL DOWNLOAD'!N135-'GAS DAILY VOL DOWNLOAD'!$B135+$B135</f>
        <v>4.9999999999999989E-2</v>
      </c>
      <c r="O135" s="199">
        <f ca="1">'GAS DAILY VOL DOWNLOAD'!O135-'GAS DAILY VOL DOWNLOAD'!$B135+$B135</f>
        <v>0.14999999999999997</v>
      </c>
      <c r="P135" s="199">
        <f ca="1">'GAS DAILY VOL DOWNLOAD'!P135-'GAS DAILY VOL DOWNLOAD'!$B135+$B135</f>
        <v>0.14999999999999997</v>
      </c>
      <c r="Q135" s="199">
        <f ca="1">'GAS DAILY VOL DOWNLOAD'!Q135-'GAS DAILY VOL DOWNLOAD'!$B135+$B135</f>
        <v>0</v>
      </c>
    </row>
    <row r="136" spans="1:17" x14ac:dyDescent="0.25">
      <c r="A136" s="154">
        <v>41091</v>
      </c>
      <c r="B136" s="199">
        <f ca="1">STRADDLES!L158</f>
        <v>0</v>
      </c>
      <c r="C136" s="199">
        <f ca="1">'GAS DAILY VOL DOWNLOAD'!C136-'GAS DAILY VOL DOWNLOAD'!$B136+$B136</f>
        <v>0</v>
      </c>
      <c r="D136" s="199">
        <f ca="1">'GAS DAILY VOL DOWNLOAD'!D136-'GAS DAILY VOL DOWNLOAD'!$B136+$B136</f>
        <v>-9.9999999999999978E-2</v>
      </c>
      <c r="E136" s="199">
        <f ca="1">'GAS DAILY VOL DOWNLOAD'!E136-'GAS DAILY VOL DOWNLOAD'!$B136+$B136</f>
        <v>0</v>
      </c>
      <c r="F136" s="199">
        <f ca="1">'GAS DAILY VOL DOWNLOAD'!F136-'GAS DAILY VOL DOWNLOAD'!$B136+$B136</f>
        <v>0</v>
      </c>
      <c r="G136" s="199">
        <f ca="1">'GAS DAILY VOL DOWNLOAD'!G136-'GAS DAILY VOL DOWNLOAD'!$B136+$B136</f>
        <v>0</v>
      </c>
      <c r="H136" s="199">
        <f ca="1">'GAS DAILY VOL DOWNLOAD'!H136-'GAS DAILY VOL DOWNLOAD'!$B136+$B136</f>
        <v>0</v>
      </c>
      <c r="I136" s="199">
        <f ca="1">'GAS DAILY VOL DOWNLOAD'!I136-'GAS DAILY VOL DOWNLOAD'!$B136+$B136</f>
        <v>0</v>
      </c>
      <c r="J136" s="199">
        <f ca="1">'GAS DAILY VOL DOWNLOAD'!J136-'GAS DAILY VOL DOWNLOAD'!$B136+$B136</f>
        <v>0</v>
      </c>
      <c r="K136" s="199">
        <f ca="1">'GAS DAILY VOL DOWNLOAD'!K136-'GAS DAILY VOL DOWNLOAD'!$B136+$B136</f>
        <v>0</v>
      </c>
      <c r="L136" s="199">
        <f ca="1">'GAS DAILY VOL DOWNLOAD'!L136-'GAS DAILY VOL DOWNLOAD'!$B136+$B136</f>
        <v>5.0000000000000044E-2</v>
      </c>
      <c r="M136" s="199">
        <f ca="1">'GAS DAILY VOL DOWNLOAD'!M136-'GAS DAILY VOL DOWNLOAD'!$B136+$B136</f>
        <v>0</v>
      </c>
      <c r="N136" s="199">
        <f ca="1">'GAS DAILY VOL DOWNLOAD'!N136-'GAS DAILY VOL DOWNLOAD'!$B136+$B136</f>
        <v>0</v>
      </c>
      <c r="O136" s="199">
        <f ca="1">'GAS DAILY VOL DOWNLOAD'!O136-'GAS DAILY VOL DOWNLOAD'!$B136+$B136</f>
        <v>0.15000000000000002</v>
      </c>
      <c r="P136" s="199">
        <f ca="1">'GAS DAILY VOL DOWNLOAD'!P136-'GAS DAILY VOL DOWNLOAD'!$B136+$B136</f>
        <v>9.9999999999999978E-2</v>
      </c>
      <c r="Q136" s="199">
        <f ca="1">'GAS DAILY VOL DOWNLOAD'!Q136-'GAS DAILY VOL DOWNLOAD'!$B136+$B136</f>
        <v>0</v>
      </c>
    </row>
    <row r="137" spans="1:17" x14ac:dyDescent="0.25">
      <c r="A137" s="154">
        <v>41122</v>
      </c>
      <c r="B137" s="199">
        <f ca="1">STRADDLES!L159</f>
        <v>0</v>
      </c>
      <c r="C137" s="199">
        <f ca="1">'GAS DAILY VOL DOWNLOAD'!C137-'GAS DAILY VOL DOWNLOAD'!$B137+$B137</f>
        <v>0</v>
      </c>
      <c r="D137" s="199">
        <f ca="1">'GAS DAILY VOL DOWNLOAD'!D137-'GAS DAILY VOL DOWNLOAD'!$B137+$B137</f>
        <v>-5.0000000000000044E-2</v>
      </c>
      <c r="E137" s="199">
        <f ca="1">'GAS DAILY VOL DOWNLOAD'!E137-'GAS DAILY VOL DOWNLOAD'!$B137+$B137</f>
        <v>4.9999999999999933E-2</v>
      </c>
      <c r="F137" s="199">
        <f ca="1">'GAS DAILY VOL DOWNLOAD'!F137-'GAS DAILY VOL DOWNLOAD'!$B137+$B137</f>
        <v>0</v>
      </c>
      <c r="G137" s="199">
        <f ca="1">'GAS DAILY VOL DOWNLOAD'!G137-'GAS DAILY VOL DOWNLOAD'!$B137+$B137</f>
        <v>4.9999999999999933E-2</v>
      </c>
      <c r="H137" s="199">
        <f ca="1">'GAS DAILY VOL DOWNLOAD'!H137-'GAS DAILY VOL DOWNLOAD'!$B137+$B137</f>
        <v>0</v>
      </c>
      <c r="I137" s="199">
        <f ca="1">'GAS DAILY VOL DOWNLOAD'!I137-'GAS DAILY VOL DOWNLOAD'!$B137+$B137</f>
        <v>4.9999999999999933E-2</v>
      </c>
      <c r="J137" s="199">
        <f ca="1">'GAS DAILY VOL DOWNLOAD'!J137-'GAS DAILY VOL DOWNLOAD'!$B137+$B137</f>
        <v>-0.10000000000000003</v>
      </c>
      <c r="K137" s="199">
        <f ca="1">'GAS DAILY VOL DOWNLOAD'!K137-'GAS DAILY VOL DOWNLOAD'!$B137+$B137</f>
        <v>0</v>
      </c>
      <c r="L137" s="199">
        <f ca="1">'GAS DAILY VOL DOWNLOAD'!L137-'GAS DAILY VOL DOWNLOAD'!$B137+$B137</f>
        <v>4.9999999999999933E-2</v>
      </c>
      <c r="M137" s="199">
        <f ca="1">'GAS DAILY VOL DOWNLOAD'!M137-'GAS DAILY VOL DOWNLOAD'!$B137+$B137</f>
        <v>0</v>
      </c>
      <c r="N137" s="199">
        <f ca="1">'GAS DAILY VOL DOWNLOAD'!N137-'GAS DAILY VOL DOWNLOAD'!$B137+$B137</f>
        <v>4.9999999999999933E-2</v>
      </c>
      <c r="O137" s="199">
        <f ca="1">'GAS DAILY VOL DOWNLOAD'!O137-'GAS DAILY VOL DOWNLOAD'!$B137+$B137</f>
        <v>0.14999999999999991</v>
      </c>
      <c r="P137" s="199">
        <f ca="1">'GAS DAILY VOL DOWNLOAD'!P137-'GAS DAILY VOL DOWNLOAD'!$B137+$B137</f>
        <v>0.14999999999999991</v>
      </c>
      <c r="Q137" s="199">
        <f ca="1">'GAS DAILY VOL DOWNLOAD'!Q137-'GAS DAILY VOL DOWNLOAD'!$B137+$B137</f>
        <v>0</v>
      </c>
    </row>
    <row r="138" spans="1:17" x14ac:dyDescent="0.25">
      <c r="A138" s="154">
        <v>41153</v>
      </c>
      <c r="B138" s="199">
        <f ca="1">STRADDLES!L160</f>
        <v>0</v>
      </c>
      <c r="C138" s="199">
        <f ca="1">'GAS DAILY VOL DOWNLOAD'!C138-'GAS DAILY VOL DOWNLOAD'!$B138+$B138</f>
        <v>0</v>
      </c>
      <c r="D138" s="199">
        <f ca="1">'GAS DAILY VOL DOWNLOAD'!D138-'GAS DAILY VOL DOWNLOAD'!$B138+$B138</f>
        <v>0</v>
      </c>
      <c r="E138" s="199">
        <f ca="1">'GAS DAILY VOL DOWNLOAD'!E138-'GAS DAILY VOL DOWNLOAD'!$B138+$B138</f>
        <v>0</v>
      </c>
      <c r="F138" s="199">
        <f ca="1">'GAS DAILY VOL DOWNLOAD'!F138-'GAS DAILY VOL DOWNLOAD'!$B138+$B138</f>
        <v>0</v>
      </c>
      <c r="G138" s="199">
        <f ca="1">'GAS DAILY VOL DOWNLOAD'!G138-'GAS DAILY VOL DOWNLOAD'!$B138+$B138</f>
        <v>4.9999999999999933E-2</v>
      </c>
      <c r="H138" s="199">
        <f ca="1">'GAS DAILY VOL DOWNLOAD'!H138-'GAS DAILY VOL DOWNLOAD'!$B138+$B138</f>
        <v>4.9999999999999933E-2</v>
      </c>
      <c r="I138" s="199">
        <f ca="1">'GAS DAILY VOL DOWNLOAD'!I138-'GAS DAILY VOL DOWNLOAD'!$B138+$B138</f>
        <v>0</v>
      </c>
      <c r="J138" s="199">
        <f ca="1">'GAS DAILY VOL DOWNLOAD'!J138-'GAS DAILY VOL DOWNLOAD'!$B138+$B138</f>
        <v>-5.0000000000000044E-2</v>
      </c>
      <c r="K138" s="199">
        <f ca="1">'GAS DAILY VOL DOWNLOAD'!K138-'GAS DAILY VOL DOWNLOAD'!$B138+$B138</f>
        <v>0</v>
      </c>
      <c r="L138" s="199">
        <f ca="1">'GAS DAILY VOL DOWNLOAD'!L138-'GAS DAILY VOL DOWNLOAD'!$B138+$B138</f>
        <v>4.9999999999999933E-2</v>
      </c>
      <c r="M138" s="199">
        <f ca="1">'GAS DAILY VOL DOWNLOAD'!M138-'GAS DAILY VOL DOWNLOAD'!$B138+$B138</f>
        <v>0</v>
      </c>
      <c r="N138" s="199">
        <f ca="1">'GAS DAILY VOL DOWNLOAD'!N138-'GAS DAILY VOL DOWNLOAD'!$B138+$B138</f>
        <v>4.9999999999999933E-2</v>
      </c>
      <c r="O138" s="199">
        <f ca="1">'GAS DAILY VOL DOWNLOAD'!O138-'GAS DAILY VOL DOWNLOAD'!$B138+$B138</f>
        <v>0.14999999999999991</v>
      </c>
      <c r="P138" s="199">
        <f ca="1">'GAS DAILY VOL DOWNLOAD'!P138-'GAS DAILY VOL DOWNLOAD'!$B138+$B138</f>
        <v>9.9999999999999978E-2</v>
      </c>
      <c r="Q138" s="199">
        <f ca="1">'GAS DAILY VOL DOWNLOAD'!Q138-'GAS DAILY VOL DOWNLOAD'!$B138+$B138</f>
        <v>0</v>
      </c>
    </row>
    <row r="139" spans="1:17" x14ac:dyDescent="0.25">
      <c r="A139" s="154">
        <v>41183</v>
      </c>
      <c r="B139" s="199">
        <f ca="1">STRADDLES!L161</f>
        <v>0</v>
      </c>
      <c r="C139" s="199">
        <f ca="1">'GAS DAILY VOL DOWNLOAD'!C139-'GAS DAILY VOL DOWNLOAD'!$B139+$B139</f>
        <v>0</v>
      </c>
      <c r="D139" s="199">
        <f ca="1">'GAS DAILY VOL DOWNLOAD'!D139-'GAS DAILY VOL DOWNLOAD'!$B139+$B139</f>
        <v>-4.9999999999999933E-2</v>
      </c>
      <c r="E139" s="199">
        <f ca="1">'GAS DAILY VOL DOWNLOAD'!E139-'GAS DAILY VOL DOWNLOAD'!$B139+$B139</f>
        <v>0</v>
      </c>
      <c r="F139" s="199">
        <f ca="1">'GAS DAILY VOL DOWNLOAD'!F139-'GAS DAILY VOL DOWNLOAD'!$B139+$B139</f>
        <v>0</v>
      </c>
      <c r="G139" s="199">
        <f ca="1">'GAS DAILY VOL DOWNLOAD'!G139-'GAS DAILY VOL DOWNLOAD'!$B139+$B139</f>
        <v>5.0000000000000044E-2</v>
      </c>
      <c r="H139" s="199">
        <f ca="1">'GAS DAILY VOL DOWNLOAD'!H139-'GAS DAILY VOL DOWNLOAD'!$B139+$B139</f>
        <v>5.0000000000000044E-2</v>
      </c>
      <c r="I139" s="199">
        <f ca="1">'GAS DAILY VOL DOWNLOAD'!I139-'GAS DAILY VOL DOWNLOAD'!$B139+$B139</f>
        <v>0</v>
      </c>
      <c r="J139" s="199">
        <f ca="1">'GAS DAILY VOL DOWNLOAD'!J139-'GAS DAILY VOL DOWNLOAD'!$B139+$B139</f>
        <v>-9.9999999999999978E-2</v>
      </c>
      <c r="K139" s="199">
        <f ca="1">'GAS DAILY VOL DOWNLOAD'!K139-'GAS DAILY VOL DOWNLOAD'!$B139+$B139</f>
        <v>0</v>
      </c>
      <c r="L139" s="199">
        <f ca="1">'GAS DAILY VOL DOWNLOAD'!L139-'GAS DAILY VOL DOWNLOAD'!$B139+$B139</f>
        <v>5.0000000000000044E-2</v>
      </c>
      <c r="M139" s="199">
        <f ca="1">'GAS DAILY VOL DOWNLOAD'!M139-'GAS DAILY VOL DOWNLOAD'!$B139+$B139</f>
        <v>0</v>
      </c>
      <c r="N139" s="199">
        <f ca="1">'GAS DAILY VOL DOWNLOAD'!N139-'GAS DAILY VOL DOWNLOAD'!$B139+$B139</f>
        <v>5.0000000000000044E-2</v>
      </c>
      <c r="O139" s="199">
        <f ca="1">'GAS DAILY VOL DOWNLOAD'!O139-'GAS DAILY VOL DOWNLOAD'!$B139+$B139</f>
        <v>0.15000000000000002</v>
      </c>
      <c r="P139" s="199">
        <f ca="1">'GAS DAILY VOL DOWNLOAD'!P139-'GAS DAILY VOL DOWNLOAD'!$B139+$B139</f>
        <v>9.9999999999999978E-2</v>
      </c>
      <c r="Q139" s="199">
        <f ca="1">'GAS DAILY VOL DOWNLOAD'!Q139-'GAS DAILY VOL DOWNLOAD'!$B139+$B139</f>
        <v>0</v>
      </c>
    </row>
    <row r="140" spans="1:17" x14ac:dyDescent="0.25">
      <c r="A140" s="154">
        <v>41214</v>
      </c>
      <c r="B140" s="199">
        <f ca="1">STRADDLES!L162</f>
        <v>0</v>
      </c>
      <c r="C140" s="199">
        <f ca="1">'GAS DAILY VOL DOWNLOAD'!C140-'GAS DAILY VOL DOWNLOAD'!$B140+$B140</f>
        <v>4.9999999999999933E-2</v>
      </c>
      <c r="D140" s="199">
        <f ca="1">'GAS DAILY VOL DOWNLOAD'!D140-'GAS DAILY VOL DOWNLOAD'!$B140+$B140</f>
        <v>0</v>
      </c>
      <c r="E140" s="199">
        <f ca="1">'GAS DAILY VOL DOWNLOAD'!E140-'GAS DAILY VOL DOWNLOAD'!$B140+$B140</f>
        <v>0</v>
      </c>
      <c r="F140" s="199">
        <f ca="1">'GAS DAILY VOL DOWNLOAD'!F140-'GAS DAILY VOL DOWNLOAD'!$B140+$B140</f>
        <v>9.9999999999999978E-2</v>
      </c>
      <c r="G140" s="199">
        <f ca="1">'GAS DAILY VOL DOWNLOAD'!G140-'GAS DAILY VOL DOWNLOAD'!$B140+$B140</f>
        <v>0.14999999999999991</v>
      </c>
      <c r="H140" s="199">
        <f ca="1">'GAS DAILY VOL DOWNLOAD'!H140-'GAS DAILY VOL DOWNLOAD'!$B140+$B140</f>
        <v>4.9999999999999933E-2</v>
      </c>
      <c r="I140" s="199">
        <f ca="1">'GAS DAILY VOL DOWNLOAD'!I140-'GAS DAILY VOL DOWNLOAD'!$B140+$B140</f>
        <v>0</v>
      </c>
      <c r="J140" s="199">
        <f ca="1">'GAS DAILY VOL DOWNLOAD'!J140-'GAS DAILY VOL DOWNLOAD'!$B140+$B140</f>
        <v>0.14999999999999991</v>
      </c>
      <c r="K140" s="199">
        <f ca="1">'GAS DAILY VOL DOWNLOAD'!K140-'GAS DAILY VOL DOWNLOAD'!$B140+$B140</f>
        <v>0</v>
      </c>
      <c r="L140" s="199">
        <f ca="1">'GAS DAILY VOL DOWNLOAD'!L140-'GAS DAILY VOL DOWNLOAD'!$B140+$B140</f>
        <v>0</v>
      </c>
      <c r="M140" s="199">
        <f ca="1">'GAS DAILY VOL DOWNLOAD'!M140-'GAS DAILY VOL DOWNLOAD'!$B140+$B140</f>
        <v>0</v>
      </c>
      <c r="N140" s="199">
        <f ca="1">'GAS DAILY VOL DOWNLOAD'!N140-'GAS DAILY VOL DOWNLOAD'!$B140+$B140</f>
        <v>0.14999999999999991</v>
      </c>
      <c r="O140" s="199">
        <f ca="1">'GAS DAILY VOL DOWNLOAD'!O140-'GAS DAILY VOL DOWNLOAD'!$B140+$B140</f>
        <v>0.14999999999999991</v>
      </c>
      <c r="P140" s="199">
        <f ca="1">'GAS DAILY VOL DOWNLOAD'!P140-'GAS DAILY VOL DOWNLOAD'!$B140+$B140</f>
        <v>9.9999999999999978E-2</v>
      </c>
      <c r="Q140" s="199">
        <f ca="1">'GAS DAILY VOL DOWNLOAD'!Q140-'GAS DAILY VOL DOWNLOAD'!$B140+$B140</f>
        <v>0</v>
      </c>
    </row>
    <row r="141" spans="1:17" x14ac:dyDescent="0.25">
      <c r="A141" s="154">
        <v>41244</v>
      </c>
      <c r="B141" s="199">
        <f ca="1">STRADDLES!L163</f>
        <v>0</v>
      </c>
      <c r="C141" s="199">
        <f ca="1">'GAS DAILY VOL DOWNLOAD'!C141-'GAS DAILY VOL DOWNLOAD'!$B141+$B141</f>
        <v>5.0000000000000044E-2</v>
      </c>
      <c r="D141" s="199">
        <f ca="1">'GAS DAILY VOL DOWNLOAD'!D141-'GAS DAILY VOL DOWNLOAD'!$B141+$B141</f>
        <v>0</v>
      </c>
      <c r="E141" s="199">
        <f ca="1">'GAS DAILY VOL DOWNLOAD'!E141-'GAS DAILY VOL DOWNLOAD'!$B141+$B141</f>
        <v>0</v>
      </c>
      <c r="F141" s="199">
        <f ca="1">'GAS DAILY VOL DOWNLOAD'!F141-'GAS DAILY VOL DOWNLOAD'!$B141+$B141</f>
        <v>0.14999999999999991</v>
      </c>
      <c r="G141" s="199">
        <f ca="1">'GAS DAILY VOL DOWNLOAD'!G141-'GAS DAILY VOL DOWNLOAD'!$B141+$B141</f>
        <v>0.25</v>
      </c>
      <c r="H141" s="199">
        <f ca="1">'GAS DAILY VOL DOWNLOAD'!H141-'GAS DAILY VOL DOWNLOAD'!$B141+$B141</f>
        <v>5.0000000000000044E-2</v>
      </c>
      <c r="I141" s="199">
        <f ca="1">'GAS DAILY VOL DOWNLOAD'!I141-'GAS DAILY VOL DOWNLOAD'!$B141+$B141</f>
        <v>0</v>
      </c>
      <c r="J141" s="199">
        <f ca="1">'GAS DAILY VOL DOWNLOAD'!J141-'GAS DAILY VOL DOWNLOAD'!$B141+$B141</f>
        <v>0.35000000000000009</v>
      </c>
      <c r="K141" s="199">
        <f ca="1">'GAS DAILY VOL DOWNLOAD'!K141-'GAS DAILY VOL DOWNLOAD'!$B141+$B141</f>
        <v>0</v>
      </c>
      <c r="L141" s="199">
        <f ca="1">'GAS DAILY VOL DOWNLOAD'!L141-'GAS DAILY VOL DOWNLOAD'!$B141+$B141</f>
        <v>0.10000000000000009</v>
      </c>
      <c r="M141" s="199">
        <f ca="1">'GAS DAILY VOL DOWNLOAD'!M141-'GAS DAILY VOL DOWNLOAD'!$B141+$B141</f>
        <v>0</v>
      </c>
      <c r="N141" s="199">
        <f ca="1">'GAS DAILY VOL DOWNLOAD'!N141-'GAS DAILY VOL DOWNLOAD'!$B141+$B141</f>
        <v>0.25</v>
      </c>
      <c r="O141" s="199">
        <f ca="1">'GAS DAILY VOL DOWNLOAD'!O141-'GAS DAILY VOL DOWNLOAD'!$B141+$B141</f>
        <v>0.14999999999999991</v>
      </c>
      <c r="P141" s="199">
        <f ca="1">'GAS DAILY VOL DOWNLOAD'!P141-'GAS DAILY VOL DOWNLOAD'!$B141+$B141</f>
        <v>0.10000000000000009</v>
      </c>
      <c r="Q141" s="199">
        <f ca="1">'GAS DAILY VOL DOWNLOAD'!Q141-'GAS DAILY VOL DOWNLOAD'!$B141+$B141</f>
        <v>0</v>
      </c>
    </row>
    <row r="142" spans="1:17" x14ac:dyDescent="0.25">
      <c r="A142" s="154">
        <v>41275</v>
      </c>
      <c r="B142" s="199">
        <f ca="1">STRADDLES!L164</f>
        <v>0</v>
      </c>
      <c r="C142" s="199">
        <f ca="1">'GAS DAILY VOL DOWNLOAD'!C142-'GAS DAILY VOL DOWNLOAD'!$B142+$B142</f>
        <v>5.0000000000000044E-2</v>
      </c>
      <c r="D142" s="199">
        <f ca="1">'GAS DAILY VOL DOWNLOAD'!D142-'GAS DAILY VOL DOWNLOAD'!$B142+$B142</f>
        <v>0</v>
      </c>
      <c r="E142" s="199">
        <f ca="1">'GAS DAILY VOL DOWNLOAD'!E142-'GAS DAILY VOL DOWNLOAD'!$B142+$B142</f>
        <v>0</v>
      </c>
      <c r="F142" s="199">
        <f ca="1">'GAS DAILY VOL DOWNLOAD'!F142-'GAS DAILY VOL DOWNLOAD'!$B142+$B142</f>
        <v>0.14999999999999991</v>
      </c>
      <c r="G142" s="199">
        <f ca="1">'GAS DAILY VOL DOWNLOAD'!G142-'GAS DAILY VOL DOWNLOAD'!$B142+$B142</f>
        <v>0.44999999999999996</v>
      </c>
      <c r="H142" s="199">
        <f ca="1">'GAS DAILY VOL DOWNLOAD'!H142-'GAS DAILY VOL DOWNLOAD'!$B142+$B142</f>
        <v>5.0000000000000044E-2</v>
      </c>
      <c r="I142" s="199">
        <f ca="1">'GAS DAILY VOL DOWNLOAD'!I142-'GAS DAILY VOL DOWNLOAD'!$B142+$B142</f>
        <v>0</v>
      </c>
      <c r="J142" s="199">
        <f ca="1">'GAS DAILY VOL DOWNLOAD'!J142-'GAS DAILY VOL DOWNLOAD'!$B142+$B142</f>
        <v>0.35000000000000009</v>
      </c>
      <c r="K142" s="199">
        <f ca="1">'GAS DAILY VOL DOWNLOAD'!K142-'GAS DAILY VOL DOWNLOAD'!$B142+$B142</f>
        <v>0</v>
      </c>
      <c r="L142" s="199">
        <f ca="1">'GAS DAILY VOL DOWNLOAD'!L142-'GAS DAILY VOL DOWNLOAD'!$B142+$B142</f>
        <v>0.10000000000000009</v>
      </c>
      <c r="M142" s="199">
        <f ca="1">'GAS DAILY VOL DOWNLOAD'!M142-'GAS DAILY VOL DOWNLOAD'!$B142+$B142</f>
        <v>0</v>
      </c>
      <c r="N142" s="199">
        <f ca="1">'GAS DAILY VOL DOWNLOAD'!N142-'GAS DAILY VOL DOWNLOAD'!$B142+$B142</f>
        <v>0.44999999999999996</v>
      </c>
      <c r="O142" s="199">
        <f ca="1">'GAS DAILY VOL DOWNLOAD'!O142-'GAS DAILY VOL DOWNLOAD'!$B142+$B142</f>
        <v>0.14999999999999991</v>
      </c>
      <c r="P142" s="199">
        <f ca="1">'GAS DAILY VOL DOWNLOAD'!P142-'GAS DAILY VOL DOWNLOAD'!$B142+$B142</f>
        <v>0.10000000000000009</v>
      </c>
      <c r="Q142" s="199">
        <f ca="1">'GAS DAILY VOL DOWNLOAD'!Q142-'GAS DAILY VOL DOWNLOAD'!$B142+$B142</f>
        <v>0</v>
      </c>
    </row>
    <row r="143" spans="1:17" x14ac:dyDescent="0.25">
      <c r="A143" s="154">
        <v>41306</v>
      </c>
      <c r="B143" s="199">
        <f ca="1">STRADDLES!L165</f>
        <v>0</v>
      </c>
      <c r="C143" s="199">
        <f ca="1">'GAS DAILY VOL DOWNLOAD'!C143-'GAS DAILY VOL DOWNLOAD'!$B143+$B143</f>
        <v>5.0000000000000044E-2</v>
      </c>
      <c r="D143" s="199">
        <f ca="1">'GAS DAILY VOL DOWNLOAD'!D143-'GAS DAILY VOL DOWNLOAD'!$B143+$B143</f>
        <v>0</v>
      </c>
      <c r="E143" s="199">
        <f ca="1">'GAS DAILY VOL DOWNLOAD'!E143-'GAS DAILY VOL DOWNLOAD'!$B143+$B143</f>
        <v>0</v>
      </c>
      <c r="F143" s="199">
        <f ca="1">'GAS DAILY VOL DOWNLOAD'!F143-'GAS DAILY VOL DOWNLOAD'!$B143+$B143</f>
        <v>0.14999999999999991</v>
      </c>
      <c r="G143" s="199">
        <f ca="1">'GAS DAILY VOL DOWNLOAD'!G143-'GAS DAILY VOL DOWNLOAD'!$B143+$B143</f>
        <v>0.44999999999999996</v>
      </c>
      <c r="H143" s="199">
        <f ca="1">'GAS DAILY VOL DOWNLOAD'!H143-'GAS DAILY VOL DOWNLOAD'!$B143+$B143</f>
        <v>5.0000000000000044E-2</v>
      </c>
      <c r="I143" s="199">
        <f ca="1">'GAS DAILY VOL DOWNLOAD'!I143-'GAS DAILY VOL DOWNLOAD'!$B143+$B143</f>
        <v>0</v>
      </c>
      <c r="J143" s="199">
        <f ca="1">'GAS DAILY VOL DOWNLOAD'!J143-'GAS DAILY VOL DOWNLOAD'!$B143+$B143</f>
        <v>0.35000000000000009</v>
      </c>
      <c r="K143" s="199">
        <f ca="1">'GAS DAILY VOL DOWNLOAD'!K143-'GAS DAILY VOL DOWNLOAD'!$B143+$B143</f>
        <v>0</v>
      </c>
      <c r="L143" s="199">
        <f ca="1">'GAS DAILY VOL DOWNLOAD'!L143-'GAS DAILY VOL DOWNLOAD'!$B143+$B143</f>
        <v>0.10000000000000009</v>
      </c>
      <c r="M143" s="199">
        <f ca="1">'GAS DAILY VOL DOWNLOAD'!M143-'GAS DAILY VOL DOWNLOAD'!$B143+$B143</f>
        <v>0</v>
      </c>
      <c r="N143" s="199">
        <f ca="1">'GAS DAILY VOL DOWNLOAD'!N143-'GAS DAILY VOL DOWNLOAD'!$B143+$B143</f>
        <v>0.44999999999999996</v>
      </c>
      <c r="O143" s="199">
        <f ca="1">'GAS DAILY VOL DOWNLOAD'!O143-'GAS DAILY VOL DOWNLOAD'!$B143+$B143</f>
        <v>0.14999999999999991</v>
      </c>
      <c r="P143" s="199">
        <f ca="1">'GAS DAILY VOL DOWNLOAD'!P143-'GAS DAILY VOL DOWNLOAD'!$B143+$B143</f>
        <v>0.10000000000000009</v>
      </c>
      <c r="Q143" s="199">
        <f ca="1">'GAS DAILY VOL DOWNLOAD'!Q143-'GAS DAILY VOL DOWNLOAD'!$B143+$B143</f>
        <v>0</v>
      </c>
    </row>
    <row r="144" spans="1:17" x14ac:dyDescent="0.25">
      <c r="A144" s="154">
        <v>41334</v>
      </c>
      <c r="B144" s="199">
        <f ca="1">STRADDLES!L166</f>
        <v>0</v>
      </c>
      <c r="C144" s="199">
        <f ca="1">'GAS DAILY VOL DOWNLOAD'!C144-'GAS DAILY VOL DOWNLOAD'!$B144+$B144</f>
        <v>5.0000000000000044E-2</v>
      </c>
      <c r="D144" s="199">
        <f ca="1">'GAS DAILY VOL DOWNLOAD'!D144-'GAS DAILY VOL DOWNLOAD'!$B144+$B144</f>
        <v>0</v>
      </c>
      <c r="E144" s="199">
        <f ca="1">'GAS DAILY VOL DOWNLOAD'!E144-'GAS DAILY VOL DOWNLOAD'!$B144+$B144</f>
        <v>0</v>
      </c>
      <c r="F144" s="199">
        <f ca="1">'GAS DAILY VOL DOWNLOAD'!F144-'GAS DAILY VOL DOWNLOAD'!$B144+$B144</f>
        <v>9.9999999999999978E-2</v>
      </c>
      <c r="G144" s="199">
        <f ca="1">'GAS DAILY VOL DOWNLOAD'!G144-'GAS DAILY VOL DOWNLOAD'!$B144+$B144</f>
        <v>0.25</v>
      </c>
      <c r="H144" s="199">
        <f ca="1">'GAS DAILY VOL DOWNLOAD'!H144-'GAS DAILY VOL DOWNLOAD'!$B144+$B144</f>
        <v>0</v>
      </c>
      <c r="I144" s="199">
        <f ca="1">'GAS DAILY VOL DOWNLOAD'!I144-'GAS DAILY VOL DOWNLOAD'!$B144+$B144</f>
        <v>0</v>
      </c>
      <c r="J144" s="199">
        <f ca="1">'GAS DAILY VOL DOWNLOAD'!J144-'GAS DAILY VOL DOWNLOAD'!$B144+$B144</f>
        <v>0.19999999999999996</v>
      </c>
      <c r="K144" s="199">
        <f ca="1">'GAS DAILY VOL DOWNLOAD'!K144-'GAS DAILY VOL DOWNLOAD'!$B144+$B144</f>
        <v>0</v>
      </c>
      <c r="L144" s="199">
        <f ca="1">'GAS DAILY VOL DOWNLOAD'!L144-'GAS DAILY VOL DOWNLOAD'!$B144+$B144</f>
        <v>0</v>
      </c>
      <c r="M144" s="199">
        <f ca="1">'GAS DAILY VOL DOWNLOAD'!M144-'GAS DAILY VOL DOWNLOAD'!$B144+$B144</f>
        <v>0</v>
      </c>
      <c r="N144" s="199">
        <f ca="1">'GAS DAILY VOL DOWNLOAD'!N144-'GAS DAILY VOL DOWNLOAD'!$B144+$B144</f>
        <v>0.25</v>
      </c>
      <c r="O144" s="199">
        <f ca="1">'GAS DAILY VOL DOWNLOAD'!O144-'GAS DAILY VOL DOWNLOAD'!$B144+$B144</f>
        <v>0.15000000000000002</v>
      </c>
      <c r="P144" s="199">
        <f ca="1">'GAS DAILY VOL DOWNLOAD'!P144-'GAS DAILY VOL DOWNLOAD'!$B144+$B144</f>
        <v>9.9999999999999978E-2</v>
      </c>
      <c r="Q144" s="199">
        <f ca="1">'GAS DAILY VOL DOWNLOAD'!Q144-'GAS DAILY VOL DOWNLOAD'!$B144+$B144</f>
        <v>0</v>
      </c>
    </row>
    <row r="145" spans="1:17" x14ac:dyDescent="0.25">
      <c r="A145" s="154">
        <v>41365</v>
      </c>
      <c r="B145" s="199">
        <f ca="1">STRADDLES!L167</f>
        <v>0</v>
      </c>
      <c r="C145" s="199">
        <f ca="1">'GAS DAILY VOL DOWNLOAD'!C145-'GAS DAILY VOL DOWNLOAD'!$B145+$B145</f>
        <v>4.9999999999999989E-2</v>
      </c>
      <c r="D145" s="199">
        <f ca="1">'GAS DAILY VOL DOWNLOAD'!D145-'GAS DAILY VOL DOWNLOAD'!$B145+$B145</f>
        <v>0</v>
      </c>
      <c r="E145" s="199">
        <f ca="1">'GAS DAILY VOL DOWNLOAD'!E145-'GAS DAILY VOL DOWNLOAD'!$B145+$B145</f>
        <v>4.9999999999999989E-2</v>
      </c>
      <c r="F145" s="199">
        <f ca="1">'GAS DAILY VOL DOWNLOAD'!F145-'GAS DAILY VOL DOWNLOAD'!$B145+$B145</f>
        <v>4.9999999999999989E-2</v>
      </c>
      <c r="G145" s="199">
        <f ca="1">'GAS DAILY VOL DOWNLOAD'!G145-'GAS DAILY VOL DOWNLOAD'!$B145+$B145</f>
        <v>4.9999999999999989E-2</v>
      </c>
      <c r="H145" s="199">
        <f ca="1">'GAS DAILY VOL DOWNLOAD'!H145-'GAS DAILY VOL DOWNLOAD'!$B145+$B145</f>
        <v>4.9999999999999989E-2</v>
      </c>
      <c r="I145" s="199">
        <f ca="1">'GAS DAILY VOL DOWNLOAD'!I145-'GAS DAILY VOL DOWNLOAD'!$B145+$B145</f>
        <v>4.9999999999999989E-2</v>
      </c>
      <c r="J145" s="199">
        <f ca="1">'GAS DAILY VOL DOWNLOAD'!J145-'GAS DAILY VOL DOWNLOAD'!$B145+$B145</f>
        <v>9.9999999999999978E-2</v>
      </c>
      <c r="K145" s="199">
        <f ca="1">'GAS DAILY VOL DOWNLOAD'!K145-'GAS DAILY VOL DOWNLOAD'!$B145+$B145</f>
        <v>0</v>
      </c>
      <c r="L145" s="199">
        <f ca="1">'GAS DAILY VOL DOWNLOAD'!L145-'GAS DAILY VOL DOWNLOAD'!$B145+$B145</f>
        <v>4.9999999999999989E-2</v>
      </c>
      <c r="M145" s="199">
        <f ca="1">'GAS DAILY VOL DOWNLOAD'!M145-'GAS DAILY VOL DOWNLOAD'!$B145+$B145</f>
        <v>0</v>
      </c>
      <c r="N145" s="199">
        <f ca="1">'GAS DAILY VOL DOWNLOAD'!N145-'GAS DAILY VOL DOWNLOAD'!$B145+$B145</f>
        <v>4.9999999999999989E-2</v>
      </c>
      <c r="O145" s="199">
        <f ca="1">'GAS DAILY VOL DOWNLOAD'!O145-'GAS DAILY VOL DOWNLOAD'!$B145+$B145</f>
        <v>0.15000000000000002</v>
      </c>
      <c r="P145" s="199">
        <f ca="1">'GAS DAILY VOL DOWNLOAD'!P145-'GAS DAILY VOL DOWNLOAD'!$B145+$B145</f>
        <v>0.15000000000000002</v>
      </c>
      <c r="Q145" s="199">
        <f ca="1">'GAS DAILY VOL DOWNLOAD'!Q145-'GAS DAILY VOL DOWNLOAD'!$B145+$B145</f>
        <v>0</v>
      </c>
    </row>
    <row r="146" spans="1:17" x14ac:dyDescent="0.25">
      <c r="A146" s="154">
        <v>41395</v>
      </c>
      <c r="B146" s="199">
        <f ca="1">STRADDLES!L168</f>
        <v>0</v>
      </c>
      <c r="C146" s="199">
        <f ca="1">'GAS DAILY VOL DOWNLOAD'!C146-'GAS DAILY VOL DOWNLOAD'!$B146+$B146</f>
        <v>4.9999999999999989E-2</v>
      </c>
      <c r="D146" s="199">
        <f ca="1">'GAS DAILY VOL DOWNLOAD'!D146-'GAS DAILY VOL DOWNLOAD'!$B146+$B146</f>
        <v>-4.9999999999999989E-2</v>
      </c>
      <c r="E146" s="199">
        <f ca="1">'GAS DAILY VOL DOWNLOAD'!E146-'GAS DAILY VOL DOWNLOAD'!$B146+$B146</f>
        <v>-4.9999999999999989E-2</v>
      </c>
      <c r="F146" s="199">
        <f ca="1">'GAS DAILY VOL DOWNLOAD'!F146-'GAS DAILY VOL DOWNLOAD'!$B146+$B146</f>
        <v>0</v>
      </c>
      <c r="G146" s="199">
        <f ca="1">'GAS DAILY VOL DOWNLOAD'!G146-'GAS DAILY VOL DOWNLOAD'!$B146+$B146</f>
        <v>4.9999999999999989E-2</v>
      </c>
      <c r="H146" s="199">
        <f ca="1">'GAS DAILY VOL DOWNLOAD'!H146-'GAS DAILY VOL DOWNLOAD'!$B146+$B146</f>
        <v>0</v>
      </c>
      <c r="I146" s="199">
        <f ca="1">'GAS DAILY VOL DOWNLOAD'!I146-'GAS DAILY VOL DOWNLOAD'!$B146+$B146</f>
        <v>-4.9999999999999989E-2</v>
      </c>
      <c r="J146" s="199">
        <f ca="1">'GAS DAILY VOL DOWNLOAD'!J146-'GAS DAILY VOL DOWNLOAD'!$B146+$B146</f>
        <v>0</v>
      </c>
      <c r="K146" s="199">
        <f ca="1">'GAS DAILY VOL DOWNLOAD'!K146-'GAS DAILY VOL DOWNLOAD'!$B146+$B146</f>
        <v>0</v>
      </c>
      <c r="L146" s="199">
        <f ca="1">'GAS DAILY VOL DOWNLOAD'!L146-'GAS DAILY VOL DOWNLOAD'!$B146+$B146</f>
        <v>4.9999999999999989E-2</v>
      </c>
      <c r="M146" s="199">
        <f ca="1">'GAS DAILY VOL DOWNLOAD'!M146-'GAS DAILY VOL DOWNLOAD'!$B146+$B146</f>
        <v>0</v>
      </c>
      <c r="N146" s="199">
        <f ca="1">'GAS DAILY VOL DOWNLOAD'!N146-'GAS DAILY VOL DOWNLOAD'!$B146+$B146</f>
        <v>4.9999999999999989E-2</v>
      </c>
      <c r="O146" s="199">
        <f ca="1">'GAS DAILY VOL DOWNLOAD'!O146-'GAS DAILY VOL DOWNLOAD'!$B146+$B146</f>
        <v>0.14999999999999997</v>
      </c>
      <c r="P146" s="199">
        <f ca="1">'GAS DAILY VOL DOWNLOAD'!P146-'GAS DAILY VOL DOWNLOAD'!$B146+$B146</f>
        <v>4.9999999999999989E-2</v>
      </c>
      <c r="Q146" s="199">
        <f ca="1">'GAS DAILY VOL DOWNLOAD'!Q146-'GAS DAILY VOL DOWNLOAD'!$B146+$B146</f>
        <v>0</v>
      </c>
    </row>
    <row r="147" spans="1:17" x14ac:dyDescent="0.25">
      <c r="A147" s="154">
        <v>41426</v>
      </c>
      <c r="B147" s="199">
        <f ca="1">STRADDLES!L169</f>
        <v>0</v>
      </c>
      <c r="C147" s="199">
        <f ca="1">'GAS DAILY VOL DOWNLOAD'!C147-'GAS DAILY VOL DOWNLOAD'!$B147+$B147</f>
        <v>4.9999999999999989E-2</v>
      </c>
      <c r="D147" s="199">
        <f ca="1">'GAS DAILY VOL DOWNLOAD'!D147-'GAS DAILY VOL DOWNLOAD'!$B147+$B147</f>
        <v>-4.9999999999999989E-2</v>
      </c>
      <c r="E147" s="199">
        <f ca="1">'GAS DAILY VOL DOWNLOAD'!E147-'GAS DAILY VOL DOWNLOAD'!$B147+$B147</f>
        <v>4.9999999999999989E-2</v>
      </c>
      <c r="F147" s="199">
        <f ca="1">'GAS DAILY VOL DOWNLOAD'!F147-'GAS DAILY VOL DOWNLOAD'!$B147+$B147</f>
        <v>0</v>
      </c>
      <c r="G147" s="199">
        <f ca="1">'GAS DAILY VOL DOWNLOAD'!G147-'GAS DAILY VOL DOWNLOAD'!$B147+$B147</f>
        <v>4.9999999999999989E-2</v>
      </c>
      <c r="H147" s="199">
        <f ca="1">'GAS DAILY VOL DOWNLOAD'!H147-'GAS DAILY VOL DOWNLOAD'!$B147+$B147</f>
        <v>4.9999999999999989E-2</v>
      </c>
      <c r="I147" s="199">
        <f ca="1">'GAS DAILY VOL DOWNLOAD'!I147-'GAS DAILY VOL DOWNLOAD'!$B147+$B147</f>
        <v>4.9999999999999989E-2</v>
      </c>
      <c r="J147" s="199">
        <f ca="1">'GAS DAILY VOL DOWNLOAD'!J147-'GAS DAILY VOL DOWNLOAD'!$B147+$B147</f>
        <v>4.9999999999999989E-2</v>
      </c>
      <c r="K147" s="199">
        <f ca="1">'GAS DAILY VOL DOWNLOAD'!K147-'GAS DAILY VOL DOWNLOAD'!$B147+$B147</f>
        <v>0</v>
      </c>
      <c r="L147" s="199">
        <f ca="1">'GAS DAILY VOL DOWNLOAD'!L147-'GAS DAILY VOL DOWNLOAD'!$B147+$B147</f>
        <v>4.9999999999999989E-2</v>
      </c>
      <c r="M147" s="199">
        <f ca="1">'GAS DAILY VOL DOWNLOAD'!M147-'GAS DAILY VOL DOWNLOAD'!$B147+$B147</f>
        <v>0</v>
      </c>
      <c r="N147" s="199">
        <f ca="1">'GAS DAILY VOL DOWNLOAD'!N147-'GAS DAILY VOL DOWNLOAD'!$B147+$B147</f>
        <v>4.9999999999999989E-2</v>
      </c>
      <c r="O147" s="199">
        <f ca="1">'GAS DAILY VOL DOWNLOAD'!O147-'GAS DAILY VOL DOWNLOAD'!$B147+$B147</f>
        <v>0.14999999999999997</v>
      </c>
      <c r="P147" s="199">
        <f ca="1">'GAS DAILY VOL DOWNLOAD'!P147-'GAS DAILY VOL DOWNLOAD'!$B147+$B147</f>
        <v>0.14999999999999997</v>
      </c>
      <c r="Q147" s="199">
        <f ca="1">'GAS DAILY VOL DOWNLOAD'!Q147-'GAS DAILY VOL DOWNLOAD'!$B147+$B147</f>
        <v>0</v>
      </c>
    </row>
    <row r="148" spans="1:17" x14ac:dyDescent="0.25">
      <c r="A148" s="154">
        <v>41456</v>
      </c>
      <c r="B148" s="199">
        <f ca="1">STRADDLES!L170</f>
        <v>0</v>
      </c>
      <c r="C148" s="199">
        <f ca="1">'GAS DAILY VOL DOWNLOAD'!C148-'GAS DAILY VOL DOWNLOAD'!$B148+$B148</f>
        <v>0</v>
      </c>
      <c r="D148" s="199">
        <f ca="1">'GAS DAILY VOL DOWNLOAD'!D148-'GAS DAILY VOL DOWNLOAD'!$B148+$B148</f>
        <v>-9.9999999999999978E-2</v>
      </c>
      <c r="E148" s="199">
        <f ca="1">'GAS DAILY VOL DOWNLOAD'!E148-'GAS DAILY VOL DOWNLOAD'!$B148+$B148</f>
        <v>0</v>
      </c>
      <c r="F148" s="199">
        <f ca="1">'GAS DAILY VOL DOWNLOAD'!F148-'GAS DAILY VOL DOWNLOAD'!$B148+$B148</f>
        <v>0</v>
      </c>
      <c r="G148" s="199">
        <f ca="1">'GAS DAILY VOL DOWNLOAD'!G148-'GAS DAILY VOL DOWNLOAD'!$B148+$B148</f>
        <v>0</v>
      </c>
      <c r="H148" s="199">
        <f ca="1">'GAS DAILY VOL DOWNLOAD'!H148-'GAS DAILY VOL DOWNLOAD'!$B148+$B148</f>
        <v>0</v>
      </c>
      <c r="I148" s="199">
        <f ca="1">'GAS DAILY VOL DOWNLOAD'!I148-'GAS DAILY VOL DOWNLOAD'!$B148+$B148</f>
        <v>0</v>
      </c>
      <c r="J148" s="199">
        <f ca="1">'GAS DAILY VOL DOWNLOAD'!J148-'GAS DAILY VOL DOWNLOAD'!$B148+$B148</f>
        <v>0</v>
      </c>
      <c r="K148" s="199">
        <f ca="1">'GAS DAILY VOL DOWNLOAD'!K148-'GAS DAILY VOL DOWNLOAD'!$B148+$B148</f>
        <v>0</v>
      </c>
      <c r="L148" s="199">
        <f ca="1">'GAS DAILY VOL DOWNLOAD'!L148-'GAS DAILY VOL DOWNLOAD'!$B148+$B148</f>
        <v>5.0000000000000044E-2</v>
      </c>
      <c r="M148" s="199">
        <f ca="1">'GAS DAILY VOL DOWNLOAD'!M148-'GAS DAILY VOL DOWNLOAD'!$B148+$B148</f>
        <v>0</v>
      </c>
      <c r="N148" s="199">
        <f ca="1">'GAS DAILY VOL DOWNLOAD'!N148-'GAS DAILY VOL DOWNLOAD'!$B148+$B148</f>
        <v>0</v>
      </c>
      <c r="O148" s="199">
        <f ca="1">'GAS DAILY VOL DOWNLOAD'!O148-'GAS DAILY VOL DOWNLOAD'!$B148+$B148</f>
        <v>0.15000000000000002</v>
      </c>
      <c r="P148" s="199">
        <f ca="1">'GAS DAILY VOL DOWNLOAD'!P148-'GAS DAILY VOL DOWNLOAD'!$B148+$B148</f>
        <v>9.9999999999999978E-2</v>
      </c>
      <c r="Q148" s="199">
        <f ca="1">'GAS DAILY VOL DOWNLOAD'!Q148-'GAS DAILY VOL DOWNLOAD'!$B148+$B148</f>
        <v>0</v>
      </c>
    </row>
    <row r="149" spans="1:17" x14ac:dyDescent="0.25">
      <c r="A149" s="154">
        <v>41487</v>
      </c>
      <c r="B149" s="199">
        <f ca="1">STRADDLES!L171</f>
        <v>0</v>
      </c>
      <c r="C149" s="199">
        <f ca="1">'GAS DAILY VOL DOWNLOAD'!C149-'GAS DAILY VOL DOWNLOAD'!$B149+$B149</f>
        <v>0</v>
      </c>
      <c r="D149" s="199">
        <f ca="1">'GAS DAILY VOL DOWNLOAD'!D149-'GAS DAILY VOL DOWNLOAD'!$B149+$B149</f>
        <v>-5.0000000000000044E-2</v>
      </c>
      <c r="E149" s="199">
        <f ca="1">'GAS DAILY VOL DOWNLOAD'!E149-'GAS DAILY VOL DOWNLOAD'!$B149+$B149</f>
        <v>4.9999999999999933E-2</v>
      </c>
      <c r="F149" s="199">
        <f ca="1">'GAS DAILY VOL DOWNLOAD'!F149-'GAS DAILY VOL DOWNLOAD'!$B149+$B149</f>
        <v>0</v>
      </c>
      <c r="G149" s="199">
        <f ca="1">'GAS DAILY VOL DOWNLOAD'!G149-'GAS DAILY VOL DOWNLOAD'!$B149+$B149</f>
        <v>4.9999999999999933E-2</v>
      </c>
      <c r="H149" s="199">
        <f ca="1">'GAS DAILY VOL DOWNLOAD'!H149-'GAS DAILY VOL DOWNLOAD'!$B149+$B149</f>
        <v>0</v>
      </c>
      <c r="I149" s="199">
        <f ca="1">'GAS DAILY VOL DOWNLOAD'!I149-'GAS DAILY VOL DOWNLOAD'!$B149+$B149</f>
        <v>4.9999999999999933E-2</v>
      </c>
      <c r="J149" s="199">
        <f ca="1">'GAS DAILY VOL DOWNLOAD'!J149-'GAS DAILY VOL DOWNLOAD'!$B149+$B149</f>
        <v>-0.10000000000000003</v>
      </c>
      <c r="K149" s="199">
        <f ca="1">'GAS DAILY VOL DOWNLOAD'!K149-'GAS DAILY VOL DOWNLOAD'!$B149+$B149</f>
        <v>0</v>
      </c>
      <c r="L149" s="199">
        <f ca="1">'GAS DAILY VOL DOWNLOAD'!L149-'GAS DAILY VOL DOWNLOAD'!$B149+$B149</f>
        <v>4.9999999999999933E-2</v>
      </c>
      <c r="M149" s="199">
        <f ca="1">'GAS DAILY VOL DOWNLOAD'!M149-'GAS DAILY VOL DOWNLOAD'!$B149+$B149</f>
        <v>0</v>
      </c>
      <c r="N149" s="199">
        <f ca="1">'GAS DAILY VOL DOWNLOAD'!N149-'GAS DAILY VOL DOWNLOAD'!$B149+$B149</f>
        <v>4.9999999999999933E-2</v>
      </c>
      <c r="O149" s="199">
        <f ca="1">'GAS DAILY VOL DOWNLOAD'!O149-'GAS DAILY VOL DOWNLOAD'!$B149+$B149</f>
        <v>0.14999999999999991</v>
      </c>
      <c r="P149" s="199">
        <f ca="1">'GAS DAILY VOL DOWNLOAD'!P149-'GAS DAILY VOL DOWNLOAD'!$B149+$B149</f>
        <v>0.14999999999999991</v>
      </c>
      <c r="Q149" s="199">
        <f ca="1">'GAS DAILY VOL DOWNLOAD'!Q149-'GAS DAILY VOL DOWNLOAD'!$B149+$B149</f>
        <v>0</v>
      </c>
    </row>
    <row r="150" spans="1:17" x14ac:dyDescent="0.25">
      <c r="A150" s="154">
        <v>41518</v>
      </c>
      <c r="B150" s="199">
        <f ca="1">STRADDLES!L172</f>
        <v>0</v>
      </c>
      <c r="C150" s="199">
        <f ca="1">'GAS DAILY VOL DOWNLOAD'!C150-'GAS DAILY VOL DOWNLOAD'!$B150+$B150</f>
        <v>0</v>
      </c>
      <c r="D150" s="199">
        <f ca="1">'GAS DAILY VOL DOWNLOAD'!D150-'GAS DAILY VOL DOWNLOAD'!$B150+$B150</f>
        <v>0</v>
      </c>
      <c r="E150" s="199">
        <f ca="1">'GAS DAILY VOL DOWNLOAD'!E150-'GAS DAILY VOL DOWNLOAD'!$B150+$B150</f>
        <v>0</v>
      </c>
      <c r="F150" s="199">
        <f ca="1">'GAS DAILY VOL DOWNLOAD'!F150-'GAS DAILY VOL DOWNLOAD'!$B150+$B150</f>
        <v>0</v>
      </c>
      <c r="G150" s="199">
        <f ca="1">'GAS DAILY VOL DOWNLOAD'!G150-'GAS DAILY VOL DOWNLOAD'!$B150+$B150</f>
        <v>4.9999999999999933E-2</v>
      </c>
      <c r="H150" s="199">
        <f ca="1">'GAS DAILY VOL DOWNLOAD'!H150-'GAS DAILY VOL DOWNLOAD'!$B150+$B150</f>
        <v>4.9999999999999933E-2</v>
      </c>
      <c r="I150" s="199">
        <f ca="1">'GAS DAILY VOL DOWNLOAD'!I150-'GAS DAILY VOL DOWNLOAD'!$B150+$B150</f>
        <v>0</v>
      </c>
      <c r="J150" s="199">
        <f ca="1">'GAS DAILY VOL DOWNLOAD'!J150-'GAS DAILY VOL DOWNLOAD'!$B150+$B150</f>
        <v>-5.0000000000000044E-2</v>
      </c>
      <c r="K150" s="199">
        <f ca="1">'GAS DAILY VOL DOWNLOAD'!K150-'GAS DAILY VOL DOWNLOAD'!$B150+$B150</f>
        <v>0</v>
      </c>
      <c r="L150" s="199">
        <f ca="1">'GAS DAILY VOL DOWNLOAD'!L150-'GAS DAILY VOL DOWNLOAD'!$B150+$B150</f>
        <v>4.9999999999999933E-2</v>
      </c>
      <c r="M150" s="199">
        <f ca="1">'GAS DAILY VOL DOWNLOAD'!M150-'GAS DAILY VOL DOWNLOAD'!$B150+$B150</f>
        <v>0</v>
      </c>
      <c r="N150" s="199">
        <f ca="1">'GAS DAILY VOL DOWNLOAD'!N150-'GAS DAILY VOL DOWNLOAD'!$B150+$B150</f>
        <v>4.9999999999999933E-2</v>
      </c>
      <c r="O150" s="199">
        <f ca="1">'GAS DAILY VOL DOWNLOAD'!O150-'GAS DAILY VOL DOWNLOAD'!$B150+$B150</f>
        <v>0.14999999999999991</v>
      </c>
      <c r="P150" s="199">
        <f ca="1">'GAS DAILY VOL DOWNLOAD'!P150-'GAS DAILY VOL DOWNLOAD'!$B150+$B150</f>
        <v>9.9999999999999978E-2</v>
      </c>
      <c r="Q150" s="199">
        <f ca="1">'GAS DAILY VOL DOWNLOAD'!Q150-'GAS DAILY VOL DOWNLOAD'!$B150+$B150</f>
        <v>0</v>
      </c>
    </row>
    <row r="151" spans="1:17" x14ac:dyDescent="0.25">
      <c r="A151" s="154">
        <v>41548</v>
      </c>
      <c r="B151" s="199">
        <f ca="1">STRADDLES!L173</f>
        <v>0</v>
      </c>
      <c r="C151" s="199">
        <f ca="1">'GAS DAILY VOL DOWNLOAD'!C151-'GAS DAILY VOL DOWNLOAD'!$B151+$B151</f>
        <v>0</v>
      </c>
      <c r="D151" s="199">
        <f ca="1">'GAS DAILY VOL DOWNLOAD'!D151-'GAS DAILY VOL DOWNLOAD'!$B151+$B151</f>
        <v>-4.9999999999999933E-2</v>
      </c>
      <c r="E151" s="199">
        <f ca="1">'GAS DAILY VOL DOWNLOAD'!E151-'GAS DAILY VOL DOWNLOAD'!$B151+$B151</f>
        <v>0</v>
      </c>
      <c r="F151" s="199">
        <f ca="1">'GAS DAILY VOL DOWNLOAD'!F151-'GAS DAILY VOL DOWNLOAD'!$B151+$B151</f>
        <v>0</v>
      </c>
      <c r="G151" s="199">
        <f ca="1">'GAS DAILY VOL DOWNLOAD'!G151-'GAS DAILY VOL DOWNLOAD'!$B151+$B151</f>
        <v>5.0000000000000044E-2</v>
      </c>
      <c r="H151" s="199">
        <f ca="1">'GAS DAILY VOL DOWNLOAD'!H151-'GAS DAILY VOL DOWNLOAD'!$B151+$B151</f>
        <v>5.0000000000000044E-2</v>
      </c>
      <c r="I151" s="199">
        <f ca="1">'GAS DAILY VOL DOWNLOAD'!I151-'GAS DAILY VOL DOWNLOAD'!$B151+$B151</f>
        <v>0</v>
      </c>
      <c r="J151" s="199">
        <f ca="1">'GAS DAILY VOL DOWNLOAD'!J151-'GAS DAILY VOL DOWNLOAD'!$B151+$B151</f>
        <v>-9.9999999999999978E-2</v>
      </c>
      <c r="K151" s="199">
        <f ca="1">'GAS DAILY VOL DOWNLOAD'!K151-'GAS DAILY VOL DOWNLOAD'!$B151+$B151</f>
        <v>0</v>
      </c>
      <c r="L151" s="199">
        <f ca="1">'GAS DAILY VOL DOWNLOAD'!L151-'GAS DAILY VOL DOWNLOAD'!$B151+$B151</f>
        <v>5.0000000000000044E-2</v>
      </c>
      <c r="M151" s="199">
        <f ca="1">'GAS DAILY VOL DOWNLOAD'!M151-'GAS DAILY VOL DOWNLOAD'!$B151+$B151</f>
        <v>0</v>
      </c>
      <c r="N151" s="199">
        <f ca="1">'GAS DAILY VOL DOWNLOAD'!N151-'GAS DAILY VOL DOWNLOAD'!$B151+$B151</f>
        <v>5.0000000000000044E-2</v>
      </c>
      <c r="O151" s="199">
        <f ca="1">'GAS DAILY VOL DOWNLOAD'!O151-'GAS DAILY VOL DOWNLOAD'!$B151+$B151</f>
        <v>0.15000000000000002</v>
      </c>
      <c r="P151" s="199">
        <f ca="1">'GAS DAILY VOL DOWNLOAD'!P151-'GAS DAILY VOL DOWNLOAD'!$B151+$B151</f>
        <v>9.9999999999999978E-2</v>
      </c>
      <c r="Q151" s="199">
        <f ca="1">'GAS DAILY VOL DOWNLOAD'!Q151-'GAS DAILY VOL DOWNLOAD'!$B151+$B151</f>
        <v>0</v>
      </c>
    </row>
    <row r="152" spans="1:17" x14ac:dyDescent="0.25">
      <c r="A152" s="154">
        <v>41579</v>
      </c>
      <c r="B152" s="199">
        <f ca="1">STRADDLES!L174</f>
        <v>0</v>
      </c>
      <c r="C152" s="199">
        <f ca="1">'GAS DAILY VOL DOWNLOAD'!C152-'GAS DAILY VOL DOWNLOAD'!$B152+$B152</f>
        <v>4.9999999999999933E-2</v>
      </c>
      <c r="D152" s="199">
        <f ca="1">'GAS DAILY VOL DOWNLOAD'!D152-'GAS DAILY VOL DOWNLOAD'!$B152+$B152</f>
        <v>0</v>
      </c>
      <c r="E152" s="199">
        <f ca="1">'GAS DAILY VOL DOWNLOAD'!E152-'GAS DAILY VOL DOWNLOAD'!$B152+$B152</f>
        <v>0</v>
      </c>
      <c r="F152" s="199">
        <f ca="1">'GAS DAILY VOL DOWNLOAD'!F152-'GAS DAILY VOL DOWNLOAD'!$B152+$B152</f>
        <v>9.9999999999999978E-2</v>
      </c>
      <c r="G152" s="199">
        <f ca="1">'GAS DAILY VOL DOWNLOAD'!G152-'GAS DAILY VOL DOWNLOAD'!$B152+$B152</f>
        <v>0.14999999999999991</v>
      </c>
      <c r="H152" s="199">
        <f ca="1">'GAS DAILY VOL DOWNLOAD'!H152-'GAS DAILY VOL DOWNLOAD'!$B152+$B152</f>
        <v>4.9999999999999933E-2</v>
      </c>
      <c r="I152" s="199">
        <f ca="1">'GAS DAILY VOL DOWNLOAD'!I152-'GAS DAILY VOL DOWNLOAD'!$B152+$B152</f>
        <v>0</v>
      </c>
      <c r="J152" s="199">
        <f ca="1">'GAS DAILY VOL DOWNLOAD'!J152-'GAS DAILY VOL DOWNLOAD'!$B152+$B152</f>
        <v>0.14999999999999991</v>
      </c>
      <c r="K152" s="199">
        <f ca="1">'GAS DAILY VOL DOWNLOAD'!K152-'GAS DAILY VOL DOWNLOAD'!$B152+$B152</f>
        <v>0</v>
      </c>
      <c r="L152" s="199">
        <f ca="1">'GAS DAILY VOL DOWNLOAD'!L152-'GAS DAILY VOL DOWNLOAD'!$B152+$B152</f>
        <v>0</v>
      </c>
      <c r="M152" s="199">
        <f ca="1">'GAS DAILY VOL DOWNLOAD'!M152-'GAS DAILY VOL DOWNLOAD'!$B152+$B152</f>
        <v>0</v>
      </c>
      <c r="N152" s="199">
        <f ca="1">'GAS DAILY VOL DOWNLOAD'!N152-'GAS DAILY VOL DOWNLOAD'!$B152+$B152</f>
        <v>0.14999999999999991</v>
      </c>
      <c r="O152" s="199">
        <f ca="1">'GAS DAILY VOL DOWNLOAD'!O152-'GAS DAILY VOL DOWNLOAD'!$B152+$B152</f>
        <v>0.14999999999999991</v>
      </c>
      <c r="P152" s="199">
        <f ca="1">'GAS DAILY VOL DOWNLOAD'!P152-'GAS DAILY VOL DOWNLOAD'!$B152+$B152</f>
        <v>9.9999999999999978E-2</v>
      </c>
      <c r="Q152" s="199">
        <f ca="1">'GAS DAILY VOL DOWNLOAD'!Q152-'GAS DAILY VOL DOWNLOAD'!$B152+$B152</f>
        <v>0</v>
      </c>
    </row>
    <row r="153" spans="1:17" x14ac:dyDescent="0.25">
      <c r="A153" s="154">
        <v>41609</v>
      </c>
      <c r="B153" s="199">
        <f ca="1">STRADDLES!L175</f>
        <v>0</v>
      </c>
      <c r="C153" s="199">
        <f ca="1">'GAS DAILY VOL DOWNLOAD'!C153-'GAS DAILY VOL DOWNLOAD'!$B153+$B153</f>
        <v>5.0000000000000044E-2</v>
      </c>
      <c r="D153" s="199">
        <f ca="1">'GAS DAILY VOL DOWNLOAD'!D153-'GAS DAILY VOL DOWNLOAD'!$B153+$B153</f>
        <v>0</v>
      </c>
      <c r="E153" s="199">
        <f ca="1">'GAS DAILY VOL DOWNLOAD'!E153-'GAS DAILY VOL DOWNLOAD'!$B153+$B153</f>
        <v>0</v>
      </c>
      <c r="F153" s="199">
        <f ca="1">'GAS DAILY VOL DOWNLOAD'!F153-'GAS DAILY VOL DOWNLOAD'!$B153+$B153</f>
        <v>0.14999999999999991</v>
      </c>
      <c r="G153" s="199">
        <f ca="1">'GAS DAILY VOL DOWNLOAD'!G153-'GAS DAILY VOL DOWNLOAD'!$B153+$B153</f>
        <v>0.25</v>
      </c>
      <c r="H153" s="199">
        <f ca="1">'GAS DAILY VOL DOWNLOAD'!H153-'GAS DAILY VOL DOWNLOAD'!$B153+$B153</f>
        <v>5.0000000000000044E-2</v>
      </c>
      <c r="I153" s="199">
        <f ca="1">'GAS DAILY VOL DOWNLOAD'!I153-'GAS DAILY VOL DOWNLOAD'!$B153+$B153</f>
        <v>0</v>
      </c>
      <c r="J153" s="199">
        <f ca="1">'GAS DAILY VOL DOWNLOAD'!J153-'GAS DAILY VOL DOWNLOAD'!$B153+$B153</f>
        <v>0.35000000000000009</v>
      </c>
      <c r="K153" s="199">
        <f ca="1">'GAS DAILY VOL DOWNLOAD'!K153-'GAS DAILY VOL DOWNLOAD'!$B153+$B153</f>
        <v>0</v>
      </c>
      <c r="L153" s="199">
        <f ca="1">'GAS DAILY VOL DOWNLOAD'!L153-'GAS DAILY VOL DOWNLOAD'!$B153+$B153</f>
        <v>0.10000000000000009</v>
      </c>
      <c r="M153" s="199">
        <f ca="1">'GAS DAILY VOL DOWNLOAD'!M153-'GAS DAILY VOL DOWNLOAD'!$B153+$B153</f>
        <v>0</v>
      </c>
      <c r="N153" s="199">
        <f ca="1">'GAS DAILY VOL DOWNLOAD'!N153-'GAS DAILY VOL DOWNLOAD'!$B153+$B153</f>
        <v>0.25</v>
      </c>
      <c r="O153" s="199">
        <f ca="1">'GAS DAILY VOL DOWNLOAD'!O153-'GAS DAILY VOL DOWNLOAD'!$B153+$B153</f>
        <v>0.14999999999999991</v>
      </c>
      <c r="P153" s="199">
        <f ca="1">'GAS DAILY VOL DOWNLOAD'!P153-'GAS DAILY VOL DOWNLOAD'!$B153+$B153</f>
        <v>0.10000000000000009</v>
      </c>
      <c r="Q153" s="199">
        <f ca="1">'GAS DAILY VOL DOWNLOAD'!Q153-'GAS DAILY VOL DOWNLOAD'!$B153+$B153</f>
        <v>0</v>
      </c>
    </row>
    <row r="154" spans="1:17" x14ac:dyDescent="0.25">
      <c r="A154" s="154">
        <v>41640</v>
      </c>
      <c r="B154" s="199">
        <f ca="1">STRADDLES!L176</f>
        <v>0</v>
      </c>
      <c r="C154" s="199">
        <f ca="1">'GAS DAILY VOL DOWNLOAD'!C154-'GAS DAILY VOL DOWNLOAD'!$B154+$B154</f>
        <v>5.0000000000000044E-2</v>
      </c>
      <c r="D154" s="199">
        <f ca="1">'GAS DAILY VOL DOWNLOAD'!D154-'GAS DAILY VOL DOWNLOAD'!$B154+$B154</f>
        <v>0</v>
      </c>
      <c r="E154" s="199">
        <f ca="1">'GAS DAILY VOL DOWNLOAD'!E154-'GAS DAILY VOL DOWNLOAD'!$B154+$B154</f>
        <v>0</v>
      </c>
      <c r="F154" s="199">
        <f ca="1">'GAS DAILY VOL DOWNLOAD'!F154-'GAS DAILY VOL DOWNLOAD'!$B154+$B154</f>
        <v>0.14999999999999991</v>
      </c>
      <c r="G154" s="199">
        <f ca="1">'GAS DAILY VOL DOWNLOAD'!G154-'GAS DAILY VOL DOWNLOAD'!$B154+$B154</f>
        <v>0.44999999999999996</v>
      </c>
      <c r="H154" s="199">
        <f ca="1">'GAS DAILY VOL DOWNLOAD'!H154-'GAS DAILY VOL DOWNLOAD'!$B154+$B154</f>
        <v>5.0000000000000044E-2</v>
      </c>
      <c r="I154" s="199">
        <f ca="1">'GAS DAILY VOL DOWNLOAD'!I154-'GAS DAILY VOL DOWNLOAD'!$B154+$B154</f>
        <v>0</v>
      </c>
      <c r="J154" s="199">
        <f ca="1">'GAS DAILY VOL DOWNLOAD'!J154-'GAS DAILY VOL DOWNLOAD'!$B154+$B154</f>
        <v>0.35000000000000009</v>
      </c>
      <c r="K154" s="199">
        <f ca="1">'GAS DAILY VOL DOWNLOAD'!K154-'GAS DAILY VOL DOWNLOAD'!$B154+$B154</f>
        <v>0</v>
      </c>
      <c r="L154" s="199">
        <f ca="1">'GAS DAILY VOL DOWNLOAD'!L154-'GAS DAILY VOL DOWNLOAD'!$B154+$B154</f>
        <v>0.10000000000000009</v>
      </c>
      <c r="M154" s="199">
        <f ca="1">'GAS DAILY VOL DOWNLOAD'!M154-'GAS DAILY VOL DOWNLOAD'!$B154+$B154</f>
        <v>0</v>
      </c>
      <c r="N154" s="199">
        <f ca="1">'GAS DAILY VOL DOWNLOAD'!N154-'GAS DAILY VOL DOWNLOAD'!$B154+$B154</f>
        <v>0.44999999999999996</v>
      </c>
      <c r="O154" s="199">
        <f ca="1">'GAS DAILY VOL DOWNLOAD'!O154-'GAS DAILY VOL DOWNLOAD'!$B154+$B154</f>
        <v>0.14999999999999991</v>
      </c>
      <c r="P154" s="199">
        <f ca="1">'GAS DAILY VOL DOWNLOAD'!P154-'GAS DAILY VOL DOWNLOAD'!$B154+$B154</f>
        <v>0.10000000000000009</v>
      </c>
      <c r="Q154" s="199">
        <f ca="1">'GAS DAILY VOL DOWNLOAD'!Q154-'GAS DAILY VOL DOWNLOAD'!$B154+$B154</f>
        <v>0</v>
      </c>
    </row>
    <row r="155" spans="1:17" x14ac:dyDescent="0.25">
      <c r="A155" s="154">
        <v>41671</v>
      </c>
      <c r="B155" s="199">
        <f ca="1">STRADDLES!L177</f>
        <v>0</v>
      </c>
      <c r="C155" s="199">
        <f ca="1">'GAS DAILY VOL DOWNLOAD'!C155-'GAS DAILY VOL DOWNLOAD'!$B155+$B155</f>
        <v>5.0000000000000044E-2</v>
      </c>
      <c r="D155" s="199">
        <f ca="1">'GAS DAILY VOL DOWNLOAD'!D155-'GAS DAILY VOL DOWNLOAD'!$B155+$B155</f>
        <v>0</v>
      </c>
      <c r="E155" s="199">
        <f ca="1">'GAS DAILY VOL DOWNLOAD'!E155-'GAS DAILY VOL DOWNLOAD'!$B155+$B155</f>
        <v>0</v>
      </c>
      <c r="F155" s="199">
        <f ca="1">'GAS DAILY VOL DOWNLOAD'!F155-'GAS DAILY VOL DOWNLOAD'!$B155+$B155</f>
        <v>0.14999999999999991</v>
      </c>
      <c r="G155" s="199">
        <f ca="1">'GAS DAILY VOL DOWNLOAD'!G155-'GAS DAILY VOL DOWNLOAD'!$B155+$B155</f>
        <v>0.44999999999999996</v>
      </c>
      <c r="H155" s="199">
        <f ca="1">'GAS DAILY VOL DOWNLOAD'!H155-'GAS DAILY VOL DOWNLOAD'!$B155+$B155</f>
        <v>5.0000000000000044E-2</v>
      </c>
      <c r="I155" s="199">
        <f ca="1">'GAS DAILY VOL DOWNLOAD'!I155-'GAS DAILY VOL DOWNLOAD'!$B155+$B155</f>
        <v>0</v>
      </c>
      <c r="J155" s="199">
        <f ca="1">'GAS DAILY VOL DOWNLOAD'!J155-'GAS DAILY VOL DOWNLOAD'!$B155+$B155</f>
        <v>0.35000000000000009</v>
      </c>
      <c r="K155" s="199">
        <f ca="1">'GAS DAILY VOL DOWNLOAD'!K155-'GAS DAILY VOL DOWNLOAD'!$B155+$B155</f>
        <v>0</v>
      </c>
      <c r="L155" s="199">
        <f ca="1">'GAS DAILY VOL DOWNLOAD'!L155-'GAS DAILY VOL DOWNLOAD'!$B155+$B155</f>
        <v>0.10000000000000009</v>
      </c>
      <c r="M155" s="199">
        <f ca="1">'GAS DAILY VOL DOWNLOAD'!M155-'GAS DAILY VOL DOWNLOAD'!$B155+$B155</f>
        <v>0</v>
      </c>
      <c r="N155" s="199">
        <f ca="1">'GAS DAILY VOL DOWNLOAD'!N155-'GAS DAILY VOL DOWNLOAD'!$B155+$B155</f>
        <v>0.44999999999999996</v>
      </c>
      <c r="O155" s="199">
        <f ca="1">'GAS DAILY VOL DOWNLOAD'!O155-'GAS DAILY VOL DOWNLOAD'!$B155+$B155</f>
        <v>0.14999999999999991</v>
      </c>
      <c r="P155" s="199">
        <f ca="1">'GAS DAILY VOL DOWNLOAD'!P155-'GAS DAILY VOL DOWNLOAD'!$B155+$B155</f>
        <v>0.10000000000000009</v>
      </c>
      <c r="Q155" s="199">
        <f ca="1">'GAS DAILY VOL DOWNLOAD'!Q155-'GAS DAILY VOL DOWNLOAD'!$B155+$B155</f>
        <v>0</v>
      </c>
    </row>
    <row r="156" spans="1:17" x14ac:dyDescent="0.25">
      <c r="A156" s="154">
        <v>41699</v>
      </c>
      <c r="B156" s="199">
        <f ca="1">STRADDLES!L178</f>
        <v>0</v>
      </c>
      <c r="C156" s="199">
        <f ca="1">'GAS DAILY VOL DOWNLOAD'!C156-'GAS DAILY VOL DOWNLOAD'!$B156+$B156</f>
        <v>5.0000000000000044E-2</v>
      </c>
      <c r="D156" s="199">
        <f ca="1">'GAS DAILY VOL DOWNLOAD'!D156-'GAS DAILY VOL DOWNLOAD'!$B156+$B156</f>
        <v>0</v>
      </c>
      <c r="E156" s="199">
        <f ca="1">'GAS DAILY VOL DOWNLOAD'!E156-'GAS DAILY VOL DOWNLOAD'!$B156+$B156</f>
        <v>0</v>
      </c>
      <c r="F156" s="199">
        <f ca="1">'GAS DAILY VOL DOWNLOAD'!F156-'GAS DAILY VOL DOWNLOAD'!$B156+$B156</f>
        <v>9.9999999999999978E-2</v>
      </c>
      <c r="G156" s="199">
        <f ca="1">'GAS DAILY VOL DOWNLOAD'!G156-'GAS DAILY VOL DOWNLOAD'!$B156+$B156</f>
        <v>0.25</v>
      </c>
      <c r="H156" s="199">
        <f ca="1">'GAS DAILY VOL DOWNLOAD'!H156-'GAS DAILY VOL DOWNLOAD'!$B156+$B156</f>
        <v>0</v>
      </c>
      <c r="I156" s="199">
        <f ca="1">'GAS DAILY VOL DOWNLOAD'!I156-'GAS DAILY VOL DOWNLOAD'!$B156+$B156</f>
        <v>0</v>
      </c>
      <c r="J156" s="199">
        <f ca="1">'GAS DAILY VOL DOWNLOAD'!J156-'GAS DAILY VOL DOWNLOAD'!$B156+$B156</f>
        <v>0.19999999999999996</v>
      </c>
      <c r="K156" s="199">
        <f ca="1">'GAS DAILY VOL DOWNLOAD'!K156-'GAS DAILY VOL DOWNLOAD'!$B156+$B156</f>
        <v>0</v>
      </c>
      <c r="L156" s="199">
        <f ca="1">'GAS DAILY VOL DOWNLOAD'!L156-'GAS DAILY VOL DOWNLOAD'!$B156+$B156</f>
        <v>0</v>
      </c>
      <c r="M156" s="199">
        <f ca="1">'GAS DAILY VOL DOWNLOAD'!M156-'GAS DAILY VOL DOWNLOAD'!$B156+$B156</f>
        <v>0</v>
      </c>
      <c r="N156" s="199">
        <f ca="1">'GAS DAILY VOL DOWNLOAD'!N156-'GAS DAILY VOL DOWNLOAD'!$B156+$B156</f>
        <v>0.25</v>
      </c>
      <c r="O156" s="199">
        <f ca="1">'GAS DAILY VOL DOWNLOAD'!O156-'GAS DAILY VOL DOWNLOAD'!$B156+$B156</f>
        <v>0.15000000000000002</v>
      </c>
      <c r="P156" s="199">
        <f ca="1">'GAS DAILY VOL DOWNLOAD'!P156-'GAS DAILY VOL DOWNLOAD'!$B156+$B156</f>
        <v>9.9999999999999978E-2</v>
      </c>
      <c r="Q156" s="199">
        <f ca="1">'GAS DAILY VOL DOWNLOAD'!Q156-'GAS DAILY VOL DOWNLOAD'!$B156+$B156</f>
        <v>0</v>
      </c>
    </row>
    <row r="157" spans="1:17" x14ac:dyDescent="0.25">
      <c r="A157" s="154">
        <v>41730</v>
      </c>
      <c r="B157" s="199">
        <f ca="1">STRADDLES!L179</f>
        <v>0</v>
      </c>
      <c r="C157" s="199">
        <f ca="1">'GAS DAILY VOL DOWNLOAD'!C157-'GAS DAILY VOL DOWNLOAD'!$B157+$B157</f>
        <v>4.9999999999999989E-2</v>
      </c>
      <c r="D157" s="199">
        <f ca="1">'GAS DAILY VOL DOWNLOAD'!D157-'GAS DAILY VOL DOWNLOAD'!$B157+$B157</f>
        <v>0</v>
      </c>
      <c r="E157" s="199">
        <f ca="1">'GAS DAILY VOL DOWNLOAD'!E157-'GAS DAILY VOL DOWNLOAD'!$B157+$B157</f>
        <v>4.9999999999999989E-2</v>
      </c>
      <c r="F157" s="199">
        <f ca="1">'GAS DAILY VOL DOWNLOAD'!F157-'GAS DAILY VOL DOWNLOAD'!$B157+$B157</f>
        <v>4.9999999999999989E-2</v>
      </c>
      <c r="G157" s="199">
        <f ca="1">'GAS DAILY VOL DOWNLOAD'!G157-'GAS DAILY VOL DOWNLOAD'!$B157+$B157</f>
        <v>4.9999999999999989E-2</v>
      </c>
      <c r="H157" s="199">
        <f ca="1">'GAS DAILY VOL DOWNLOAD'!H157-'GAS DAILY VOL DOWNLOAD'!$B157+$B157</f>
        <v>4.9999999999999989E-2</v>
      </c>
      <c r="I157" s="199">
        <f ca="1">'GAS DAILY VOL DOWNLOAD'!I157-'GAS DAILY VOL DOWNLOAD'!$B157+$B157</f>
        <v>4.9999999999999989E-2</v>
      </c>
      <c r="J157" s="199">
        <f ca="1">'GAS DAILY VOL DOWNLOAD'!J157-'GAS DAILY VOL DOWNLOAD'!$B157+$B157</f>
        <v>9.9999999999999978E-2</v>
      </c>
      <c r="K157" s="199">
        <f ca="1">'GAS DAILY VOL DOWNLOAD'!K157-'GAS DAILY VOL DOWNLOAD'!$B157+$B157</f>
        <v>0</v>
      </c>
      <c r="L157" s="199">
        <f ca="1">'GAS DAILY VOL DOWNLOAD'!L157-'GAS DAILY VOL DOWNLOAD'!$B157+$B157</f>
        <v>4.9999999999999989E-2</v>
      </c>
      <c r="M157" s="199">
        <f ca="1">'GAS DAILY VOL DOWNLOAD'!M157-'GAS DAILY VOL DOWNLOAD'!$B157+$B157</f>
        <v>0</v>
      </c>
      <c r="N157" s="199">
        <f ca="1">'GAS DAILY VOL DOWNLOAD'!N157-'GAS DAILY VOL DOWNLOAD'!$B157+$B157</f>
        <v>4.9999999999999989E-2</v>
      </c>
      <c r="O157" s="199">
        <f ca="1">'GAS DAILY VOL DOWNLOAD'!O157-'GAS DAILY VOL DOWNLOAD'!$B157+$B157</f>
        <v>0.15000000000000002</v>
      </c>
      <c r="P157" s="199">
        <f ca="1">'GAS DAILY VOL DOWNLOAD'!P157-'GAS DAILY VOL DOWNLOAD'!$B157+$B157</f>
        <v>0.15000000000000002</v>
      </c>
      <c r="Q157" s="199">
        <f ca="1">'GAS DAILY VOL DOWNLOAD'!Q157-'GAS DAILY VOL DOWNLOAD'!$B157+$B157</f>
        <v>0</v>
      </c>
    </row>
    <row r="158" spans="1:17" x14ac:dyDescent="0.25">
      <c r="A158" s="154">
        <v>41760</v>
      </c>
      <c r="B158" s="199">
        <f ca="1">STRADDLES!L180</f>
        <v>0</v>
      </c>
      <c r="C158" s="199">
        <f ca="1">'GAS DAILY VOL DOWNLOAD'!C158-'GAS DAILY VOL DOWNLOAD'!$B158+$B158</f>
        <v>4.9999999999999989E-2</v>
      </c>
      <c r="D158" s="199">
        <f ca="1">'GAS DAILY VOL DOWNLOAD'!D158-'GAS DAILY VOL DOWNLOAD'!$B158+$B158</f>
        <v>-4.9999999999999989E-2</v>
      </c>
      <c r="E158" s="199">
        <f ca="1">'GAS DAILY VOL DOWNLOAD'!E158-'GAS DAILY VOL DOWNLOAD'!$B158+$B158</f>
        <v>-4.9999999999999989E-2</v>
      </c>
      <c r="F158" s="199">
        <f ca="1">'GAS DAILY VOL DOWNLOAD'!F158-'GAS DAILY VOL DOWNLOAD'!$B158+$B158</f>
        <v>0</v>
      </c>
      <c r="G158" s="199">
        <f ca="1">'GAS DAILY VOL DOWNLOAD'!G158-'GAS DAILY VOL DOWNLOAD'!$B158+$B158</f>
        <v>4.9999999999999989E-2</v>
      </c>
      <c r="H158" s="199">
        <f ca="1">'GAS DAILY VOL DOWNLOAD'!H158-'GAS DAILY VOL DOWNLOAD'!$B158+$B158</f>
        <v>0</v>
      </c>
      <c r="I158" s="199">
        <f ca="1">'GAS DAILY VOL DOWNLOAD'!I158-'GAS DAILY VOL DOWNLOAD'!$B158+$B158</f>
        <v>-4.9999999999999989E-2</v>
      </c>
      <c r="J158" s="199">
        <f ca="1">'GAS DAILY VOL DOWNLOAD'!J158-'GAS DAILY VOL DOWNLOAD'!$B158+$B158</f>
        <v>0</v>
      </c>
      <c r="K158" s="199">
        <f ca="1">'GAS DAILY VOL DOWNLOAD'!K158-'GAS DAILY VOL DOWNLOAD'!$B158+$B158</f>
        <v>0</v>
      </c>
      <c r="L158" s="199">
        <f ca="1">'GAS DAILY VOL DOWNLOAD'!L158-'GAS DAILY VOL DOWNLOAD'!$B158+$B158</f>
        <v>4.9999999999999989E-2</v>
      </c>
      <c r="M158" s="199">
        <f ca="1">'GAS DAILY VOL DOWNLOAD'!M158-'GAS DAILY VOL DOWNLOAD'!$B158+$B158</f>
        <v>0</v>
      </c>
      <c r="N158" s="199">
        <f ca="1">'GAS DAILY VOL DOWNLOAD'!N158-'GAS DAILY VOL DOWNLOAD'!$B158+$B158</f>
        <v>4.9999999999999989E-2</v>
      </c>
      <c r="O158" s="199">
        <f ca="1">'GAS DAILY VOL DOWNLOAD'!O158-'GAS DAILY VOL DOWNLOAD'!$B158+$B158</f>
        <v>0.14999999999999997</v>
      </c>
      <c r="P158" s="199">
        <f ca="1">'GAS DAILY VOL DOWNLOAD'!P158-'GAS DAILY VOL DOWNLOAD'!$B158+$B158</f>
        <v>4.9999999999999989E-2</v>
      </c>
      <c r="Q158" s="199">
        <f ca="1">'GAS DAILY VOL DOWNLOAD'!Q158-'GAS DAILY VOL DOWNLOAD'!$B158+$B158</f>
        <v>0</v>
      </c>
    </row>
    <row r="159" spans="1:17" x14ac:dyDescent="0.25">
      <c r="A159" s="154">
        <v>41791</v>
      </c>
      <c r="B159" s="199">
        <f ca="1">STRADDLES!L181</f>
        <v>0</v>
      </c>
      <c r="C159" s="199">
        <f ca="1">'GAS DAILY VOL DOWNLOAD'!C159-'GAS DAILY VOL DOWNLOAD'!$B159+$B159</f>
        <v>4.9999999999999989E-2</v>
      </c>
      <c r="D159" s="199">
        <f ca="1">'GAS DAILY VOL DOWNLOAD'!D159-'GAS DAILY VOL DOWNLOAD'!$B159+$B159</f>
        <v>-4.9999999999999989E-2</v>
      </c>
      <c r="E159" s="199">
        <f ca="1">'GAS DAILY VOL DOWNLOAD'!E159-'GAS DAILY VOL DOWNLOAD'!$B159+$B159</f>
        <v>4.9999999999999989E-2</v>
      </c>
      <c r="F159" s="199">
        <f ca="1">'GAS DAILY VOL DOWNLOAD'!F159-'GAS DAILY VOL DOWNLOAD'!$B159+$B159</f>
        <v>0</v>
      </c>
      <c r="G159" s="199">
        <f ca="1">'GAS DAILY VOL DOWNLOAD'!G159-'GAS DAILY VOL DOWNLOAD'!$B159+$B159</f>
        <v>4.9999999999999989E-2</v>
      </c>
      <c r="H159" s="199">
        <f ca="1">'GAS DAILY VOL DOWNLOAD'!H159-'GAS DAILY VOL DOWNLOAD'!$B159+$B159</f>
        <v>4.9999999999999989E-2</v>
      </c>
      <c r="I159" s="199">
        <f ca="1">'GAS DAILY VOL DOWNLOAD'!I159-'GAS DAILY VOL DOWNLOAD'!$B159+$B159</f>
        <v>4.9999999999999989E-2</v>
      </c>
      <c r="J159" s="199">
        <f ca="1">'GAS DAILY VOL DOWNLOAD'!J159-'GAS DAILY VOL DOWNLOAD'!$B159+$B159</f>
        <v>4.9999999999999989E-2</v>
      </c>
      <c r="K159" s="199">
        <f ca="1">'GAS DAILY VOL DOWNLOAD'!K159-'GAS DAILY VOL DOWNLOAD'!$B159+$B159</f>
        <v>0</v>
      </c>
      <c r="L159" s="199">
        <f ca="1">'GAS DAILY VOL DOWNLOAD'!L159-'GAS DAILY VOL DOWNLOAD'!$B159+$B159</f>
        <v>4.9999999999999989E-2</v>
      </c>
      <c r="M159" s="199">
        <f ca="1">'GAS DAILY VOL DOWNLOAD'!M159-'GAS DAILY VOL DOWNLOAD'!$B159+$B159</f>
        <v>0</v>
      </c>
      <c r="N159" s="199">
        <f ca="1">'GAS DAILY VOL DOWNLOAD'!N159-'GAS DAILY VOL DOWNLOAD'!$B159+$B159</f>
        <v>4.9999999999999989E-2</v>
      </c>
      <c r="O159" s="199">
        <f ca="1">'GAS DAILY VOL DOWNLOAD'!O159-'GAS DAILY VOL DOWNLOAD'!$B159+$B159</f>
        <v>0.14999999999999997</v>
      </c>
      <c r="P159" s="199">
        <f ca="1">'GAS DAILY VOL DOWNLOAD'!P159-'GAS DAILY VOL DOWNLOAD'!$B159+$B159</f>
        <v>0.14999999999999997</v>
      </c>
      <c r="Q159" s="199">
        <f ca="1">'GAS DAILY VOL DOWNLOAD'!Q159-'GAS DAILY VOL DOWNLOAD'!$B159+$B159</f>
        <v>0</v>
      </c>
    </row>
    <row r="160" spans="1:17" x14ac:dyDescent="0.25">
      <c r="A160" s="154">
        <v>41821</v>
      </c>
      <c r="B160" s="199">
        <f ca="1">STRADDLES!L182</f>
        <v>0</v>
      </c>
      <c r="C160" s="199">
        <f ca="1">'GAS DAILY VOL DOWNLOAD'!C160-'GAS DAILY VOL DOWNLOAD'!$B160+$B160</f>
        <v>0</v>
      </c>
      <c r="D160" s="199">
        <f ca="1">'GAS DAILY VOL DOWNLOAD'!D160-'GAS DAILY VOL DOWNLOAD'!$B160+$B160</f>
        <v>-9.9999999999999978E-2</v>
      </c>
      <c r="E160" s="199">
        <f ca="1">'GAS DAILY VOL DOWNLOAD'!E160-'GAS DAILY VOL DOWNLOAD'!$B160+$B160</f>
        <v>0</v>
      </c>
      <c r="F160" s="199">
        <f ca="1">'GAS DAILY VOL DOWNLOAD'!F160-'GAS DAILY VOL DOWNLOAD'!$B160+$B160</f>
        <v>0</v>
      </c>
      <c r="G160" s="199">
        <f ca="1">'GAS DAILY VOL DOWNLOAD'!G160-'GAS DAILY VOL DOWNLOAD'!$B160+$B160</f>
        <v>0</v>
      </c>
      <c r="H160" s="199">
        <f ca="1">'GAS DAILY VOL DOWNLOAD'!H160-'GAS DAILY VOL DOWNLOAD'!$B160+$B160</f>
        <v>0</v>
      </c>
      <c r="I160" s="199">
        <f ca="1">'GAS DAILY VOL DOWNLOAD'!I160-'GAS DAILY VOL DOWNLOAD'!$B160+$B160</f>
        <v>0</v>
      </c>
      <c r="J160" s="199">
        <f ca="1">'GAS DAILY VOL DOWNLOAD'!J160-'GAS DAILY VOL DOWNLOAD'!$B160+$B160</f>
        <v>0</v>
      </c>
      <c r="K160" s="199">
        <f ca="1">'GAS DAILY VOL DOWNLOAD'!K160-'GAS DAILY VOL DOWNLOAD'!$B160+$B160</f>
        <v>0</v>
      </c>
      <c r="L160" s="199">
        <f ca="1">'GAS DAILY VOL DOWNLOAD'!L160-'GAS DAILY VOL DOWNLOAD'!$B160+$B160</f>
        <v>5.0000000000000044E-2</v>
      </c>
      <c r="M160" s="199">
        <f ca="1">'GAS DAILY VOL DOWNLOAD'!M160-'GAS DAILY VOL DOWNLOAD'!$B160+$B160</f>
        <v>0</v>
      </c>
      <c r="N160" s="199">
        <f ca="1">'GAS DAILY VOL DOWNLOAD'!N160-'GAS DAILY VOL DOWNLOAD'!$B160+$B160</f>
        <v>0</v>
      </c>
      <c r="O160" s="199">
        <f ca="1">'GAS DAILY VOL DOWNLOAD'!O160-'GAS DAILY VOL DOWNLOAD'!$B160+$B160</f>
        <v>0.15000000000000002</v>
      </c>
      <c r="P160" s="199">
        <f ca="1">'GAS DAILY VOL DOWNLOAD'!P160-'GAS DAILY VOL DOWNLOAD'!$B160+$B160</f>
        <v>9.9999999999999978E-2</v>
      </c>
      <c r="Q160" s="199">
        <f ca="1">'GAS DAILY VOL DOWNLOAD'!Q160-'GAS DAILY VOL DOWNLOAD'!$B160+$B160</f>
        <v>0</v>
      </c>
    </row>
    <row r="161" spans="1:17" x14ac:dyDescent="0.25">
      <c r="A161" s="154">
        <v>41852</v>
      </c>
      <c r="B161" s="199">
        <f ca="1">STRADDLES!L183</f>
        <v>0</v>
      </c>
      <c r="C161" s="199">
        <f ca="1">'GAS DAILY VOL DOWNLOAD'!C161-'GAS DAILY VOL DOWNLOAD'!$B161+$B161</f>
        <v>0</v>
      </c>
      <c r="D161" s="199">
        <f ca="1">'GAS DAILY VOL DOWNLOAD'!D161-'GAS DAILY VOL DOWNLOAD'!$B161+$B161</f>
        <v>-5.0000000000000044E-2</v>
      </c>
      <c r="E161" s="199">
        <f ca="1">'GAS DAILY VOL DOWNLOAD'!E161-'GAS DAILY VOL DOWNLOAD'!$B161+$B161</f>
        <v>4.9999999999999933E-2</v>
      </c>
      <c r="F161" s="199">
        <f ca="1">'GAS DAILY VOL DOWNLOAD'!F161-'GAS DAILY VOL DOWNLOAD'!$B161+$B161</f>
        <v>0</v>
      </c>
      <c r="G161" s="199">
        <f ca="1">'GAS DAILY VOL DOWNLOAD'!G161-'GAS DAILY VOL DOWNLOAD'!$B161+$B161</f>
        <v>4.9999999999999933E-2</v>
      </c>
      <c r="H161" s="199">
        <f ca="1">'GAS DAILY VOL DOWNLOAD'!H161-'GAS DAILY VOL DOWNLOAD'!$B161+$B161</f>
        <v>0</v>
      </c>
      <c r="I161" s="199">
        <f ca="1">'GAS DAILY VOL DOWNLOAD'!I161-'GAS DAILY VOL DOWNLOAD'!$B161+$B161</f>
        <v>4.9999999999999933E-2</v>
      </c>
      <c r="J161" s="199">
        <f ca="1">'GAS DAILY VOL DOWNLOAD'!J161-'GAS DAILY VOL DOWNLOAD'!$B161+$B161</f>
        <v>-0.10000000000000003</v>
      </c>
      <c r="K161" s="199">
        <f ca="1">'GAS DAILY VOL DOWNLOAD'!K161-'GAS DAILY VOL DOWNLOAD'!$B161+$B161</f>
        <v>0</v>
      </c>
      <c r="L161" s="199">
        <f ca="1">'GAS DAILY VOL DOWNLOAD'!L161-'GAS DAILY VOL DOWNLOAD'!$B161+$B161</f>
        <v>4.9999999999999933E-2</v>
      </c>
      <c r="M161" s="199">
        <f ca="1">'GAS DAILY VOL DOWNLOAD'!M161-'GAS DAILY VOL DOWNLOAD'!$B161+$B161</f>
        <v>0</v>
      </c>
      <c r="N161" s="199">
        <f ca="1">'GAS DAILY VOL DOWNLOAD'!N161-'GAS DAILY VOL DOWNLOAD'!$B161+$B161</f>
        <v>4.9999999999999933E-2</v>
      </c>
      <c r="O161" s="199">
        <f ca="1">'GAS DAILY VOL DOWNLOAD'!O161-'GAS DAILY VOL DOWNLOAD'!$B161+$B161</f>
        <v>0.14999999999999991</v>
      </c>
      <c r="P161" s="199">
        <f ca="1">'GAS DAILY VOL DOWNLOAD'!P161-'GAS DAILY VOL DOWNLOAD'!$B161+$B161</f>
        <v>0.14999999999999991</v>
      </c>
      <c r="Q161" s="199">
        <f ca="1">'GAS DAILY VOL DOWNLOAD'!Q161-'GAS DAILY VOL DOWNLOAD'!$B161+$B161</f>
        <v>0</v>
      </c>
    </row>
    <row r="162" spans="1:17" x14ac:dyDescent="0.25">
      <c r="A162" s="154">
        <v>41883</v>
      </c>
      <c r="B162" s="199">
        <f ca="1">STRADDLES!L184</f>
        <v>0</v>
      </c>
      <c r="C162" s="199">
        <f ca="1">'GAS DAILY VOL DOWNLOAD'!C162-'GAS DAILY VOL DOWNLOAD'!$B162+$B162</f>
        <v>0</v>
      </c>
      <c r="D162" s="199">
        <f ca="1">'GAS DAILY VOL DOWNLOAD'!D162-'GAS DAILY VOL DOWNLOAD'!$B162+$B162</f>
        <v>0</v>
      </c>
      <c r="E162" s="199">
        <f ca="1">'GAS DAILY VOL DOWNLOAD'!E162-'GAS DAILY VOL DOWNLOAD'!$B162+$B162</f>
        <v>0</v>
      </c>
      <c r="F162" s="199">
        <f ca="1">'GAS DAILY VOL DOWNLOAD'!F162-'GAS DAILY VOL DOWNLOAD'!$B162+$B162</f>
        <v>0</v>
      </c>
      <c r="G162" s="199">
        <f ca="1">'GAS DAILY VOL DOWNLOAD'!G162-'GAS DAILY VOL DOWNLOAD'!$B162+$B162</f>
        <v>4.9999999999999933E-2</v>
      </c>
      <c r="H162" s="199">
        <f ca="1">'GAS DAILY VOL DOWNLOAD'!H162-'GAS DAILY VOL DOWNLOAD'!$B162+$B162</f>
        <v>4.9999999999999933E-2</v>
      </c>
      <c r="I162" s="199">
        <f ca="1">'GAS DAILY VOL DOWNLOAD'!I162-'GAS DAILY VOL DOWNLOAD'!$B162+$B162</f>
        <v>0</v>
      </c>
      <c r="J162" s="199">
        <f ca="1">'GAS DAILY VOL DOWNLOAD'!J162-'GAS DAILY VOL DOWNLOAD'!$B162+$B162</f>
        <v>-5.0000000000000044E-2</v>
      </c>
      <c r="K162" s="199">
        <f ca="1">'GAS DAILY VOL DOWNLOAD'!K162-'GAS DAILY VOL DOWNLOAD'!$B162+$B162</f>
        <v>0</v>
      </c>
      <c r="L162" s="199">
        <f ca="1">'GAS DAILY VOL DOWNLOAD'!L162-'GAS DAILY VOL DOWNLOAD'!$B162+$B162</f>
        <v>4.9999999999999933E-2</v>
      </c>
      <c r="M162" s="199">
        <f ca="1">'GAS DAILY VOL DOWNLOAD'!M162-'GAS DAILY VOL DOWNLOAD'!$B162+$B162</f>
        <v>0</v>
      </c>
      <c r="N162" s="199">
        <f ca="1">'GAS DAILY VOL DOWNLOAD'!N162-'GAS DAILY VOL DOWNLOAD'!$B162+$B162</f>
        <v>4.9999999999999933E-2</v>
      </c>
      <c r="O162" s="199">
        <f ca="1">'GAS DAILY VOL DOWNLOAD'!O162-'GAS DAILY VOL DOWNLOAD'!$B162+$B162</f>
        <v>0.14999999999999991</v>
      </c>
      <c r="P162" s="199">
        <f ca="1">'GAS DAILY VOL DOWNLOAD'!P162-'GAS DAILY VOL DOWNLOAD'!$B162+$B162</f>
        <v>9.9999999999999978E-2</v>
      </c>
      <c r="Q162" s="199">
        <f ca="1">'GAS DAILY VOL DOWNLOAD'!Q162-'GAS DAILY VOL DOWNLOAD'!$B162+$B162</f>
        <v>0</v>
      </c>
    </row>
    <row r="163" spans="1:17" x14ac:dyDescent="0.25">
      <c r="A163" s="154">
        <v>41913</v>
      </c>
      <c r="B163" s="199">
        <f ca="1">STRADDLES!L185</f>
        <v>0</v>
      </c>
      <c r="C163" s="199">
        <f ca="1">'GAS DAILY VOL DOWNLOAD'!C163-'GAS DAILY VOL DOWNLOAD'!$B163+$B163</f>
        <v>0</v>
      </c>
      <c r="D163" s="199">
        <f ca="1">'GAS DAILY VOL DOWNLOAD'!D163-'GAS DAILY VOL DOWNLOAD'!$B163+$B163</f>
        <v>-4.9999999999999933E-2</v>
      </c>
      <c r="E163" s="199">
        <f ca="1">'GAS DAILY VOL DOWNLOAD'!E163-'GAS DAILY VOL DOWNLOAD'!$B163+$B163</f>
        <v>0</v>
      </c>
      <c r="F163" s="199">
        <f ca="1">'GAS DAILY VOL DOWNLOAD'!F163-'GAS DAILY VOL DOWNLOAD'!$B163+$B163</f>
        <v>0</v>
      </c>
      <c r="G163" s="199">
        <f ca="1">'GAS DAILY VOL DOWNLOAD'!G163-'GAS DAILY VOL DOWNLOAD'!$B163+$B163</f>
        <v>5.0000000000000044E-2</v>
      </c>
      <c r="H163" s="199">
        <f ca="1">'GAS DAILY VOL DOWNLOAD'!H163-'GAS DAILY VOL DOWNLOAD'!$B163+$B163</f>
        <v>5.0000000000000044E-2</v>
      </c>
      <c r="I163" s="199">
        <f ca="1">'GAS DAILY VOL DOWNLOAD'!I163-'GAS DAILY VOL DOWNLOAD'!$B163+$B163</f>
        <v>0</v>
      </c>
      <c r="J163" s="199">
        <f ca="1">'GAS DAILY VOL DOWNLOAD'!J163-'GAS DAILY VOL DOWNLOAD'!$B163+$B163</f>
        <v>-9.9999999999999978E-2</v>
      </c>
      <c r="K163" s="199">
        <f ca="1">'GAS DAILY VOL DOWNLOAD'!K163-'GAS DAILY VOL DOWNLOAD'!$B163+$B163</f>
        <v>0</v>
      </c>
      <c r="L163" s="199">
        <f ca="1">'GAS DAILY VOL DOWNLOAD'!L163-'GAS DAILY VOL DOWNLOAD'!$B163+$B163</f>
        <v>5.0000000000000044E-2</v>
      </c>
      <c r="M163" s="199">
        <f ca="1">'GAS DAILY VOL DOWNLOAD'!M163-'GAS DAILY VOL DOWNLOAD'!$B163+$B163</f>
        <v>0</v>
      </c>
      <c r="N163" s="199">
        <f ca="1">'GAS DAILY VOL DOWNLOAD'!N163-'GAS DAILY VOL DOWNLOAD'!$B163+$B163</f>
        <v>5.0000000000000044E-2</v>
      </c>
      <c r="O163" s="199">
        <f ca="1">'GAS DAILY VOL DOWNLOAD'!O163-'GAS DAILY VOL DOWNLOAD'!$B163+$B163</f>
        <v>0.15000000000000002</v>
      </c>
      <c r="P163" s="199">
        <f ca="1">'GAS DAILY VOL DOWNLOAD'!P163-'GAS DAILY VOL DOWNLOAD'!$B163+$B163</f>
        <v>9.9999999999999978E-2</v>
      </c>
      <c r="Q163" s="199">
        <f ca="1">'GAS DAILY VOL DOWNLOAD'!Q163-'GAS DAILY VOL DOWNLOAD'!$B163+$B163</f>
        <v>0</v>
      </c>
    </row>
    <row r="164" spans="1:17" x14ac:dyDescent="0.25">
      <c r="A164" s="154">
        <v>41944</v>
      </c>
      <c r="B164" s="199">
        <f ca="1">STRADDLES!L186</f>
        <v>0</v>
      </c>
      <c r="C164" s="199">
        <f ca="1">'GAS DAILY VOL DOWNLOAD'!C164-'GAS DAILY VOL DOWNLOAD'!$B164+$B164</f>
        <v>4.9999999999999933E-2</v>
      </c>
      <c r="D164" s="199">
        <f ca="1">'GAS DAILY VOL DOWNLOAD'!D164-'GAS DAILY VOL DOWNLOAD'!$B164+$B164</f>
        <v>0</v>
      </c>
      <c r="E164" s="199">
        <f ca="1">'GAS DAILY VOL DOWNLOAD'!E164-'GAS DAILY VOL DOWNLOAD'!$B164+$B164</f>
        <v>0</v>
      </c>
      <c r="F164" s="199">
        <f ca="1">'GAS DAILY VOL DOWNLOAD'!F164-'GAS DAILY VOL DOWNLOAD'!$B164+$B164</f>
        <v>9.9999999999999978E-2</v>
      </c>
      <c r="G164" s="199">
        <f ca="1">'GAS DAILY VOL DOWNLOAD'!G164-'GAS DAILY VOL DOWNLOAD'!$B164+$B164</f>
        <v>0.14999999999999991</v>
      </c>
      <c r="H164" s="199">
        <f ca="1">'GAS DAILY VOL DOWNLOAD'!H164-'GAS DAILY VOL DOWNLOAD'!$B164+$B164</f>
        <v>4.9999999999999933E-2</v>
      </c>
      <c r="I164" s="199">
        <f ca="1">'GAS DAILY VOL DOWNLOAD'!I164-'GAS DAILY VOL DOWNLOAD'!$B164+$B164</f>
        <v>0</v>
      </c>
      <c r="J164" s="199">
        <f ca="1">'GAS DAILY VOL DOWNLOAD'!J164-'GAS DAILY VOL DOWNLOAD'!$B164+$B164</f>
        <v>0.14999999999999991</v>
      </c>
      <c r="K164" s="199">
        <f ca="1">'GAS DAILY VOL DOWNLOAD'!K164-'GAS DAILY VOL DOWNLOAD'!$B164+$B164</f>
        <v>0</v>
      </c>
      <c r="L164" s="199">
        <f ca="1">'GAS DAILY VOL DOWNLOAD'!L164-'GAS DAILY VOL DOWNLOAD'!$B164+$B164</f>
        <v>0</v>
      </c>
      <c r="M164" s="199">
        <f ca="1">'GAS DAILY VOL DOWNLOAD'!M164-'GAS DAILY VOL DOWNLOAD'!$B164+$B164</f>
        <v>0</v>
      </c>
      <c r="N164" s="199">
        <f ca="1">'GAS DAILY VOL DOWNLOAD'!N164-'GAS DAILY VOL DOWNLOAD'!$B164+$B164</f>
        <v>0.14999999999999991</v>
      </c>
      <c r="O164" s="199">
        <f ca="1">'GAS DAILY VOL DOWNLOAD'!O164-'GAS DAILY VOL DOWNLOAD'!$B164+$B164</f>
        <v>0.14999999999999991</v>
      </c>
      <c r="P164" s="199">
        <f ca="1">'GAS DAILY VOL DOWNLOAD'!P164-'GAS DAILY VOL DOWNLOAD'!$B164+$B164</f>
        <v>9.9999999999999978E-2</v>
      </c>
      <c r="Q164" s="199">
        <f ca="1">'GAS DAILY VOL DOWNLOAD'!Q164-'GAS DAILY VOL DOWNLOAD'!$B164+$B164</f>
        <v>0</v>
      </c>
    </row>
    <row r="165" spans="1:17" x14ac:dyDescent="0.25">
      <c r="A165" s="154">
        <v>41974</v>
      </c>
      <c r="B165" s="199">
        <f ca="1">STRADDLES!L187</f>
        <v>0</v>
      </c>
      <c r="C165" s="199">
        <f ca="1">'GAS DAILY VOL DOWNLOAD'!C165-'GAS DAILY VOL DOWNLOAD'!$B165+$B165</f>
        <v>5.0000000000000044E-2</v>
      </c>
      <c r="D165" s="199">
        <f ca="1">'GAS DAILY VOL DOWNLOAD'!D165-'GAS DAILY VOL DOWNLOAD'!$B165+$B165</f>
        <v>0</v>
      </c>
      <c r="E165" s="199">
        <f ca="1">'GAS DAILY VOL DOWNLOAD'!E165-'GAS DAILY VOL DOWNLOAD'!$B165+$B165</f>
        <v>0</v>
      </c>
      <c r="F165" s="199">
        <f ca="1">'GAS DAILY VOL DOWNLOAD'!F165-'GAS DAILY VOL DOWNLOAD'!$B165+$B165</f>
        <v>0.14999999999999991</v>
      </c>
      <c r="G165" s="199">
        <f ca="1">'GAS DAILY VOL DOWNLOAD'!G165-'GAS DAILY VOL DOWNLOAD'!$B165+$B165</f>
        <v>0.25</v>
      </c>
      <c r="H165" s="199">
        <f ca="1">'GAS DAILY VOL DOWNLOAD'!H165-'GAS DAILY VOL DOWNLOAD'!$B165+$B165</f>
        <v>5.0000000000000044E-2</v>
      </c>
      <c r="I165" s="199">
        <f ca="1">'GAS DAILY VOL DOWNLOAD'!I165-'GAS DAILY VOL DOWNLOAD'!$B165+$B165</f>
        <v>0</v>
      </c>
      <c r="J165" s="199">
        <f ca="1">'GAS DAILY VOL DOWNLOAD'!J165-'GAS DAILY VOL DOWNLOAD'!$B165+$B165</f>
        <v>0.35000000000000009</v>
      </c>
      <c r="K165" s="199">
        <f ca="1">'GAS DAILY VOL DOWNLOAD'!K165-'GAS DAILY VOL DOWNLOAD'!$B165+$B165</f>
        <v>0</v>
      </c>
      <c r="L165" s="199">
        <f ca="1">'GAS DAILY VOL DOWNLOAD'!L165-'GAS DAILY VOL DOWNLOAD'!$B165+$B165</f>
        <v>0.10000000000000009</v>
      </c>
      <c r="M165" s="199">
        <f ca="1">'GAS DAILY VOL DOWNLOAD'!M165-'GAS DAILY VOL DOWNLOAD'!$B165+$B165</f>
        <v>0</v>
      </c>
      <c r="N165" s="199">
        <f ca="1">'GAS DAILY VOL DOWNLOAD'!N165-'GAS DAILY VOL DOWNLOAD'!$B165+$B165</f>
        <v>0.25</v>
      </c>
      <c r="O165" s="199">
        <f ca="1">'GAS DAILY VOL DOWNLOAD'!O165-'GAS DAILY VOL DOWNLOAD'!$B165+$B165</f>
        <v>0.14999999999999991</v>
      </c>
      <c r="P165" s="199">
        <f ca="1">'GAS DAILY VOL DOWNLOAD'!P165-'GAS DAILY VOL DOWNLOAD'!$B165+$B165</f>
        <v>0.10000000000000009</v>
      </c>
      <c r="Q165" s="199">
        <f ca="1">'GAS DAILY VOL DOWNLOAD'!Q165-'GAS DAILY VOL DOWNLOAD'!$B165+$B165</f>
        <v>0</v>
      </c>
    </row>
    <row r="166" spans="1:17" x14ac:dyDescent="0.25">
      <c r="A166" s="154">
        <v>42005</v>
      </c>
      <c r="B166" s="199">
        <f ca="1">STRADDLES!L188</f>
        <v>0</v>
      </c>
      <c r="C166" s="199">
        <f ca="1">'GAS DAILY VOL DOWNLOAD'!C166-'GAS DAILY VOL DOWNLOAD'!$B166+$B166</f>
        <v>5.0000000000000044E-2</v>
      </c>
      <c r="D166" s="199">
        <f ca="1">'GAS DAILY VOL DOWNLOAD'!D166-'GAS DAILY VOL DOWNLOAD'!$B166+$B166</f>
        <v>0</v>
      </c>
      <c r="E166" s="199">
        <f ca="1">'GAS DAILY VOL DOWNLOAD'!E166-'GAS DAILY VOL DOWNLOAD'!$B166+$B166</f>
        <v>0</v>
      </c>
      <c r="F166" s="199">
        <f ca="1">'GAS DAILY VOL DOWNLOAD'!F166-'GAS DAILY VOL DOWNLOAD'!$B166+$B166</f>
        <v>0.14999999999999991</v>
      </c>
      <c r="G166" s="199">
        <f ca="1">'GAS DAILY VOL DOWNLOAD'!G166-'GAS DAILY VOL DOWNLOAD'!$B166+$B166</f>
        <v>0.44999999999999996</v>
      </c>
      <c r="H166" s="199">
        <f ca="1">'GAS DAILY VOL DOWNLOAD'!H166-'GAS DAILY VOL DOWNLOAD'!$B166+$B166</f>
        <v>5.0000000000000044E-2</v>
      </c>
      <c r="I166" s="199">
        <f ca="1">'GAS DAILY VOL DOWNLOAD'!I166-'GAS DAILY VOL DOWNLOAD'!$B166+$B166</f>
        <v>0</v>
      </c>
      <c r="J166" s="199">
        <f ca="1">'GAS DAILY VOL DOWNLOAD'!J166-'GAS DAILY VOL DOWNLOAD'!$B166+$B166</f>
        <v>0.35000000000000009</v>
      </c>
      <c r="K166" s="199">
        <f ca="1">'GAS DAILY VOL DOWNLOAD'!K166-'GAS DAILY VOL DOWNLOAD'!$B166+$B166</f>
        <v>0</v>
      </c>
      <c r="L166" s="199">
        <f ca="1">'GAS DAILY VOL DOWNLOAD'!L166-'GAS DAILY VOL DOWNLOAD'!$B166+$B166</f>
        <v>0.10000000000000009</v>
      </c>
      <c r="M166" s="199">
        <f ca="1">'GAS DAILY VOL DOWNLOAD'!M166-'GAS DAILY VOL DOWNLOAD'!$B166+$B166</f>
        <v>0</v>
      </c>
      <c r="N166" s="199">
        <f ca="1">'GAS DAILY VOL DOWNLOAD'!N166-'GAS DAILY VOL DOWNLOAD'!$B166+$B166</f>
        <v>0.44999999999999996</v>
      </c>
      <c r="O166" s="199">
        <f ca="1">'GAS DAILY VOL DOWNLOAD'!O166-'GAS DAILY VOL DOWNLOAD'!$B166+$B166</f>
        <v>0.14999999999999991</v>
      </c>
      <c r="P166" s="199">
        <f ca="1">'GAS DAILY VOL DOWNLOAD'!P166-'GAS DAILY VOL DOWNLOAD'!$B166+$B166</f>
        <v>0.10000000000000009</v>
      </c>
      <c r="Q166" s="199">
        <f ca="1">'GAS DAILY VOL DOWNLOAD'!Q166-'GAS DAILY VOL DOWNLOAD'!$B166+$B166</f>
        <v>0</v>
      </c>
    </row>
    <row r="167" spans="1:17" x14ac:dyDescent="0.25">
      <c r="A167" s="154">
        <v>42036</v>
      </c>
      <c r="B167" s="199">
        <f ca="1">STRADDLES!L189</f>
        <v>0</v>
      </c>
      <c r="C167" s="199">
        <f ca="1">'GAS DAILY VOL DOWNLOAD'!C167-'GAS DAILY VOL DOWNLOAD'!$B167+$B167</f>
        <v>5.0000000000000044E-2</v>
      </c>
      <c r="D167" s="199">
        <f ca="1">'GAS DAILY VOL DOWNLOAD'!D167-'GAS DAILY VOL DOWNLOAD'!$B167+$B167</f>
        <v>0</v>
      </c>
      <c r="E167" s="199">
        <f ca="1">'GAS DAILY VOL DOWNLOAD'!E167-'GAS DAILY VOL DOWNLOAD'!$B167+$B167</f>
        <v>0</v>
      </c>
      <c r="F167" s="199">
        <f ca="1">'GAS DAILY VOL DOWNLOAD'!F167-'GAS DAILY VOL DOWNLOAD'!$B167+$B167</f>
        <v>0.14999999999999991</v>
      </c>
      <c r="G167" s="199">
        <f ca="1">'GAS DAILY VOL DOWNLOAD'!G167-'GAS DAILY VOL DOWNLOAD'!$B167+$B167</f>
        <v>0.44999999999999996</v>
      </c>
      <c r="H167" s="199">
        <f ca="1">'GAS DAILY VOL DOWNLOAD'!H167-'GAS DAILY VOL DOWNLOAD'!$B167+$B167</f>
        <v>5.0000000000000044E-2</v>
      </c>
      <c r="I167" s="199">
        <f ca="1">'GAS DAILY VOL DOWNLOAD'!I167-'GAS DAILY VOL DOWNLOAD'!$B167+$B167</f>
        <v>0</v>
      </c>
      <c r="J167" s="199">
        <f ca="1">'GAS DAILY VOL DOWNLOAD'!J167-'GAS DAILY VOL DOWNLOAD'!$B167+$B167</f>
        <v>0.35000000000000009</v>
      </c>
      <c r="K167" s="199">
        <f ca="1">'GAS DAILY VOL DOWNLOAD'!K167-'GAS DAILY VOL DOWNLOAD'!$B167+$B167</f>
        <v>0</v>
      </c>
      <c r="L167" s="199">
        <f ca="1">'GAS DAILY VOL DOWNLOAD'!L167-'GAS DAILY VOL DOWNLOAD'!$B167+$B167</f>
        <v>0.10000000000000009</v>
      </c>
      <c r="M167" s="199">
        <f ca="1">'GAS DAILY VOL DOWNLOAD'!M167-'GAS DAILY VOL DOWNLOAD'!$B167+$B167</f>
        <v>0</v>
      </c>
      <c r="N167" s="199">
        <f ca="1">'GAS DAILY VOL DOWNLOAD'!N167-'GAS DAILY VOL DOWNLOAD'!$B167+$B167</f>
        <v>0.44999999999999996</v>
      </c>
      <c r="O167" s="199">
        <f ca="1">'GAS DAILY VOL DOWNLOAD'!O167-'GAS DAILY VOL DOWNLOAD'!$B167+$B167</f>
        <v>0.14999999999999991</v>
      </c>
      <c r="P167" s="199">
        <f ca="1">'GAS DAILY VOL DOWNLOAD'!P167-'GAS DAILY VOL DOWNLOAD'!$B167+$B167</f>
        <v>0.10000000000000009</v>
      </c>
      <c r="Q167" s="199">
        <f ca="1">'GAS DAILY VOL DOWNLOAD'!Q167-'GAS DAILY VOL DOWNLOAD'!$B167+$B167</f>
        <v>0</v>
      </c>
    </row>
    <row r="168" spans="1:17" x14ac:dyDescent="0.25">
      <c r="A168" s="154">
        <v>42064</v>
      </c>
      <c r="B168" s="199">
        <f ca="1">STRADDLES!L190</f>
        <v>0</v>
      </c>
      <c r="C168" s="199">
        <f ca="1">'GAS DAILY VOL DOWNLOAD'!C168-'GAS DAILY VOL DOWNLOAD'!$B168+$B168</f>
        <v>5.0000000000000044E-2</v>
      </c>
      <c r="D168" s="199">
        <f ca="1">'GAS DAILY VOL DOWNLOAD'!D168-'GAS DAILY VOL DOWNLOAD'!$B168+$B168</f>
        <v>0</v>
      </c>
      <c r="E168" s="199">
        <f ca="1">'GAS DAILY VOL DOWNLOAD'!E168-'GAS DAILY VOL DOWNLOAD'!$B168+$B168</f>
        <v>0</v>
      </c>
      <c r="F168" s="199">
        <f ca="1">'GAS DAILY VOL DOWNLOAD'!F168-'GAS DAILY VOL DOWNLOAD'!$B168+$B168</f>
        <v>9.9999999999999978E-2</v>
      </c>
      <c r="G168" s="199">
        <f ca="1">'GAS DAILY VOL DOWNLOAD'!G168-'GAS DAILY VOL DOWNLOAD'!$B168+$B168</f>
        <v>0.25</v>
      </c>
      <c r="H168" s="199">
        <f ca="1">'GAS DAILY VOL DOWNLOAD'!H168-'GAS DAILY VOL DOWNLOAD'!$B168+$B168</f>
        <v>0</v>
      </c>
      <c r="I168" s="199">
        <f ca="1">'GAS DAILY VOL DOWNLOAD'!I168-'GAS DAILY VOL DOWNLOAD'!$B168+$B168</f>
        <v>0</v>
      </c>
      <c r="J168" s="199">
        <f ca="1">'GAS DAILY VOL DOWNLOAD'!J168-'GAS DAILY VOL DOWNLOAD'!$B168+$B168</f>
        <v>0.19999999999999996</v>
      </c>
      <c r="K168" s="199">
        <f ca="1">'GAS DAILY VOL DOWNLOAD'!K168-'GAS DAILY VOL DOWNLOAD'!$B168+$B168</f>
        <v>0</v>
      </c>
      <c r="L168" s="199">
        <f ca="1">'GAS DAILY VOL DOWNLOAD'!L168-'GAS DAILY VOL DOWNLOAD'!$B168+$B168</f>
        <v>0</v>
      </c>
      <c r="M168" s="199">
        <f ca="1">'GAS DAILY VOL DOWNLOAD'!M168-'GAS DAILY VOL DOWNLOAD'!$B168+$B168</f>
        <v>0</v>
      </c>
      <c r="N168" s="199">
        <f ca="1">'GAS DAILY VOL DOWNLOAD'!N168-'GAS DAILY VOL DOWNLOAD'!$B168+$B168</f>
        <v>0.25</v>
      </c>
      <c r="O168" s="199">
        <f ca="1">'GAS DAILY VOL DOWNLOAD'!O168-'GAS DAILY VOL DOWNLOAD'!$B168+$B168</f>
        <v>0.15000000000000002</v>
      </c>
      <c r="P168" s="199">
        <f ca="1">'GAS DAILY VOL DOWNLOAD'!P168-'GAS DAILY VOL DOWNLOAD'!$B168+$B168</f>
        <v>9.9999999999999978E-2</v>
      </c>
      <c r="Q168" s="199">
        <f ca="1">'GAS DAILY VOL DOWNLOAD'!Q168-'GAS DAILY VOL DOWNLOAD'!$B168+$B168</f>
        <v>0</v>
      </c>
    </row>
    <row r="169" spans="1:17" x14ac:dyDescent="0.25">
      <c r="A169" s="154">
        <v>42095</v>
      </c>
      <c r="B169" s="199">
        <f ca="1">STRADDLES!L191</f>
        <v>0</v>
      </c>
      <c r="C169" s="199">
        <f ca="1">'GAS DAILY VOL DOWNLOAD'!C169-'GAS DAILY VOL DOWNLOAD'!$B169+$B169</f>
        <v>4.9999999999999989E-2</v>
      </c>
      <c r="D169" s="199">
        <f ca="1">'GAS DAILY VOL DOWNLOAD'!D169-'GAS DAILY VOL DOWNLOAD'!$B169+$B169</f>
        <v>0</v>
      </c>
      <c r="E169" s="199">
        <f ca="1">'GAS DAILY VOL DOWNLOAD'!E169-'GAS DAILY VOL DOWNLOAD'!$B169+$B169</f>
        <v>4.9999999999999989E-2</v>
      </c>
      <c r="F169" s="199">
        <f ca="1">'GAS DAILY VOL DOWNLOAD'!F169-'GAS DAILY VOL DOWNLOAD'!$B169+$B169</f>
        <v>4.9999999999999989E-2</v>
      </c>
      <c r="G169" s="199">
        <f ca="1">'GAS DAILY VOL DOWNLOAD'!G169-'GAS DAILY VOL DOWNLOAD'!$B169+$B169</f>
        <v>4.9999999999999989E-2</v>
      </c>
      <c r="H169" s="199">
        <f ca="1">'GAS DAILY VOL DOWNLOAD'!H169-'GAS DAILY VOL DOWNLOAD'!$B169+$B169</f>
        <v>4.9999999999999989E-2</v>
      </c>
      <c r="I169" s="199">
        <f ca="1">'GAS DAILY VOL DOWNLOAD'!I169-'GAS DAILY VOL DOWNLOAD'!$B169+$B169</f>
        <v>4.9999999999999989E-2</v>
      </c>
      <c r="J169" s="199">
        <f ca="1">'GAS DAILY VOL DOWNLOAD'!J169-'GAS DAILY VOL DOWNLOAD'!$B169+$B169</f>
        <v>9.9999999999999978E-2</v>
      </c>
      <c r="K169" s="199">
        <f ca="1">'GAS DAILY VOL DOWNLOAD'!K169-'GAS DAILY VOL DOWNLOAD'!$B169+$B169</f>
        <v>0</v>
      </c>
      <c r="L169" s="199">
        <f ca="1">'GAS DAILY VOL DOWNLOAD'!L169-'GAS DAILY VOL DOWNLOAD'!$B169+$B169</f>
        <v>4.9999999999999989E-2</v>
      </c>
      <c r="M169" s="199">
        <f ca="1">'GAS DAILY VOL DOWNLOAD'!M169-'GAS DAILY VOL DOWNLOAD'!$B169+$B169</f>
        <v>0</v>
      </c>
      <c r="N169" s="199">
        <f ca="1">'GAS DAILY VOL DOWNLOAD'!N169-'GAS DAILY VOL DOWNLOAD'!$B169+$B169</f>
        <v>4.9999999999999989E-2</v>
      </c>
      <c r="O169" s="199">
        <f ca="1">'GAS DAILY VOL DOWNLOAD'!O169-'GAS DAILY VOL DOWNLOAD'!$B169+$B169</f>
        <v>0.15000000000000002</v>
      </c>
      <c r="P169" s="199">
        <f ca="1">'GAS DAILY VOL DOWNLOAD'!P169-'GAS DAILY VOL DOWNLOAD'!$B169+$B169</f>
        <v>0.15000000000000002</v>
      </c>
      <c r="Q169" s="199">
        <f ca="1">'GAS DAILY VOL DOWNLOAD'!Q169-'GAS DAILY VOL DOWNLOAD'!$B169+$B169</f>
        <v>0</v>
      </c>
    </row>
    <row r="170" spans="1:17" x14ac:dyDescent="0.25">
      <c r="A170" s="154">
        <v>42125</v>
      </c>
      <c r="B170" s="199">
        <f ca="1">STRADDLES!L192</f>
        <v>0</v>
      </c>
      <c r="C170" s="199">
        <f ca="1">'GAS DAILY VOL DOWNLOAD'!C170-'GAS DAILY VOL DOWNLOAD'!$B170+$B170</f>
        <v>4.9999999999999989E-2</v>
      </c>
      <c r="D170" s="199">
        <f ca="1">'GAS DAILY VOL DOWNLOAD'!D170-'GAS DAILY VOL DOWNLOAD'!$B170+$B170</f>
        <v>-4.9999999999999989E-2</v>
      </c>
      <c r="E170" s="199">
        <f ca="1">'GAS DAILY VOL DOWNLOAD'!E170-'GAS DAILY VOL DOWNLOAD'!$B170+$B170</f>
        <v>-4.9999999999999989E-2</v>
      </c>
      <c r="F170" s="199">
        <f ca="1">'GAS DAILY VOL DOWNLOAD'!F170-'GAS DAILY VOL DOWNLOAD'!$B170+$B170</f>
        <v>0</v>
      </c>
      <c r="G170" s="199">
        <f ca="1">'GAS DAILY VOL DOWNLOAD'!G170-'GAS DAILY VOL DOWNLOAD'!$B170+$B170</f>
        <v>4.9999999999999989E-2</v>
      </c>
      <c r="H170" s="199">
        <f ca="1">'GAS DAILY VOL DOWNLOAD'!H170-'GAS DAILY VOL DOWNLOAD'!$B170+$B170</f>
        <v>0</v>
      </c>
      <c r="I170" s="199">
        <f ca="1">'GAS DAILY VOL DOWNLOAD'!I170-'GAS DAILY VOL DOWNLOAD'!$B170+$B170</f>
        <v>-4.9999999999999989E-2</v>
      </c>
      <c r="J170" s="199">
        <f ca="1">'GAS DAILY VOL DOWNLOAD'!J170-'GAS DAILY VOL DOWNLOAD'!$B170+$B170</f>
        <v>0</v>
      </c>
      <c r="K170" s="199">
        <f ca="1">'GAS DAILY VOL DOWNLOAD'!K170-'GAS DAILY VOL DOWNLOAD'!$B170+$B170</f>
        <v>0</v>
      </c>
      <c r="L170" s="199">
        <f ca="1">'GAS DAILY VOL DOWNLOAD'!L170-'GAS DAILY VOL DOWNLOAD'!$B170+$B170</f>
        <v>4.9999999999999989E-2</v>
      </c>
      <c r="M170" s="199">
        <f ca="1">'GAS DAILY VOL DOWNLOAD'!M170-'GAS DAILY VOL DOWNLOAD'!$B170+$B170</f>
        <v>0</v>
      </c>
      <c r="N170" s="199">
        <f ca="1">'GAS DAILY VOL DOWNLOAD'!N170-'GAS DAILY VOL DOWNLOAD'!$B170+$B170</f>
        <v>4.9999999999999989E-2</v>
      </c>
      <c r="O170" s="199">
        <f ca="1">'GAS DAILY VOL DOWNLOAD'!O170-'GAS DAILY VOL DOWNLOAD'!$B170+$B170</f>
        <v>0.14999999999999997</v>
      </c>
      <c r="P170" s="199">
        <f ca="1">'GAS DAILY VOL DOWNLOAD'!P170-'GAS DAILY VOL DOWNLOAD'!$B170+$B170</f>
        <v>4.9999999999999989E-2</v>
      </c>
      <c r="Q170" s="199">
        <f ca="1">'GAS DAILY VOL DOWNLOAD'!Q170-'GAS DAILY VOL DOWNLOAD'!$B170+$B170</f>
        <v>0</v>
      </c>
    </row>
    <row r="171" spans="1:17" x14ac:dyDescent="0.25">
      <c r="A171" s="154">
        <v>42156</v>
      </c>
      <c r="B171" s="199">
        <f ca="1">STRADDLES!L193</f>
        <v>0</v>
      </c>
      <c r="C171" s="199">
        <f ca="1">'GAS DAILY VOL DOWNLOAD'!C171-'GAS DAILY VOL DOWNLOAD'!$B171+$B171</f>
        <v>4.9999999999999989E-2</v>
      </c>
      <c r="D171" s="199">
        <f ca="1">'GAS DAILY VOL DOWNLOAD'!D171-'GAS DAILY VOL DOWNLOAD'!$B171+$B171</f>
        <v>-4.9999999999999989E-2</v>
      </c>
      <c r="E171" s="199">
        <f ca="1">'GAS DAILY VOL DOWNLOAD'!E171-'GAS DAILY VOL DOWNLOAD'!$B171+$B171</f>
        <v>4.9999999999999989E-2</v>
      </c>
      <c r="F171" s="199">
        <f ca="1">'GAS DAILY VOL DOWNLOAD'!F171-'GAS DAILY VOL DOWNLOAD'!$B171+$B171</f>
        <v>0</v>
      </c>
      <c r="G171" s="199">
        <f ca="1">'GAS DAILY VOL DOWNLOAD'!G171-'GAS DAILY VOL DOWNLOAD'!$B171+$B171</f>
        <v>4.9999999999999989E-2</v>
      </c>
      <c r="H171" s="199">
        <f ca="1">'GAS DAILY VOL DOWNLOAD'!H171-'GAS DAILY VOL DOWNLOAD'!$B171+$B171</f>
        <v>4.9999999999999989E-2</v>
      </c>
      <c r="I171" s="199">
        <f ca="1">'GAS DAILY VOL DOWNLOAD'!I171-'GAS DAILY VOL DOWNLOAD'!$B171+$B171</f>
        <v>4.9999999999999989E-2</v>
      </c>
      <c r="J171" s="199">
        <f ca="1">'GAS DAILY VOL DOWNLOAD'!J171-'GAS DAILY VOL DOWNLOAD'!$B171+$B171</f>
        <v>4.9999999999999989E-2</v>
      </c>
      <c r="K171" s="199">
        <f ca="1">'GAS DAILY VOL DOWNLOAD'!K171-'GAS DAILY VOL DOWNLOAD'!$B171+$B171</f>
        <v>0</v>
      </c>
      <c r="L171" s="199">
        <f ca="1">'GAS DAILY VOL DOWNLOAD'!L171-'GAS DAILY VOL DOWNLOAD'!$B171+$B171</f>
        <v>4.9999999999999989E-2</v>
      </c>
      <c r="M171" s="199">
        <f ca="1">'GAS DAILY VOL DOWNLOAD'!M171-'GAS DAILY VOL DOWNLOAD'!$B171+$B171</f>
        <v>0</v>
      </c>
      <c r="N171" s="199">
        <f ca="1">'GAS DAILY VOL DOWNLOAD'!N171-'GAS DAILY VOL DOWNLOAD'!$B171+$B171</f>
        <v>4.9999999999999989E-2</v>
      </c>
      <c r="O171" s="199">
        <f ca="1">'GAS DAILY VOL DOWNLOAD'!O171-'GAS DAILY VOL DOWNLOAD'!$B171+$B171</f>
        <v>0.14999999999999997</v>
      </c>
      <c r="P171" s="199">
        <f ca="1">'GAS DAILY VOL DOWNLOAD'!P171-'GAS DAILY VOL DOWNLOAD'!$B171+$B171</f>
        <v>0.14999999999999997</v>
      </c>
      <c r="Q171" s="199">
        <f ca="1">'GAS DAILY VOL DOWNLOAD'!Q171-'GAS DAILY VOL DOWNLOAD'!$B171+$B171</f>
        <v>0</v>
      </c>
    </row>
    <row r="172" spans="1:17" x14ac:dyDescent="0.25">
      <c r="A172" s="154">
        <v>42186</v>
      </c>
      <c r="B172" s="199">
        <f ca="1">STRADDLES!L194</f>
        <v>0</v>
      </c>
      <c r="C172" s="199">
        <f ca="1">'GAS DAILY VOL DOWNLOAD'!C172-'GAS DAILY VOL DOWNLOAD'!$B172+$B172</f>
        <v>0</v>
      </c>
      <c r="D172" s="199">
        <f ca="1">'GAS DAILY VOL DOWNLOAD'!D172-'GAS DAILY VOL DOWNLOAD'!$B172+$B172</f>
        <v>-9.9999999999999978E-2</v>
      </c>
      <c r="E172" s="199">
        <f ca="1">'GAS DAILY VOL DOWNLOAD'!E172-'GAS DAILY VOL DOWNLOAD'!$B172+$B172</f>
        <v>0</v>
      </c>
      <c r="F172" s="199">
        <f ca="1">'GAS DAILY VOL DOWNLOAD'!F172-'GAS DAILY VOL DOWNLOAD'!$B172+$B172</f>
        <v>0</v>
      </c>
      <c r="G172" s="199">
        <f ca="1">'GAS DAILY VOL DOWNLOAD'!G172-'GAS DAILY VOL DOWNLOAD'!$B172+$B172</f>
        <v>0</v>
      </c>
      <c r="H172" s="199">
        <f ca="1">'GAS DAILY VOL DOWNLOAD'!H172-'GAS DAILY VOL DOWNLOAD'!$B172+$B172</f>
        <v>0</v>
      </c>
      <c r="I172" s="199">
        <f ca="1">'GAS DAILY VOL DOWNLOAD'!I172-'GAS DAILY VOL DOWNLOAD'!$B172+$B172</f>
        <v>0</v>
      </c>
      <c r="J172" s="199">
        <f ca="1">'GAS DAILY VOL DOWNLOAD'!J172-'GAS DAILY VOL DOWNLOAD'!$B172+$B172</f>
        <v>0</v>
      </c>
      <c r="K172" s="199">
        <f ca="1">'GAS DAILY VOL DOWNLOAD'!K172-'GAS DAILY VOL DOWNLOAD'!$B172+$B172</f>
        <v>0</v>
      </c>
      <c r="L172" s="199">
        <f ca="1">'GAS DAILY VOL DOWNLOAD'!L172-'GAS DAILY VOL DOWNLOAD'!$B172+$B172</f>
        <v>5.0000000000000044E-2</v>
      </c>
      <c r="M172" s="199">
        <f ca="1">'GAS DAILY VOL DOWNLOAD'!M172-'GAS DAILY VOL DOWNLOAD'!$B172+$B172</f>
        <v>0</v>
      </c>
      <c r="N172" s="199">
        <f ca="1">'GAS DAILY VOL DOWNLOAD'!N172-'GAS DAILY VOL DOWNLOAD'!$B172+$B172</f>
        <v>0</v>
      </c>
      <c r="O172" s="199">
        <f ca="1">'GAS DAILY VOL DOWNLOAD'!O172-'GAS DAILY VOL DOWNLOAD'!$B172+$B172</f>
        <v>0.15000000000000002</v>
      </c>
      <c r="P172" s="199">
        <f ca="1">'GAS DAILY VOL DOWNLOAD'!P172-'GAS DAILY VOL DOWNLOAD'!$B172+$B172</f>
        <v>9.9999999999999978E-2</v>
      </c>
      <c r="Q172" s="199">
        <f ca="1">'GAS DAILY VOL DOWNLOAD'!Q172-'GAS DAILY VOL DOWNLOAD'!$B172+$B172</f>
        <v>0</v>
      </c>
    </row>
    <row r="173" spans="1:17" x14ac:dyDescent="0.25">
      <c r="A173" s="154">
        <v>42217</v>
      </c>
      <c r="B173" s="199">
        <f ca="1">STRADDLES!L195</f>
        <v>0</v>
      </c>
      <c r="C173" s="199">
        <f ca="1">'GAS DAILY VOL DOWNLOAD'!C173-'GAS DAILY VOL DOWNLOAD'!$B173+$B173</f>
        <v>0</v>
      </c>
      <c r="D173" s="199">
        <f ca="1">'GAS DAILY VOL DOWNLOAD'!D173-'GAS DAILY VOL DOWNLOAD'!$B173+$B173</f>
        <v>-5.0000000000000044E-2</v>
      </c>
      <c r="E173" s="199">
        <f ca="1">'GAS DAILY VOL DOWNLOAD'!E173-'GAS DAILY VOL DOWNLOAD'!$B173+$B173</f>
        <v>4.9999999999999933E-2</v>
      </c>
      <c r="F173" s="199">
        <f ca="1">'GAS DAILY VOL DOWNLOAD'!F173-'GAS DAILY VOL DOWNLOAD'!$B173+$B173</f>
        <v>0</v>
      </c>
      <c r="G173" s="199">
        <f ca="1">'GAS DAILY VOL DOWNLOAD'!G173-'GAS DAILY VOL DOWNLOAD'!$B173+$B173</f>
        <v>4.9999999999999933E-2</v>
      </c>
      <c r="H173" s="199">
        <f ca="1">'GAS DAILY VOL DOWNLOAD'!H173-'GAS DAILY VOL DOWNLOAD'!$B173+$B173</f>
        <v>0</v>
      </c>
      <c r="I173" s="199">
        <f ca="1">'GAS DAILY VOL DOWNLOAD'!I173-'GAS DAILY VOL DOWNLOAD'!$B173+$B173</f>
        <v>4.9999999999999933E-2</v>
      </c>
      <c r="J173" s="199">
        <f ca="1">'GAS DAILY VOL DOWNLOAD'!J173-'GAS DAILY VOL DOWNLOAD'!$B173+$B173</f>
        <v>-0.10000000000000003</v>
      </c>
      <c r="K173" s="199">
        <f ca="1">'GAS DAILY VOL DOWNLOAD'!K173-'GAS DAILY VOL DOWNLOAD'!$B173+$B173</f>
        <v>0</v>
      </c>
      <c r="L173" s="199">
        <f ca="1">'GAS DAILY VOL DOWNLOAD'!L173-'GAS DAILY VOL DOWNLOAD'!$B173+$B173</f>
        <v>4.9999999999999933E-2</v>
      </c>
      <c r="M173" s="199">
        <f ca="1">'GAS DAILY VOL DOWNLOAD'!M173-'GAS DAILY VOL DOWNLOAD'!$B173+$B173</f>
        <v>0</v>
      </c>
      <c r="N173" s="199">
        <f ca="1">'GAS DAILY VOL DOWNLOAD'!N173-'GAS DAILY VOL DOWNLOAD'!$B173+$B173</f>
        <v>4.9999999999999933E-2</v>
      </c>
      <c r="O173" s="199">
        <f ca="1">'GAS DAILY VOL DOWNLOAD'!O173-'GAS DAILY VOL DOWNLOAD'!$B173+$B173</f>
        <v>0.14999999999999991</v>
      </c>
      <c r="P173" s="199">
        <f ca="1">'GAS DAILY VOL DOWNLOAD'!P173-'GAS DAILY VOL DOWNLOAD'!$B173+$B173</f>
        <v>0.14999999999999991</v>
      </c>
      <c r="Q173" s="199">
        <f ca="1">'GAS DAILY VOL DOWNLOAD'!Q173-'GAS DAILY VOL DOWNLOAD'!$B173+$B173</f>
        <v>0</v>
      </c>
    </row>
    <row r="174" spans="1:17" x14ac:dyDescent="0.25">
      <c r="A174" s="154">
        <v>42248</v>
      </c>
      <c r="B174" s="199">
        <f ca="1">STRADDLES!L196</f>
        <v>0</v>
      </c>
      <c r="C174" s="199">
        <f ca="1">'GAS DAILY VOL DOWNLOAD'!C174-'GAS DAILY VOL DOWNLOAD'!$B174+$B174</f>
        <v>0</v>
      </c>
      <c r="D174" s="199">
        <f ca="1">'GAS DAILY VOL DOWNLOAD'!D174-'GAS DAILY VOL DOWNLOAD'!$B174+$B174</f>
        <v>0</v>
      </c>
      <c r="E174" s="199">
        <f ca="1">'GAS DAILY VOL DOWNLOAD'!E174-'GAS DAILY VOL DOWNLOAD'!$B174+$B174</f>
        <v>0</v>
      </c>
      <c r="F174" s="199">
        <f ca="1">'GAS DAILY VOL DOWNLOAD'!F174-'GAS DAILY VOL DOWNLOAD'!$B174+$B174</f>
        <v>0</v>
      </c>
      <c r="G174" s="199">
        <f ca="1">'GAS DAILY VOL DOWNLOAD'!G174-'GAS DAILY VOL DOWNLOAD'!$B174+$B174</f>
        <v>4.9999999999999933E-2</v>
      </c>
      <c r="H174" s="199">
        <f ca="1">'GAS DAILY VOL DOWNLOAD'!H174-'GAS DAILY VOL DOWNLOAD'!$B174+$B174</f>
        <v>4.9999999999999933E-2</v>
      </c>
      <c r="I174" s="199">
        <f ca="1">'GAS DAILY VOL DOWNLOAD'!I174-'GAS DAILY VOL DOWNLOAD'!$B174+$B174</f>
        <v>0</v>
      </c>
      <c r="J174" s="199">
        <f ca="1">'GAS DAILY VOL DOWNLOAD'!J174-'GAS DAILY VOL DOWNLOAD'!$B174+$B174</f>
        <v>-5.0000000000000044E-2</v>
      </c>
      <c r="K174" s="199">
        <f ca="1">'GAS DAILY VOL DOWNLOAD'!K174-'GAS DAILY VOL DOWNLOAD'!$B174+$B174</f>
        <v>0</v>
      </c>
      <c r="L174" s="199">
        <f ca="1">'GAS DAILY VOL DOWNLOAD'!L174-'GAS DAILY VOL DOWNLOAD'!$B174+$B174</f>
        <v>4.9999999999999933E-2</v>
      </c>
      <c r="M174" s="199">
        <f ca="1">'GAS DAILY VOL DOWNLOAD'!M174-'GAS DAILY VOL DOWNLOAD'!$B174+$B174</f>
        <v>0</v>
      </c>
      <c r="N174" s="199">
        <f ca="1">'GAS DAILY VOL DOWNLOAD'!N174-'GAS DAILY VOL DOWNLOAD'!$B174+$B174</f>
        <v>4.9999999999999933E-2</v>
      </c>
      <c r="O174" s="199">
        <f ca="1">'GAS DAILY VOL DOWNLOAD'!O174-'GAS DAILY VOL DOWNLOAD'!$B174+$B174</f>
        <v>0.14999999999999991</v>
      </c>
      <c r="P174" s="199">
        <f ca="1">'GAS DAILY VOL DOWNLOAD'!P174-'GAS DAILY VOL DOWNLOAD'!$B174+$B174</f>
        <v>9.9999999999999978E-2</v>
      </c>
      <c r="Q174" s="199">
        <f ca="1">'GAS DAILY VOL DOWNLOAD'!Q174-'GAS DAILY VOL DOWNLOAD'!$B174+$B174</f>
        <v>0</v>
      </c>
    </row>
    <row r="175" spans="1:17" x14ac:dyDescent="0.25">
      <c r="A175" s="154">
        <v>42278</v>
      </c>
      <c r="B175" s="199">
        <f ca="1">STRADDLES!L197</f>
        <v>0</v>
      </c>
      <c r="C175" s="199">
        <f ca="1">'GAS DAILY VOL DOWNLOAD'!C175-'GAS DAILY VOL DOWNLOAD'!$B175+$B175</f>
        <v>0</v>
      </c>
      <c r="D175" s="199">
        <f ca="1">'GAS DAILY VOL DOWNLOAD'!D175-'GAS DAILY VOL DOWNLOAD'!$B175+$B175</f>
        <v>-4.9999999999999933E-2</v>
      </c>
      <c r="E175" s="199">
        <f ca="1">'GAS DAILY VOL DOWNLOAD'!E175-'GAS DAILY VOL DOWNLOAD'!$B175+$B175</f>
        <v>0</v>
      </c>
      <c r="F175" s="199">
        <f ca="1">'GAS DAILY VOL DOWNLOAD'!F175-'GAS DAILY VOL DOWNLOAD'!$B175+$B175</f>
        <v>0</v>
      </c>
      <c r="G175" s="199">
        <f ca="1">'GAS DAILY VOL DOWNLOAD'!G175-'GAS DAILY VOL DOWNLOAD'!$B175+$B175</f>
        <v>5.0000000000000044E-2</v>
      </c>
      <c r="H175" s="199">
        <f ca="1">'GAS DAILY VOL DOWNLOAD'!H175-'GAS DAILY VOL DOWNLOAD'!$B175+$B175</f>
        <v>5.0000000000000044E-2</v>
      </c>
      <c r="I175" s="199">
        <f ca="1">'GAS DAILY VOL DOWNLOAD'!I175-'GAS DAILY VOL DOWNLOAD'!$B175+$B175</f>
        <v>0</v>
      </c>
      <c r="J175" s="199">
        <f ca="1">'GAS DAILY VOL DOWNLOAD'!J175-'GAS DAILY VOL DOWNLOAD'!$B175+$B175</f>
        <v>-9.9999999999999978E-2</v>
      </c>
      <c r="K175" s="199">
        <f ca="1">'GAS DAILY VOL DOWNLOAD'!K175-'GAS DAILY VOL DOWNLOAD'!$B175+$B175</f>
        <v>0</v>
      </c>
      <c r="L175" s="199">
        <f ca="1">'GAS DAILY VOL DOWNLOAD'!L175-'GAS DAILY VOL DOWNLOAD'!$B175+$B175</f>
        <v>5.0000000000000044E-2</v>
      </c>
      <c r="M175" s="199">
        <f ca="1">'GAS DAILY VOL DOWNLOAD'!M175-'GAS DAILY VOL DOWNLOAD'!$B175+$B175</f>
        <v>0</v>
      </c>
      <c r="N175" s="199">
        <f ca="1">'GAS DAILY VOL DOWNLOAD'!N175-'GAS DAILY VOL DOWNLOAD'!$B175+$B175</f>
        <v>5.0000000000000044E-2</v>
      </c>
      <c r="O175" s="199">
        <f ca="1">'GAS DAILY VOL DOWNLOAD'!O175-'GAS DAILY VOL DOWNLOAD'!$B175+$B175</f>
        <v>0.15000000000000002</v>
      </c>
      <c r="P175" s="199">
        <f ca="1">'GAS DAILY VOL DOWNLOAD'!P175-'GAS DAILY VOL DOWNLOAD'!$B175+$B175</f>
        <v>9.9999999999999978E-2</v>
      </c>
      <c r="Q175" s="199">
        <f ca="1">'GAS DAILY VOL DOWNLOAD'!Q175-'GAS DAILY VOL DOWNLOAD'!$B175+$B175</f>
        <v>0</v>
      </c>
    </row>
    <row r="176" spans="1:17" x14ac:dyDescent="0.25">
      <c r="A176" s="154">
        <v>42309</v>
      </c>
      <c r="B176" s="199">
        <f ca="1">STRADDLES!L198</f>
        <v>0</v>
      </c>
      <c r="C176" s="199">
        <f ca="1">'GAS DAILY VOL DOWNLOAD'!C176-'GAS DAILY VOL DOWNLOAD'!$B176+$B176</f>
        <v>4.9999999999999933E-2</v>
      </c>
      <c r="D176" s="199">
        <f ca="1">'GAS DAILY VOL DOWNLOAD'!D176-'GAS DAILY VOL DOWNLOAD'!$B176+$B176</f>
        <v>0</v>
      </c>
      <c r="E176" s="199">
        <f ca="1">'GAS DAILY VOL DOWNLOAD'!E176-'GAS DAILY VOL DOWNLOAD'!$B176+$B176</f>
        <v>0</v>
      </c>
      <c r="F176" s="199">
        <f ca="1">'GAS DAILY VOL DOWNLOAD'!F176-'GAS DAILY VOL DOWNLOAD'!$B176+$B176</f>
        <v>9.9999999999999978E-2</v>
      </c>
      <c r="G176" s="199">
        <f ca="1">'GAS DAILY VOL DOWNLOAD'!G176-'GAS DAILY VOL DOWNLOAD'!$B176+$B176</f>
        <v>0.14999999999999991</v>
      </c>
      <c r="H176" s="199">
        <f ca="1">'GAS DAILY VOL DOWNLOAD'!H176-'GAS DAILY VOL DOWNLOAD'!$B176+$B176</f>
        <v>4.9999999999999933E-2</v>
      </c>
      <c r="I176" s="199">
        <f ca="1">'GAS DAILY VOL DOWNLOAD'!I176-'GAS DAILY VOL DOWNLOAD'!$B176+$B176</f>
        <v>0</v>
      </c>
      <c r="J176" s="199">
        <f ca="1">'GAS DAILY VOL DOWNLOAD'!J176-'GAS DAILY VOL DOWNLOAD'!$B176+$B176</f>
        <v>0.14999999999999991</v>
      </c>
      <c r="K176" s="199">
        <f ca="1">'GAS DAILY VOL DOWNLOAD'!K176-'GAS DAILY VOL DOWNLOAD'!$B176+$B176</f>
        <v>0</v>
      </c>
      <c r="L176" s="199">
        <f ca="1">'GAS DAILY VOL DOWNLOAD'!L176-'GAS DAILY VOL DOWNLOAD'!$B176+$B176</f>
        <v>0</v>
      </c>
      <c r="M176" s="199">
        <f ca="1">'GAS DAILY VOL DOWNLOAD'!M176-'GAS DAILY VOL DOWNLOAD'!$B176+$B176</f>
        <v>0</v>
      </c>
      <c r="N176" s="199">
        <f ca="1">'GAS DAILY VOL DOWNLOAD'!N176-'GAS DAILY VOL DOWNLOAD'!$B176+$B176</f>
        <v>0.14999999999999991</v>
      </c>
      <c r="O176" s="199">
        <f ca="1">'GAS DAILY VOL DOWNLOAD'!O176-'GAS DAILY VOL DOWNLOAD'!$B176+$B176</f>
        <v>0.14999999999999991</v>
      </c>
      <c r="P176" s="199">
        <f ca="1">'GAS DAILY VOL DOWNLOAD'!P176-'GAS DAILY VOL DOWNLOAD'!$B176+$B176</f>
        <v>9.9999999999999978E-2</v>
      </c>
      <c r="Q176" s="199">
        <f ca="1">'GAS DAILY VOL DOWNLOAD'!Q176-'GAS DAILY VOL DOWNLOAD'!$B176+$B176</f>
        <v>0</v>
      </c>
    </row>
    <row r="177" spans="1:17" x14ac:dyDescent="0.25">
      <c r="A177" s="154">
        <v>42339</v>
      </c>
      <c r="B177" s="199">
        <f ca="1">STRADDLES!L199</f>
        <v>0</v>
      </c>
      <c r="C177" s="199">
        <f ca="1">'GAS DAILY VOL DOWNLOAD'!C177-'GAS DAILY VOL DOWNLOAD'!$B177+$B177</f>
        <v>5.0000000000000044E-2</v>
      </c>
      <c r="D177" s="199">
        <f ca="1">'GAS DAILY VOL DOWNLOAD'!D177-'GAS DAILY VOL DOWNLOAD'!$B177+$B177</f>
        <v>0</v>
      </c>
      <c r="E177" s="199">
        <f ca="1">'GAS DAILY VOL DOWNLOAD'!E177-'GAS DAILY VOL DOWNLOAD'!$B177+$B177</f>
        <v>0</v>
      </c>
      <c r="F177" s="199">
        <f ca="1">'GAS DAILY VOL DOWNLOAD'!F177-'GAS DAILY VOL DOWNLOAD'!$B177+$B177</f>
        <v>0.14999999999999991</v>
      </c>
      <c r="G177" s="199">
        <f ca="1">'GAS DAILY VOL DOWNLOAD'!G177-'GAS DAILY VOL DOWNLOAD'!$B177+$B177</f>
        <v>0.25</v>
      </c>
      <c r="H177" s="199">
        <f ca="1">'GAS DAILY VOL DOWNLOAD'!H177-'GAS DAILY VOL DOWNLOAD'!$B177+$B177</f>
        <v>5.0000000000000044E-2</v>
      </c>
      <c r="I177" s="199">
        <f ca="1">'GAS DAILY VOL DOWNLOAD'!I177-'GAS DAILY VOL DOWNLOAD'!$B177+$B177</f>
        <v>0</v>
      </c>
      <c r="J177" s="199">
        <f ca="1">'GAS DAILY VOL DOWNLOAD'!J177-'GAS DAILY VOL DOWNLOAD'!$B177+$B177</f>
        <v>0.35000000000000009</v>
      </c>
      <c r="K177" s="199">
        <f ca="1">'GAS DAILY VOL DOWNLOAD'!K177-'GAS DAILY VOL DOWNLOAD'!$B177+$B177</f>
        <v>0</v>
      </c>
      <c r="L177" s="199">
        <f ca="1">'GAS DAILY VOL DOWNLOAD'!L177-'GAS DAILY VOL DOWNLOAD'!$B177+$B177</f>
        <v>0.10000000000000009</v>
      </c>
      <c r="M177" s="199">
        <f ca="1">'GAS DAILY VOL DOWNLOAD'!M177-'GAS DAILY VOL DOWNLOAD'!$B177+$B177</f>
        <v>0</v>
      </c>
      <c r="N177" s="199">
        <f ca="1">'GAS DAILY VOL DOWNLOAD'!N177-'GAS DAILY VOL DOWNLOAD'!$B177+$B177</f>
        <v>0.25</v>
      </c>
      <c r="O177" s="199">
        <f ca="1">'GAS DAILY VOL DOWNLOAD'!O177-'GAS DAILY VOL DOWNLOAD'!$B177+$B177</f>
        <v>0.14999999999999991</v>
      </c>
      <c r="P177" s="199">
        <f ca="1">'GAS DAILY VOL DOWNLOAD'!P177-'GAS DAILY VOL DOWNLOAD'!$B177+$B177</f>
        <v>0.10000000000000009</v>
      </c>
      <c r="Q177" s="199">
        <f ca="1">'GAS DAILY VOL DOWNLOAD'!Q177-'GAS DAILY VOL DOWNLOAD'!$B177+$B177</f>
        <v>0</v>
      </c>
    </row>
    <row r="178" spans="1:17" x14ac:dyDescent="0.25">
      <c r="A178" s="154">
        <v>42370</v>
      </c>
      <c r="B178" s="199">
        <f ca="1">STRADDLES!L200</f>
        <v>0</v>
      </c>
      <c r="C178" s="199">
        <f ca="1">'GAS DAILY VOL DOWNLOAD'!C178-'GAS DAILY VOL DOWNLOAD'!$B178+$B178</f>
        <v>5.0000000000000044E-2</v>
      </c>
      <c r="D178" s="199">
        <f ca="1">'GAS DAILY VOL DOWNLOAD'!D178-'GAS DAILY VOL DOWNLOAD'!$B178+$B178</f>
        <v>0</v>
      </c>
      <c r="E178" s="199">
        <f ca="1">'GAS DAILY VOL DOWNLOAD'!E178-'GAS DAILY VOL DOWNLOAD'!$B178+$B178</f>
        <v>0</v>
      </c>
      <c r="F178" s="199">
        <f ca="1">'GAS DAILY VOL DOWNLOAD'!F178-'GAS DAILY VOL DOWNLOAD'!$B178+$B178</f>
        <v>0.14999999999999991</v>
      </c>
      <c r="G178" s="199">
        <f ca="1">'GAS DAILY VOL DOWNLOAD'!G178-'GAS DAILY VOL DOWNLOAD'!$B178+$B178</f>
        <v>0.44999999999999996</v>
      </c>
      <c r="H178" s="199">
        <f ca="1">'GAS DAILY VOL DOWNLOAD'!H178-'GAS DAILY VOL DOWNLOAD'!$B178+$B178</f>
        <v>5.0000000000000044E-2</v>
      </c>
      <c r="I178" s="199">
        <f ca="1">'GAS DAILY VOL DOWNLOAD'!I178-'GAS DAILY VOL DOWNLOAD'!$B178+$B178</f>
        <v>0</v>
      </c>
      <c r="J178" s="199">
        <f ca="1">'GAS DAILY VOL DOWNLOAD'!J178-'GAS DAILY VOL DOWNLOAD'!$B178+$B178</f>
        <v>0.35000000000000009</v>
      </c>
      <c r="K178" s="199">
        <f ca="1">'GAS DAILY VOL DOWNLOAD'!K178-'GAS DAILY VOL DOWNLOAD'!$B178+$B178</f>
        <v>0</v>
      </c>
      <c r="L178" s="199">
        <f ca="1">'GAS DAILY VOL DOWNLOAD'!L178-'GAS DAILY VOL DOWNLOAD'!$B178+$B178</f>
        <v>0.10000000000000009</v>
      </c>
      <c r="M178" s="199">
        <f ca="1">'GAS DAILY VOL DOWNLOAD'!M178-'GAS DAILY VOL DOWNLOAD'!$B178+$B178</f>
        <v>0</v>
      </c>
      <c r="N178" s="199">
        <f ca="1">'GAS DAILY VOL DOWNLOAD'!N178-'GAS DAILY VOL DOWNLOAD'!$B178+$B178</f>
        <v>0.44999999999999996</v>
      </c>
      <c r="O178" s="199">
        <f ca="1">'GAS DAILY VOL DOWNLOAD'!O178-'GAS DAILY VOL DOWNLOAD'!$B178+$B178</f>
        <v>0.14999999999999991</v>
      </c>
      <c r="P178" s="199">
        <f ca="1">'GAS DAILY VOL DOWNLOAD'!P178-'GAS DAILY VOL DOWNLOAD'!$B178+$B178</f>
        <v>0.10000000000000009</v>
      </c>
      <c r="Q178" s="199">
        <f ca="1">'GAS DAILY VOL DOWNLOAD'!Q178-'GAS DAILY VOL DOWNLOAD'!$B178+$B178</f>
        <v>0</v>
      </c>
    </row>
    <row r="179" spans="1:17" x14ac:dyDescent="0.25">
      <c r="A179" s="154">
        <v>42401</v>
      </c>
      <c r="B179" s="199">
        <f ca="1">STRADDLES!L201</f>
        <v>0</v>
      </c>
      <c r="C179" s="199">
        <f ca="1">'GAS DAILY VOL DOWNLOAD'!C179-'GAS DAILY VOL DOWNLOAD'!$B179+$B179</f>
        <v>5.0000000000000044E-2</v>
      </c>
      <c r="D179" s="199">
        <f ca="1">'GAS DAILY VOL DOWNLOAD'!D179-'GAS DAILY VOL DOWNLOAD'!$B179+$B179</f>
        <v>0</v>
      </c>
      <c r="E179" s="199">
        <f ca="1">'GAS DAILY VOL DOWNLOAD'!E179-'GAS DAILY VOL DOWNLOAD'!$B179+$B179</f>
        <v>0</v>
      </c>
      <c r="F179" s="199">
        <f ca="1">'GAS DAILY VOL DOWNLOAD'!F179-'GAS DAILY VOL DOWNLOAD'!$B179+$B179</f>
        <v>0.14999999999999991</v>
      </c>
      <c r="G179" s="199">
        <f ca="1">'GAS DAILY VOL DOWNLOAD'!G179-'GAS DAILY VOL DOWNLOAD'!$B179+$B179</f>
        <v>0.44999999999999996</v>
      </c>
      <c r="H179" s="199">
        <f ca="1">'GAS DAILY VOL DOWNLOAD'!H179-'GAS DAILY VOL DOWNLOAD'!$B179+$B179</f>
        <v>5.0000000000000044E-2</v>
      </c>
      <c r="I179" s="199">
        <f ca="1">'GAS DAILY VOL DOWNLOAD'!I179-'GAS DAILY VOL DOWNLOAD'!$B179+$B179</f>
        <v>0</v>
      </c>
      <c r="J179" s="199">
        <f ca="1">'GAS DAILY VOL DOWNLOAD'!J179-'GAS DAILY VOL DOWNLOAD'!$B179+$B179</f>
        <v>0.35000000000000009</v>
      </c>
      <c r="K179" s="199">
        <f ca="1">'GAS DAILY VOL DOWNLOAD'!K179-'GAS DAILY VOL DOWNLOAD'!$B179+$B179</f>
        <v>0</v>
      </c>
      <c r="L179" s="199">
        <f ca="1">'GAS DAILY VOL DOWNLOAD'!L179-'GAS DAILY VOL DOWNLOAD'!$B179+$B179</f>
        <v>0.10000000000000009</v>
      </c>
      <c r="M179" s="199">
        <f ca="1">'GAS DAILY VOL DOWNLOAD'!M179-'GAS DAILY VOL DOWNLOAD'!$B179+$B179</f>
        <v>0</v>
      </c>
      <c r="N179" s="199">
        <f ca="1">'GAS DAILY VOL DOWNLOAD'!N179-'GAS DAILY VOL DOWNLOAD'!$B179+$B179</f>
        <v>0.44999999999999996</v>
      </c>
      <c r="O179" s="199">
        <f ca="1">'GAS DAILY VOL DOWNLOAD'!O179-'GAS DAILY VOL DOWNLOAD'!$B179+$B179</f>
        <v>0.14999999999999991</v>
      </c>
      <c r="P179" s="199">
        <f ca="1">'GAS DAILY VOL DOWNLOAD'!P179-'GAS DAILY VOL DOWNLOAD'!$B179+$B179</f>
        <v>0.10000000000000009</v>
      </c>
      <c r="Q179" s="199">
        <f ca="1">'GAS DAILY VOL DOWNLOAD'!Q179-'GAS DAILY VOL DOWNLOAD'!$B179+$B179</f>
        <v>0</v>
      </c>
    </row>
    <row r="180" spans="1:17" x14ac:dyDescent="0.25">
      <c r="A180" s="154">
        <v>42430</v>
      </c>
      <c r="B180" s="199">
        <f ca="1">STRADDLES!L202</f>
        <v>0</v>
      </c>
      <c r="C180" s="199">
        <f ca="1">'GAS DAILY VOL DOWNLOAD'!C180-'GAS DAILY VOL DOWNLOAD'!$B180+$B180</f>
        <v>5.0000000000000044E-2</v>
      </c>
      <c r="D180" s="199">
        <f ca="1">'GAS DAILY VOL DOWNLOAD'!D180-'GAS DAILY VOL DOWNLOAD'!$B180+$B180</f>
        <v>0</v>
      </c>
      <c r="E180" s="199">
        <f ca="1">'GAS DAILY VOL DOWNLOAD'!E180-'GAS DAILY VOL DOWNLOAD'!$B180+$B180</f>
        <v>0</v>
      </c>
      <c r="F180" s="199">
        <f ca="1">'GAS DAILY VOL DOWNLOAD'!F180-'GAS DAILY VOL DOWNLOAD'!$B180+$B180</f>
        <v>9.9999999999999978E-2</v>
      </c>
      <c r="G180" s="199">
        <f ca="1">'GAS DAILY VOL DOWNLOAD'!G180-'GAS DAILY VOL DOWNLOAD'!$B180+$B180</f>
        <v>0.25</v>
      </c>
      <c r="H180" s="199">
        <f ca="1">'GAS DAILY VOL DOWNLOAD'!H180-'GAS DAILY VOL DOWNLOAD'!$B180+$B180</f>
        <v>0</v>
      </c>
      <c r="I180" s="199">
        <f ca="1">'GAS DAILY VOL DOWNLOAD'!I180-'GAS DAILY VOL DOWNLOAD'!$B180+$B180</f>
        <v>0</v>
      </c>
      <c r="J180" s="199">
        <f ca="1">'GAS DAILY VOL DOWNLOAD'!J180-'GAS DAILY VOL DOWNLOAD'!$B180+$B180</f>
        <v>0.19999999999999996</v>
      </c>
      <c r="K180" s="199">
        <f ca="1">'GAS DAILY VOL DOWNLOAD'!K180-'GAS DAILY VOL DOWNLOAD'!$B180+$B180</f>
        <v>0</v>
      </c>
      <c r="L180" s="199">
        <f ca="1">'GAS DAILY VOL DOWNLOAD'!L180-'GAS DAILY VOL DOWNLOAD'!$B180+$B180</f>
        <v>0</v>
      </c>
      <c r="M180" s="199">
        <f ca="1">'GAS DAILY VOL DOWNLOAD'!M180-'GAS DAILY VOL DOWNLOAD'!$B180+$B180</f>
        <v>0</v>
      </c>
      <c r="N180" s="199">
        <f ca="1">'GAS DAILY VOL DOWNLOAD'!N180-'GAS DAILY VOL DOWNLOAD'!$B180+$B180</f>
        <v>0.25</v>
      </c>
      <c r="O180" s="199">
        <f ca="1">'GAS DAILY VOL DOWNLOAD'!O180-'GAS DAILY VOL DOWNLOAD'!$B180+$B180</f>
        <v>0.15000000000000002</v>
      </c>
      <c r="P180" s="199">
        <f ca="1">'GAS DAILY VOL DOWNLOAD'!P180-'GAS DAILY VOL DOWNLOAD'!$B180+$B180</f>
        <v>9.9999999999999978E-2</v>
      </c>
      <c r="Q180" s="199">
        <f ca="1">'GAS DAILY VOL DOWNLOAD'!Q180-'GAS DAILY VOL DOWNLOAD'!$B180+$B180</f>
        <v>0</v>
      </c>
    </row>
    <row r="181" spans="1:17" x14ac:dyDescent="0.25">
      <c r="A181" s="154">
        <v>42461</v>
      </c>
      <c r="B181" s="199">
        <f ca="1">STRADDLES!L203</f>
        <v>0</v>
      </c>
      <c r="C181" s="199">
        <f ca="1">'GAS DAILY VOL DOWNLOAD'!C181-'GAS DAILY VOL DOWNLOAD'!$B181+$B181</f>
        <v>4.9999999999999989E-2</v>
      </c>
      <c r="D181" s="199">
        <f ca="1">'GAS DAILY VOL DOWNLOAD'!D181-'GAS DAILY VOL DOWNLOAD'!$B181+$B181</f>
        <v>0</v>
      </c>
      <c r="E181" s="199">
        <f ca="1">'GAS DAILY VOL DOWNLOAD'!E181-'GAS DAILY VOL DOWNLOAD'!$B181+$B181</f>
        <v>4.9999999999999989E-2</v>
      </c>
      <c r="F181" s="199">
        <f ca="1">'GAS DAILY VOL DOWNLOAD'!F181-'GAS DAILY VOL DOWNLOAD'!$B181+$B181</f>
        <v>4.9999999999999989E-2</v>
      </c>
      <c r="G181" s="199">
        <f ca="1">'GAS DAILY VOL DOWNLOAD'!G181-'GAS DAILY VOL DOWNLOAD'!$B181+$B181</f>
        <v>4.9999999999999989E-2</v>
      </c>
      <c r="H181" s="199">
        <f ca="1">'GAS DAILY VOL DOWNLOAD'!H181-'GAS DAILY VOL DOWNLOAD'!$B181+$B181</f>
        <v>4.9999999999999989E-2</v>
      </c>
      <c r="I181" s="199">
        <f ca="1">'GAS DAILY VOL DOWNLOAD'!I181-'GAS DAILY VOL DOWNLOAD'!$B181+$B181</f>
        <v>4.9999999999999989E-2</v>
      </c>
      <c r="J181" s="199">
        <f ca="1">'GAS DAILY VOL DOWNLOAD'!J181-'GAS DAILY VOL DOWNLOAD'!$B181+$B181</f>
        <v>9.9999999999999978E-2</v>
      </c>
      <c r="K181" s="199">
        <f ca="1">'GAS DAILY VOL DOWNLOAD'!K181-'GAS DAILY VOL DOWNLOAD'!$B181+$B181</f>
        <v>0</v>
      </c>
      <c r="L181" s="199">
        <f ca="1">'GAS DAILY VOL DOWNLOAD'!L181-'GAS DAILY VOL DOWNLOAD'!$B181+$B181</f>
        <v>4.9999999999999989E-2</v>
      </c>
      <c r="M181" s="199">
        <f ca="1">'GAS DAILY VOL DOWNLOAD'!M181-'GAS DAILY VOL DOWNLOAD'!$B181+$B181</f>
        <v>0</v>
      </c>
      <c r="N181" s="199">
        <f ca="1">'GAS DAILY VOL DOWNLOAD'!N181-'GAS DAILY VOL DOWNLOAD'!$B181+$B181</f>
        <v>4.9999999999999989E-2</v>
      </c>
      <c r="O181" s="199">
        <f ca="1">'GAS DAILY VOL DOWNLOAD'!O181-'GAS DAILY VOL DOWNLOAD'!$B181+$B181</f>
        <v>0.15000000000000002</v>
      </c>
      <c r="P181" s="199">
        <f ca="1">'GAS DAILY VOL DOWNLOAD'!P181-'GAS DAILY VOL DOWNLOAD'!$B181+$B181</f>
        <v>0.15000000000000002</v>
      </c>
      <c r="Q181" s="199">
        <f ca="1">'GAS DAILY VOL DOWNLOAD'!Q181-'GAS DAILY VOL DOWNLOAD'!$B181+$B181</f>
        <v>0</v>
      </c>
    </row>
    <row r="182" spans="1:17" x14ac:dyDescent="0.25">
      <c r="A182" s="154">
        <v>42491</v>
      </c>
      <c r="B182" s="199">
        <f ca="1">STRADDLES!L204</f>
        <v>0</v>
      </c>
      <c r="C182" s="199">
        <f ca="1">'GAS DAILY VOL DOWNLOAD'!C182-'GAS DAILY VOL DOWNLOAD'!$B182+$B182</f>
        <v>4.9999999999999989E-2</v>
      </c>
      <c r="D182" s="199">
        <f ca="1">'GAS DAILY VOL DOWNLOAD'!D182-'GAS DAILY VOL DOWNLOAD'!$B182+$B182</f>
        <v>-4.9999999999999989E-2</v>
      </c>
      <c r="E182" s="199">
        <f ca="1">'GAS DAILY VOL DOWNLOAD'!E182-'GAS DAILY VOL DOWNLOAD'!$B182+$B182</f>
        <v>-4.9999999999999989E-2</v>
      </c>
      <c r="F182" s="199">
        <f ca="1">'GAS DAILY VOL DOWNLOAD'!F182-'GAS DAILY VOL DOWNLOAD'!$B182+$B182</f>
        <v>0</v>
      </c>
      <c r="G182" s="199">
        <f ca="1">'GAS DAILY VOL DOWNLOAD'!G182-'GAS DAILY VOL DOWNLOAD'!$B182+$B182</f>
        <v>4.9999999999999989E-2</v>
      </c>
      <c r="H182" s="199">
        <f ca="1">'GAS DAILY VOL DOWNLOAD'!H182-'GAS DAILY VOL DOWNLOAD'!$B182+$B182</f>
        <v>0</v>
      </c>
      <c r="I182" s="199">
        <f ca="1">'GAS DAILY VOL DOWNLOAD'!I182-'GAS DAILY VOL DOWNLOAD'!$B182+$B182</f>
        <v>-4.9999999999999989E-2</v>
      </c>
      <c r="J182" s="199">
        <f ca="1">'GAS DAILY VOL DOWNLOAD'!J182-'GAS DAILY VOL DOWNLOAD'!$B182+$B182</f>
        <v>0</v>
      </c>
      <c r="K182" s="199">
        <f ca="1">'GAS DAILY VOL DOWNLOAD'!K182-'GAS DAILY VOL DOWNLOAD'!$B182+$B182</f>
        <v>0</v>
      </c>
      <c r="L182" s="199">
        <f ca="1">'GAS DAILY VOL DOWNLOAD'!L182-'GAS DAILY VOL DOWNLOAD'!$B182+$B182</f>
        <v>4.9999999999999989E-2</v>
      </c>
      <c r="M182" s="199">
        <f ca="1">'GAS DAILY VOL DOWNLOAD'!M182-'GAS DAILY VOL DOWNLOAD'!$B182+$B182</f>
        <v>0</v>
      </c>
      <c r="N182" s="199">
        <f ca="1">'GAS DAILY VOL DOWNLOAD'!N182-'GAS DAILY VOL DOWNLOAD'!$B182+$B182</f>
        <v>4.9999999999999989E-2</v>
      </c>
      <c r="O182" s="199">
        <f ca="1">'GAS DAILY VOL DOWNLOAD'!O182-'GAS DAILY VOL DOWNLOAD'!$B182+$B182</f>
        <v>0.14999999999999997</v>
      </c>
      <c r="P182" s="199">
        <f ca="1">'GAS DAILY VOL DOWNLOAD'!P182-'GAS DAILY VOL DOWNLOAD'!$B182+$B182</f>
        <v>4.9999999999999989E-2</v>
      </c>
      <c r="Q182" s="199">
        <f ca="1">'GAS DAILY VOL DOWNLOAD'!Q182-'GAS DAILY VOL DOWNLOAD'!$B182+$B182</f>
        <v>0</v>
      </c>
    </row>
    <row r="183" spans="1:17" x14ac:dyDescent="0.25">
      <c r="A183" s="154">
        <v>42522</v>
      </c>
      <c r="B183" s="199">
        <f ca="1">STRADDLES!L205</f>
        <v>0</v>
      </c>
      <c r="C183" s="199">
        <f ca="1">'GAS DAILY VOL DOWNLOAD'!C183-'GAS DAILY VOL DOWNLOAD'!$B183+$B183</f>
        <v>4.9999999999999989E-2</v>
      </c>
      <c r="D183" s="199">
        <f ca="1">'GAS DAILY VOL DOWNLOAD'!D183-'GAS DAILY VOL DOWNLOAD'!$B183+$B183</f>
        <v>-4.9999999999999989E-2</v>
      </c>
      <c r="E183" s="199">
        <f ca="1">'GAS DAILY VOL DOWNLOAD'!E183-'GAS DAILY VOL DOWNLOAD'!$B183+$B183</f>
        <v>4.9999999999999989E-2</v>
      </c>
      <c r="F183" s="199">
        <f ca="1">'GAS DAILY VOL DOWNLOAD'!F183-'GAS DAILY VOL DOWNLOAD'!$B183+$B183</f>
        <v>0</v>
      </c>
      <c r="G183" s="199">
        <f ca="1">'GAS DAILY VOL DOWNLOAD'!G183-'GAS DAILY VOL DOWNLOAD'!$B183+$B183</f>
        <v>4.9999999999999989E-2</v>
      </c>
      <c r="H183" s="199">
        <f ca="1">'GAS DAILY VOL DOWNLOAD'!H183-'GAS DAILY VOL DOWNLOAD'!$B183+$B183</f>
        <v>4.9999999999999989E-2</v>
      </c>
      <c r="I183" s="199">
        <f ca="1">'GAS DAILY VOL DOWNLOAD'!I183-'GAS DAILY VOL DOWNLOAD'!$B183+$B183</f>
        <v>4.9999999999999989E-2</v>
      </c>
      <c r="J183" s="199">
        <f ca="1">'GAS DAILY VOL DOWNLOAD'!J183-'GAS DAILY VOL DOWNLOAD'!$B183+$B183</f>
        <v>4.9999999999999989E-2</v>
      </c>
      <c r="K183" s="199">
        <f ca="1">'GAS DAILY VOL DOWNLOAD'!K183-'GAS DAILY VOL DOWNLOAD'!$B183+$B183</f>
        <v>0</v>
      </c>
      <c r="L183" s="199">
        <f ca="1">'GAS DAILY VOL DOWNLOAD'!L183-'GAS DAILY VOL DOWNLOAD'!$B183+$B183</f>
        <v>4.9999999999999989E-2</v>
      </c>
      <c r="M183" s="199">
        <f ca="1">'GAS DAILY VOL DOWNLOAD'!M183-'GAS DAILY VOL DOWNLOAD'!$B183+$B183</f>
        <v>0</v>
      </c>
      <c r="N183" s="199">
        <f ca="1">'GAS DAILY VOL DOWNLOAD'!N183-'GAS DAILY VOL DOWNLOAD'!$B183+$B183</f>
        <v>4.9999999999999989E-2</v>
      </c>
      <c r="O183" s="199">
        <f ca="1">'GAS DAILY VOL DOWNLOAD'!O183-'GAS DAILY VOL DOWNLOAD'!$B183+$B183</f>
        <v>0.14999999999999997</v>
      </c>
      <c r="P183" s="199">
        <f ca="1">'GAS DAILY VOL DOWNLOAD'!P183-'GAS DAILY VOL DOWNLOAD'!$B183+$B183</f>
        <v>0.14999999999999997</v>
      </c>
      <c r="Q183" s="199">
        <f ca="1">'GAS DAILY VOL DOWNLOAD'!Q183-'GAS DAILY VOL DOWNLOAD'!$B183+$B183</f>
        <v>0</v>
      </c>
    </row>
    <row r="184" spans="1:17" x14ac:dyDescent="0.25">
      <c r="A184" s="154">
        <v>42552</v>
      </c>
      <c r="B184" s="199">
        <f ca="1">STRADDLES!L206</f>
        <v>0</v>
      </c>
      <c r="C184" s="199">
        <f ca="1">'GAS DAILY VOL DOWNLOAD'!C184-'GAS DAILY VOL DOWNLOAD'!$B184+$B184</f>
        <v>0</v>
      </c>
      <c r="D184" s="199">
        <f ca="1">'GAS DAILY VOL DOWNLOAD'!D184-'GAS DAILY VOL DOWNLOAD'!$B184+$B184</f>
        <v>-9.9999999999999978E-2</v>
      </c>
      <c r="E184" s="199">
        <f ca="1">'GAS DAILY VOL DOWNLOAD'!E184-'GAS DAILY VOL DOWNLOAD'!$B184+$B184</f>
        <v>0</v>
      </c>
      <c r="F184" s="199">
        <f ca="1">'GAS DAILY VOL DOWNLOAD'!F184-'GAS DAILY VOL DOWNLOAD'!$B184+$B184</f>
        <v>0</v>
      </c>
      <c r="G184" s="199">
        <f ca="1">'GAS DAILY VOL DOWNLOAD'!G184-'GAS DAILY VOL DOWNLOAD'!$B184+$B184</f>
        <v>0</v>
      </c>
      <c r="H184" s="199">
        <f ca="1">'GAS DAILY VOL DOWNLOAD'!H184-'GAS DAILY VOL DOWNLOAD'!$B184+$B184</f>
        <v>0</v>
      </c>
      <c r="I184" s="199">
        <f ca="1">'GAS DAILY VOL DOWNLOAD'!I184-'GAS DAILY VOL DOWNLOAD'!$B184+$B184</f>
        <v>0</v>
      </c>
      <c r="J184" s="199">
        <f ca="1">'GAS DAILY VOL DOWNLOAD'!J184-'GAS DAILY VOL DOWNLOAD'!$B184+$B184</f>
        <v>0</v>
      </c>
      <c r="K184" s="199">
        <f ca="1">'GAS DAILY VOL DOWNLOAD'!K184-'GAS DAILY VOL DOWNLOAD'!$B184+$B184</f>
        <v>0</v>
      </c>
      <c r="L184" s="199">
        <f ca="1">'GAS DAILY VOL DOWNLOAD'!L184-'GAS DAILY VOL DOWNLOAD'!$B184+$B184</f>
        <v>5.0000000000000044E-2</v>
      </c>
      <c r="M184" s="199">
        <f ca="1">'GAS DAILY VOL DOWNLOAD'!M184-'GAS DAILY VOL DOWNLOAD'!$B184+$B184</f>
        <v>0</v>
      </c>
      <c r="N184" s="199">
        <f ca="1">'GAS DAILY VOL DOWNLOAD'!N184-'GAS DAILY VOL DOWNLOAD'!$B184+$B184</f>
        <v>0</v>
      </c>
      <c r="O184" s="199">
        <f ca="1">'GAS DAILY VOL DOWNLOAD'!O184-'GAS DAILY VOL DOWNLOAD'!$B184+$B184</f>
        <v>0.15000000000000002</v>
      </c>
      <c r="P184" s="199">
        <f ca="1">'GAS DAILY VOL DOWNLOAD'!P184-'GAS DAILY VOL DOWNLOAD'!$B184+$B184</f>
        <v>9.9999999999999978E-2</v>
      </c>
      <c r="Q184" s="199">
        <f ca="1">'GAS DAILY VOL DOWNLOAD'!Q184-'GAS DAILY VOL DOWNLOAD'!$B184+$B184</f>
        <v>0</v>
      </c>
    </row>
    <row r="185" spans="1:17" x14ac:dyDescent="0.25">
      <c r="A185" s="154">
        <v>42583</v>
      </c>
      <c r="B185" s="199">
        <f ca="1">STRADDLES!L207</f>
        <v>0</v>
      </c>
      <c r="C185" s="199">
        <f ca="1">'GAS DAILY VOL DOWNLOAD'!C185-'GAS DAILY VOL DOWNLOAD'!$B185+$B185</f>
        <v>0</v>
      </c>
      <c r="D185" s="199">
        <f ca="1">'GAS DAILY VOL DOWNLOAD'!D185-'GAS DAILY VOL DOWNLOAD'!$B185+$B185</f>
        <v>-5.0000000000000044E-2</v>
      </c>
      <c r="E185" s="199">
        <f ca="1">'GAS DAILY VOL DOWNLOAD'!E185-'GAS DAILY VOL DOWNLOAD'!$B185+$B185</f>
        <v>4.9999999999999933E-2</v>
      </c>
      <c r="F185" s="199">
        <f ca="1">'GAS DAILY VOL DOWNLOAD'!F185-'GAS DAILY VOL DOWNLOAD'!$B185+$B185</f>
        <v>0</v>
      </c>
      <c r="G185" s="199">
        <f ca="1">'GAS DAILY VOL DOWNLOAD'!G185-'GAS DAILY VOL DOWNLOAD'!$B185+$B185</f>
        <v>4.9999999999999933E-2</v>
      </c>
      <c r="H185" s="199">
        <f ca="1">'GAS DAILY VOL DOWNLOAD'!H185-'GAS DAILY VOL DOWNLOAD'!$B185+$B185</f>
        <v>0</v>
      </c>
      <c r="I185" s="199">
        <f ca="1">'GAS DAILY VOL DOWNLOAD'!I185-'GAS DAILY VOL DOWNLOAD'!$B185+$B185</f>
        <v>4.9999999999999933E-2</v>
      </c>
      <c r="J185" s="199">
        <f ca="1">'GAS DAILY VOL DOWNLOAD'!J185-'GAS DAILY VOL DOWNLOAD'!$B185+$B185</f>
        <v>-0.10000000000000003</v>
      </c>
      <c r="K185" s="199">
        <f ca="1">'GAS DAILY VOL DOWNLOAD'!K185-'GAS DAILY VOL DOWNLOAD'!$B185+$B185</f>
        <v>0</v>
      </c>
      <c r="L185" s="199">
        <f ca="1">'GAS DAILY VOL DOWNLOAD'!L185-'GAS DAILY VOL DOWNLOAD'!$B185+$B185</f>
        <v>4.9999999999999933E-2</v>
      </c>
      <c r="M185" s="199">
        <f ca="1">'GAS DAILY VOL DOWNLOAD'!M185-'GAS DAILY VOL DOWNLOAD'!$B185+$B185</f>
        <v>0</v>
      </c>
      <c r="N185" s="199">
        <f ca="1">'GAS DAILY VOL DOWNLOAD'!N185-'GAS DAILY VOL DOWNLOAD'!$B185+$B185</f>
        <v>4.9999999999999933E-2</v>
      </c>
      <c r="O185" s="199">
        <f ca="1">'GAS DAILY VOL DOWNLOAD'!O185-'GAS DAILY VOL DOWNLOAD'!$B185+$B185</f>
        <v>0.14999999999999991</v>
      </c>
      <c r="P185" s="199">
        <f ca="1">'GAS DAILY VOL DOWNLOAD'!P185-'GAS DAILY VOL DOWNLOAD'!$B185+$B185</f>
        <v>0.14999999999999991</v>
      </c>
      <c r="Q185" s="199">
        <f ca="1">'GAS DAILY VOL DOWNLOAD'!Q185-'GAS DAILY VOL DOWNLOAD'!$B185+$B185</f>
        <v>0</v>
      </c>
    </row>
    <row r="186" spans="1:17" x14ac:dyDescent="0.25">
      <c r="A186" s="154">
        <v>42614</v>
      </c>
      <c r="B186" s="199">
        <f ca="1">STRADDLES!L208</f>
        <v>0</v>
      </c>
      <c r="C186" s="199">
        <f ca="1">'GAS DAILY VOL DOWNLOAD'!C186-'GAS DAILY VOL DOWNLOAD'!$B186+$B186</f>
        <v>0</v>
      </c>
      <c r="D186" s="199">
        <f ca="1">'GAS DAILY VOL DOWNLOAD'!D186-'GAS DAILY VOL DOWNLOAD'!$B186+$B186</f>
        <v>0</v>
      </c>
      <c r="E186" s="199">
        <f ca="1">'GAS DAILY VOL DOWNLOAD'!E186-'GAS DAILY VOL DOWNLOAD'!$B186+$B186</f>
        <v>0</v>
      </c>
      <c r="F186" s="199">
        <f ca="1">'GAS DAILY VOL DOWNLOAD'!F186-'GAS DAILY VOL DOWNLOAD'!$B186+$B186</f>
        <v>0</v>
      </c>
      <c r="G186" s="199">
        <f ca="1">'GAS DAILY VOL DOWNLOAD'!G186-'GAS DAILY VOL DOWNLOAD'!$B186+$B186</f>
        <v>4.9999999999999933E-2</v>
      </c>
      <c r="H186" s="199">
        <f ca="1">'GAS DAILY VOL DOWNLOAD'!H186-'GAS DAILY VOL DOWNLOAD'!$B186+$B186</f>
        <v>4.9999999999999933E-2</v>
      </c>
      <c r="I186" s="199">
        <f ca="1">'GAS DAILY VOL DOWNLOAD'!I186-'GAS DAILY VOL DOWNLOAD'!$B186+$B186</f>
        <v>0</v>
      </c>
      <c r="J186" s="199">
        <f ca="1">'GAS DAILY VOL DOWNLOAD'!J186-'GAS DAILY VOL DOWNLOAD'!$B186+$B186</f>
        <v>-5.0000000000000044E-2</v>
      </c>
      <c r="K186" s="199">
        <f ca="1">'GAS DAILY VOL DOWNLOAD'!K186-'GAS DAILY VOL DOWNLOAD'!$B186+$B186</f>
        <v>0</v>
      </c>
      <c r="L186" s="199">
        <f ca="1">'GAS DAILY VOL DOWNLOAD'!L186-'GAS DAILY VOL DOWNLOAD'!$B186+$B186</f>
        <v>4.9999999999999933E-2</v>
      </c>
      <c r="M186" s="199">
        <f ca="1">'GAS DAILY VOL DOWNLOAD'!M186-'GAS DAILY VOL DOWNLOAD'!$B186+$B186</f>
        <v>0</v>
      </c>
      <c r="N186" s="199">
        <f ca="1">'GAS DAILY VOL DOWNLOAD'!N186-'GAS DAILY VOL DOWNLOAD'!$B186+$B186</f>
        <v>4.9999999999999933E-2</v>
      </c>
      <c r="O186" s="199">
        <f ca="1">'GAS DAILY VOL DOWNLOAD'!O186-'GAS DAILY VOL DOWNLOAD'!$B186+$B186</f>
        <v>0.14999999999999991</v>
      </c>
      <c r="P186" s="199">
        <f ca="1">'GAS DAILY VOL DOWNLOAD'!P186-'GAS DAILY VOL DOWNLOAD'!$B186+$B186</f>
        <v>9.9999999999999978E-2</v>
      </c>
      <c r="Q186" s="199">
        <f ca="1">'GAS DAILY VOL DOWNLOAD'!Q186-'GAS DAILY VOL DOWNLOAD'!$B186+$B186</f>
        <v>0</v>
      </c>
    </row>
    <row r="187" spans="1:17" x14ac:dyDescent="0.25">
      <c r="A187" s="154">
        <v>42644</v>
      </c>
      <c r="B187" s="199">
        <f ca="1">STRADDLES!L209</f>
        <v>0</v>
      </c>
      <c r="C187" s="199">
        <f ca="1">'GAS DAILY VOL DOWNLOAD'!C187-'GAS DAILY VOL DOWNLOAD'!$B187+$B187</f>
        <v>0</v>
      </c>
      <c r="D187" s="199">
        <f ca="1">'GAS DAILY VOL DOWNLOAD'!D187-'GAS DAILY VOL DOWNLOAD'!$B187+$B187</f>
        <v>-4.9999999999999933E-2</v>
      </c>
      <c r="E187" s="199">
        <f ca="1">'GAS DAILY VOL DOWNLOAD'!E187-'GAS DAILY VOL DOWNLOAD'!$B187+$B187</f>
        <v>0</v>
      </c>
      <c r="F187" s="199">
        <f ca="1">'GAS DAILY VOL DOWNLOAD'!F187-'GAS DAILY VOL DOWNLOAD'!$B187+$B187</f>
        <v>0</v>
      </c>
      <c r="G187" s="199">
        <f ca="1">'GAS DAILY VOL DOWNLOAD'!G187-'GAS DAILY VOL DOWNLOAD'!$B187+$B187</f>
        <v>5.0000000000000044E-2</v>
      </c>
      <c r="H187" s="199">
        <f ca="1">'GAS DAILY VOL DOWNLOAD'!H187-'GAS DAILY VOL DOWNLOAD'!$B187+$B187</f>
        <v>5.0000000000000044E-2</v>
      </c>
      <c r="I187" s="199">
        <f ca="1">'GAS DAILY VOL DOWNLOAD'!I187-'GAS DAILY VOL DOWNLOAD'!$B187+$B187</f>
        <v>0</v>
      </c>
      <c r="J187" s="199">
        <f ca="1">'GAS DAILY VOL DOWNLOAD'!J187-'GAS DAILY VOL DOWNLOAD'!$B187+$B187</f>
        <v>-9.9999999999999978E-2</v>
      </c>
      <c r="K187" s="199">
        <f ca="1">'GAS DAILY VOL DOWNLOAD'!K187-'GAS DAILY VOL DOWNLOAD'!$B187+$B187</f>
        <v>0</v>
      </c>
      <c r="L187" s="199">
        <f ca="1">'GAS DAILY VOL DOWNLOAD'!L187-'GAS DAILY VOL DOWNLOAD'!$B187+$B187</f>
        <v>5.0000000000000044E-2</v>
      </c>
      <c r="M187" s="199">
        <f ca="1">'GAS DAILY VOL DOWNLOAD'!M187-'GAS DAILY VOL DOWNLOAD'!$B187+$B187</f>
        <v>0</v>
      </c>
      <c r="N187" s="199">
        <f ca="1">'GAS DAILY VOL DOWNLOAD'!N187-'GAS DAILY VOL DOWNLOAD'!$B187+$B187</f>
        <v>5.0000000000000044E-2</v>
      </c>
      <c r="O187" s="199">
        <f ca="1">'GAS DAILY VOL DOWNLOAD'!O187-'GAS DAILY VOL DOWNLOAD'!$B187+$B187</f>
        <v>0.15000000000000002</v>
      </c>
      <c r="P187" s="199">
        <f ca="1">'GAS DAILY VOL DOWNLOAD'!P187-'GAS DAILY VOL DOWNLOAD'!$B187+$B187</f>
        <v>9.9999999999999978E-2</v>
      </c>
      <c r="Q187" s="199">
        <f ca="1">'GAS DAILY VOL DOWNLOAD'!Q187-'GAS DAILY VOL DOWNLOAD'!$B187+$B187</f>
        <v>0</v>
      </c>
    </row>
    <row r="188" spans="1:17" x14ac:dyDescent="0.25">
      <c r="A188" s="154">
        <v>42675</v>
      </c>
      <c r="B188" s="199">
        <f ca="1">STRADDLES!L210</f>
        <v>0</v>
      </c>
      <c r="C188" s="199">
        <f ca="1">'GAS DAILY VOL DOWNLOAD'!C188-'GAS DAILY VOL DOWNLOAD'!$B188+$B188</f>
        <v>4.9999999999999933E-2</v>
      </c>
      <c r="D188" s="199">
        <f ca="1">'GAS DAILY VOL DOWNLOAD'!D188-'GAS DAILY VOL DOWNLOAD'!$B188+$B188</f>
        <v>0</v>
      </c>
      <c r="E188" s="199">
        <f ca="1">'GAS DAILY VOL DOWNLOAD'!E188-'GAS DAILY VOL DOWNLOAD'!$B188+$B188</f>
        <v>0</v>
      </c>
      <c r="F188" s="199">
        <f ca="1">'GAS DAILY VOL DOWNLOAD'!F188-'GAS DAILY VOL DOWNLOAD'!$B188+$B188</f>
        <v>9.9999999999999978E-2</v>
      </c>
      <c r="G188" s="199">
        <f ca="1">'GAS DAILY VOL DOWNLOAD'!G188-'GAS DAILY VOL DOWNLOAD'!$B188+$B188</f>
        <v>0.14999999999999991</v>
      </c>
      <c r="H188" s="199">
        <f ca="1">'GAS DAILY VOL DOWNLOAD'!H188-'GAS DAILY VOL DOWNLOAD'!$B188+$B188</f>
        <v>4.9999999999999933E-2</v>
      </c>
      <c r="I188" s="199">
        <f ca="1">'GAS DAILY VOL DOWNLOAD'!I188-'GAS DAILY VOL DOWNLOAD'!$B188+$B188</f>
        <v>0</v>
      </c>
      <c r="J188" s="199">
        <f ca="1">'GAS DAILY VOL DOWNLOAD'!J188-'GAS DAILY VOL DOWNLOAD'!$B188+$B188</f>
        <v>0.14999999999999991</v>
      </c>
      <c r="K188" s="199">
        <f ca="1">'GAS DAILY VOL DOWNLOAD'!K188-'GAS DAILY VOL DOWNLOAD'!$B188+$B188</f>
        <v>0</v>
      </c>
      <c r="L188" s="199">
        <f ca="1">'GAS DAILY VOL DOWNLOAD'!L188-'GAS DAILY VOL DOWNLOAD'!$B188+$B188</f>
        <v>0</v>
      </c>
      <c r="M188" s="199">
        <f ca="1">'GAS DAILY VOL DOWNLOAD'!M188-'GAS DAILY VOL DOWNLOAD'!$B188+$B188</f>
        <v>0</v>
      </c>
      <c r="N188" s="199">
        <f ca="1">'GAS DAILY VOL DOWNLOAD'!N188-'GAS DAILY VOL DOWNLOAD'!$B188+$B188</f>
        <v>0.14999999999999991</v>
      </c>
      <c r="O188" s="199">
        <f ca="1">'GAS DAILY VOL DOWNLOAD'!O188-'GAS DAILY VOL DOWNLOAD'!$B188+$B188</f>
        <v>0.14999999999999991</v>
      </c>
      <c r="P188" s="199">
        <f ca="1">'GAS DAILY VOL DOWNLOAD'!P188-'GAS DAILY VOL DOWNLOAD'!$B188+$B188</f>
        <v>9.9999999999999978E-2</v>
      </c>
      <c r="Q188" s="199">
        <f ca="1">'GAS DAILY VOL DOWNLOAD'!Q188-'GAS DAILY VOL DOWNLOAD'!$B188+$B188</f>
        <v>0</v>
      </c>
    </row>
    <row r="189" spans="1:17" x14ac:dyDescent="0.25">
      <c r="A189" s="154">
        <v>42705</v>
      </c>
      <c r="B189" s="199">
        <f ca="1">STRADDLES!L211</f>
        <v>0</v>
      </c>
      <c r="C189" s="199">
        <f ca="1">'GAS DAILY VOL DOWNLOAD'!C189-'GAS DAILY VOL DOWNLOAD'!$B189+$B189</f>
        <v>5.0000000000000044E-2</v>
      </c>
      <c r="D189" s="199">
        <f ca="1">'GAS DAILY VOL DOWNLOAD'!D189-'GAS DAILY VOL DOWNLOAD'!$B189+$B189</f>
        <v>0</v>
      </c>
      <c r="E189" s="199">
        <f ca="1">'GAS DAILY VOL DOWNLOAD'!E189-'GAS DAILY VOL DOWNLOAD'!$B189+$B189</f>
        <v>0</v>
      </c>
      <c r="F189" s="199">
        <f ca="1">'GAS DAILY VOL DOWNLOAD'!F189-'GAS DAILY VOL DOWNLOAD'!$B189+$B189</f>
        <v>0.14999999999999991</v>
      </c>
      <c r="G189" s="199">
        <f ca="1">'GAS DAILY VOL DOWNLOAD'!G189-'GAS DAILY VOL DOWNLOAD'!$B189+$B189</f>
        <v>0.25</v>
      </c>
      <c r="H189" s="199">
        <f ca="1">'GAS DAILY VOL DOWNLOAD'!H189-'GAS DAILY VOL DOWNLOAD'!$B189+$B189</f>
        <v>5.0000000000000044E-2</v>
      </c>
      <c r="I189" s="199">
        <f ca="1">'GAS DAILY VOL DOWNLOAD'!I189-'GAS DAILY VOL DOWNLOAD'!$B189+$B189</f>
        <v>0</v>
      </c>
      <c r="J189" s="199">
        <f ca="1">'GAS DAILY VOL DOWNLOAD'!J189-'GAS DAILY VOL DOWNLOAD'!$B189+$B189</f>
        <v>0.35000000000000009</v>
      </c>
      <c r="K189" s="199">
        <f ca="1">'GAS DAILY VOL DOWNLOAD'!K189-'GAS DAILY VOL DOWNLOAD'!$B189+$B189</f>
        <v>0</v>
      </c>
      <c r="L189" s="199">
        <f ca="1">'GAS DAILY VOL DOWNLOAD'!L189-'GAS DAILY VOL DOWNLOAD'!$B189+$B189</f>
        <v>0.10000000000000009</v>
      </c>
      <c r="M189" s="199">
        <f ca="1">'GAS DAILY VOL DOWNLOAD'!M189-'GAS DAILY VOL DOWNLOAD'!$B189+$B189</f>
        <v>0</v>
      </c>
      <c r="N189" s="199">
        <f ca="1">'GAS DAILY VOL DOWNLOAD'!N189-'GAS DAILY VOL DOWNLOAD'!$B189+$B189</f>
        <v>0.25</v>
      </c>
      <c r="O189" s="199">
        <f ca="1">'GAS DAILY VOL DOWNLOAD'!O189-'GAS DAILY VOL DOWNLOAD'!$B189+$B189</f>
        <v>0.14999999999999991</v>
      </c>
      <c r="P189" s="199">
        <f ca="1">'GAS DAILY VOL DOWNLOAD'!P189-'GAS DAILY VOL DOWNLOAD'!$B189+$B189</f>
        <v>0.10000000000000009</v>
      </c>
      <c r="Q189" s="199">
        <f ca="1">'GAS DAILY VOL DOWNLOAD'!Q189-'GAS DAILY VOL DOWNLOAD'!$B189+$B189</f>
        <v>0</v>
      </c>
    </row>
    <row r="190" spans="1:17" x14ac:dyDescent="0.25">
      <c r="A190" s="154">
        <v>42736</v>
      </c>
      <c r="B190" s="199">
        <f ca="1">STRADDLES!L212</f>
        <v>0</v>
      </c>
      <c r="C190" s="199">
        <f ca="1">'GAS DAILY VOL DOWNLOAD'!C190-'GAS DAILY VOL DOWNLOAD'!$B190+$B190</f>
        <v>5.0000000000000044E-2</v>
      </c>
      <c r="D190" s="199">
        <f ca="1">'GAS DAILY VOL DOWNLOAD'!D190-'GAS DAILY VOL DOWNLOAD'!$B190+$B190</f>
        <v>0</v>
      </c>
      <c r="E190" s="199">
        <f ca="1">'GAS DAILY VOL DOWNLOAD'!E190-'GAS DAILY VOL DOWNLOAD'!$B190+$B190</f>
        <v>0</v>
      </c>
      <c r="F190" s="199">
        <f ca="1">'GAS DAILY VOL DOWNLOAD'!F190-'GAS DAILY VOL DOWNLOAD'!$B190+$B190</f>
        <v>0.14999999999999991</v>
      </c>
      <c r="G190" s="199">
        <f ca="1">'GAS DAILY VOL DOWNLOAD'!G190-'GAS DAILY VOL DOWNLOAD'!$B190+$B190</f>
        <v>0.44999999999999996</v>
      </c>
      <c r="H190" s="199">
        <f ca="1">'GAS DAILY VOL DOWNLOAD'!H190-'GAS DAILY VOL DOWNLOAD'!$B190+$B190</f>
        <v>5.0000000000000044E-2</v>
      </c>
      <c r="I190" s="199">
        <f ca="1">'GAS DAILY VOL DOWNLOAD'!I190-'GAS DAILY VOL DOWNLOAD'!$B190+$B190</f>
        <v>0</v>
      </c>
      <c r="J190" s="199">
        <f ca="1">'GAS DAILY VOL DOWNLOAD'!J190-'GAS DAILY VOL DOWNLOAD'!$B190+$B190</f>
        <v>0.35000000000000009</v>
      </c>
      <c r="K190" s="199">
        <f ca="1">'GAS DAILY VOL DOWNLOAD'!K190-'GAS DAILY VOL DOWNLOAD'!$B190+$B190</f>
        <v>0</v>
      </c>
      <c r="L190" s="199">
        <f ca="1">'GAS DAILY VOL DOWNLOAD'!L190-'GAS DAILY VOL DOWNLOAD'!$B190+$B190</f>
        <v>0.10000000000000009</v>
      </c>
      <c r="M190" s="199">
        <f ca="1">'GAS DAILY VOL DOWNLOAD'!M190-'GAS DAILY VOL DOWNLOAD'!$B190+$B190</f>
        <v>0</v>
      </c>
      <c r="N190" s="199">
        <f ca="1">'GAS DAILY VOL DOWNLOAD'!N190-'GAS DAILY VOL DOWNLOAD'!$B190+$B190</f>
        <v>0.44999999999999996</v>
      </c>
      <c r="O190" s="199">
        <f ca="1">'GAS DAILY VOL DOWNLOAD'!O190-'GAS DAILY VOL DOWNLOAD'!$B190+$B190</f>
        <v>0.14999999999999991</v>
      </c>
      <c r="P190" s="199">
        <f ca="1">'GAS DAILY VOL DOWNLOAD'!P190-'GAS DAILY VOL DOWNLOAD'!$B190+$B190</f>
        <v>0.10000000000000009</v>
      </c>
      <c r="Q190" s="199">
        <f ca="1">'GAS DAILY VOL DOWNLOAD'!Q190-'GAS DAILY VOL DOWNLOAD'!$B190+$B190</f>
        <v>0</v>
      </c>
    </row>
    <row r="191" spans="1:17" x14ac:dyDescent="0.25">
      <c r="A191" s="154">
        <v>42767</v>
      </c>
      <c r="B191" s="199">
        <f ca="1">STRADDLES!L213</f>
        <v>0</v>
      </c>
      <c r="C191" s="199">
        <f ca="1">'GAS DAILY VOL DOWNLOAD'!C191-'GAS DAILY VOL DOWNLOAD'!$B191+$B191</f>
        <v>5.0000000000000044E-2</v>
      </c>
      <c r="D191" s="199">
        <f ca="1">'GAS DAILY VOL DOWNLOAD'!D191-'GAS DAILY VOL DOWNLOAD'!$B191+$B191</f>
        <v>0</v>
      </c>
      <c r="E191" s="199">
        <f ca="1">'GAS DAILY VOL DOWNLOAD'!E191-'GAS DAILY VOL DOWNLOAD'!$B191+$B191</f>
        <v>0</v>
      </c>
      <c r="F191" s="199">
        <f ca="1">'GAS DAILY VOL DOWNLOAD'!F191-'GAS DAILY VOL DOWNLOAD'!$B191+$B191</f>
        <v>0.14999999999999991</v>
      </c>
      <c r="G191" s="199">
        <f ca="1">'GAS DAILY VOL DOWNLOAD'!G191-'GAS DAILY VOL DOWNLOAD'!$B191+$B191</f>
        <v>0.44999999999999996</v>
      </c>
      <c r="H191" s="199">
        <f ca="1">'GAS DAILY VOL DOWNLOAD'!H191-'GAS DAILY VOL DOWNLOAD'!$B191+$B191</f>
        <v>5.0000000000000044E-2</v>
      </c>
      <c r="I191" s="199">
        <f ca="1">'GAS DAILY VOL DOWNLOAD'!I191-'GAS DAILY VOL DOWNLOAD'!$B191+$B191</f>
        <v>0</v>
      </c>
      <c r="J191" s="199">
        <f ca="1">'GAS DAILY VOL DOWNLOAD'!J191-'GAS DAILY VOL DOWNLOAD'!$B191+$B191</f>
        <v>0.35000000000000009</v>
      </c>
      <c r="K191" s="199">
        <f ca="1">'GAS DAILY VOL DOWNLOAD'!K191-'GAS DAILY VOL DOWNLOAD'!$B191+$B191</f>
        <v>0</v>
      </c>
      <c r="L191" s="199">
        <f ca="1">'GAS DAILY VOL DOWNLOAD'!L191-'GAS DAILY VOL DOWNLOAD'!$B191+$B191</f>
        <v>0.10000000000000009</v>
      </c>
      <c r="M191" s="199">
        <f ca="1">'GAS DAILY VOL DOWNLOAD'!M191-'GAS DAILY VOL DOWNLOAD'!$B191+$B191</f>
        <v>0</v>
      </c>
      <c r="N191" s="199">
        <f ca="1">'GAS DAILY VOL DOWNLOAD'!N191-'GAS DAILY VOL DOWNLOAD'!$B191+$B191</f>
        <v>0.44999999999999996</v>
      </c>
      <c r="O191" s="199">
        <f ca="1">'GAS DAILY VOL DOWNLOAD'!O191-'GAS DAILY VOL DOWNLOAD'!$B191+$B191</f>
        <v>0.14999999999999991</v>
      </c>
      <c r="P191" s="199">
        <f ca="1">'GAS DAILY VOL DOWNLOAD'!P191-'GAS DAILY VOL DOWNLOAD'!$B191+$B191</f>
        <v>0.10000000000000009</v>
      </c>
      <c r="Q191" s="199">
        <f ca="1">'GAS DAILY VOL DOWNLOAD'!Q191-'GAS DAILY VOL DOWNLOAD'!$B191+$B191</f>
        <v>0</v>
      </c>
    </row>
    <row r="192" spans="1:17" x14ac:dyDescent="0.25">
      <c r="A192" s="154">
        <v>42795</v>
      </c>
      <c r="B192" s="199">
        <f ca="1">STRADDLES!L214</f>
        <v>0</v>
      </c>
      <c r="C192" s="199">
        <f ca="1">'GAS DAILY VOL DOWNLOAD'!C192-'GAS DAILY VOL DOWNLOAD'!$B192+$B192</f>
        <v>5.0000000000000044E-2</v>
      </c>
      <c r="D192" s="199">
        <f ca="1">'GAS DAILY VOL DOWNLOAD'!D192-'GAS DAILY VOL DOWNLOAD'!$B192+$B192</f>
        <v>0</v>
      </c>
      <c r="E192" s="199">
        <f ca="1">'GAS DAILY VOL DOWNLOAD'!E192-'GAS DAILY VOL DOWNLOAD'!$B192+$B192</f>
        <v>0</v>
      </c>
      <c r="F192" s="199">
        <f ca="1">'GAS DAILY VOL DOWNLOAD'!F192-'GAS DAILY VOL DOWNLOAD'!$B192+$B192</f>
        <v>9.9999999999999978E-2</v>
      </c>
      <c r="G192" s="199">
        <f ca="1">'GAS DAILY VOL DOWNLOAD'!G192-'GAS DAILY VOL DOWNLOAD'!$B192+$B192</f>
        <v>0.25</v>
      </c>
      <c r="H192" s="199">
        <f ca="1">'GAS DAILY VOL DOWNLOAD'!H192-'GAS DAILY VOL DOWNLOAD'!$B192+$B192</f>
        <v>0</v>
      </c>
      <c r="I192" s="199">
        <f ca="1">'GAS DAILY VOL DOWNLOAD'!I192-'GAS DAILY VOL DOWNLOAD'!$B192+$B192</f>
        <v>0</v>
      </c>
      <c r="J192" s="199">
        <f ca="1">'GAS DAILY VOL DOWNLOAD'!J192-'GAS DAILY VOL DOWNLOAD'!$B192+$B192</f>
        <v>0.19999999999999996</v>
      </c>
      <c r="K192" s="199">
        <f ca="1">'GAS DAILY VOL DOWNLOAD'!K192-'GAS DAILY VOL DOWNLOAD'!$B192+$B192</f>
        <v>0</v>
      </c>
      <c r="L192" s="199">
        <f ca="1">'GAS DAILY VOL DOWNLOAD'!L192-'GAS DAILY VOL DOWNLOAD'!$B192+$B192</f>
        <v>0</v>
      </c>
      <c r="M192" s="199">
        <f ca="1">'GAS DAILY VOL DOWNLOAD'!M192-'GAS DAILY VOL DOWNLOAD'!$B192+$B192</f>
        <v>0</v>
      </c>
      <c r="N192" s="199">
        <f ca="1">'GAS DAILY VOL DOWNLOAD'!N192-'GAS DAILY VOL DOWNLOAD'!$B192+$B192</f>
        <v>0.25</v>
      </c>
      <c r="O192" s="199">
        <f ca="1">'GAS DAILY VOL DOWNLOAD'!O192-'GAS DAILY VOL DOWNLOAD'!$B192+$B192</f>
        <v>0.15000000000000002</v>
      </c>
      <c r="P192" s="199">
        <f ca="1">'GAS DAILY VOL DOWNLOAD'!P192-'GAS DAILY VOL DOWNLOAD'!$B192+$B192</f>
        <v>9.9999999999999978E-2</v>
      </c>
      <c r="Q192" s="199">
        <f ca="1">'GAS DAILY VOL DOWNLOAD'!Q192-'GAS DAILY VOL DOWNLOAD'!$B192+$B192</f>
        <v>0</v>
      </c>
    </row>
    <row r="193" spans="1:17" x14ac:dyDescent="0.25">
      <c r="A193" s="154">
        <v>42826</v>
      </c>
      <c r="B193" s="199">
        <f ca="1">STRADDLES!L215</f>
        <v>0</v>
      </c>
      <c r="C193" s="199">
        <f ca="1">'GAS DAILY VOL DOWNLOAD'!C193-'GAS DAILY VOL DOWNLOAD'!$B193+$B193</f>
        <v>4.9999999999999989E-2</v>
      </c>
      <c r="D193" s="199">
        <f ca="1">'GAS DAILY VOL DOWNLOAD'!D193-'GAS DAILY VOL DOWNLOAD'!$B193+$B193</f>
        <v>0</v>
      </c>
      <c r="E193" s="199">
        <f ca="1">'GAS DAILY VOL DOWNLOAD'!E193-'GAS DAILY VOL DOWNLOAD'!$B193+$B193</f>
        <v>4.9999999999999989E-2</v>
      </c>
      <c r="F193" s="199">
        <f ca="1">'GAS DAILY VOL DOWNLOAD'!F193-'GAS DAILY VOL DOWNLOAD'!$B193+$B193</f>
        <v>4.9999999999999989E-2</v>
      </c>
      <c r="G193" s="199">
        <f ca="1">'GAS DAILY VOL DOWNLOAD'!G193-'GAS DAILY VOL DOWNLOAD'!$B193+$B193</f>
        <v>4.9999999999999989E-2</v>
      </c>
      <c r="H193" s="199">
        <f ca="1">'GAS DAILY VOL DOWNLOAD'!H193-'GAS DAILY VOL DOWNLOAD'!$B193+$B193</f>
        <v>4.9999999999999989E-2</v>
      </c>
      <c r="I193" s="199">
        <f ca="1">'GAS DAILY VOL DOWNLOAD'!I193-'GAS DAILY VOL DOWNLOAD'!$B193+$B193</f>
        <v>4.9999999999999989E-2</v>
      </c>
      <c r="J193" s="199">
        <f ca="1">'GAS DAILY VOL DOWNLOAD'!J193-'GAS DAILY VOL DOWNLOAD'!$B193+$B193</f>
        <v>9.9999999999999978E-2</v>
      </c>
      <c r="K193" s="199">
        <f ca="1">'GAS DAILY VOL DOWNLOAD'!K193-'GAS DAILY VOL DOWNLOAD'!$B193+$B193</f>
        <v>0</v>
      </c>
      <c r="L193" s="199">
        <f ca="1">'GAS DAILY VOL DOWNLOAD'!L193-'GAS DAILY VOL DOWNLOAD'!$B193+$B193</f>
        <v>4.9999999999999989E-2</v>
      </c>
      <c r="M193" s="199">
        <f ca="1">'GAS DAILY VOL DOWNLOAD'!M193-'GAS DAILY VOL DOWNLOAD'!$B193+$B193</f>
        <v>0</v>
      </c>
      <c r="N193" s="199">
        <f ca="1">'GAS DAILY VOL DOWNLOAD'!N193-'GAS DAILY VOL DOWNLOAD'!$B193+$B193</f>
        <v>4.9999999999999989E-2</v>
      </c>
      <c r="O193" s="199">
        <f ca="1">'GAS DAILY VOL DOWNLOAD'!O193-'GAS DAILY VOL DOWNLOAD'!$B193+$B193</f>
        <v>0.15000000000000002</v>
      </c>
      <c r="P193" s="199">
        <f ca="1">'GAS DAILY VOL DOWNLOAD'!P193-'GAS DAILY VOL DOWNLOAD'!$B193+$B193</f>
        <v>0.15000000000000002</v>
      </c>
      <c r="Q193" s="199">
        <f ca="1">'GAS DAILY VOL DOWNLOAD'!Q193-'GAS DAILY VOL DOWNLOAD'!$B193+$B193</f>
        <v>0</v>
      </c>
    </row>
    <row r="194" spans="1:17" x14ac:dyDescent="0.25">
      <c r="A194" s="154">
        <v>42856</v>
      </c>
      <c r="B194" s="199">
        <f ca="1">STRADDLES!L216</f>
        <v>0</v>
      </c>
      <c r="C194" s="199">
        <f ca="1">'GAS DAILY VOL DOWNLOAD'!C194-'GAS DAILY VOL DOWNLOAD'!$B194+$B194</f>
        <v>4.9999999999999989E-2</v>
      </c>
      <c r="D194" s="199">
        <f ca="1">'GAS DAILY VOL DOWNLOAD'!D194-'GAS DAILY VOL DOWNLOAD'!$B194+$B194</f>
        <v>-4.9999999999999989E-2</v>
      </c>
      <c r="E194" s="199">
        <f ca="1">'GAS DAILY VOL DOWNLOAD'!E194-'GAS DAILY VOL DOWNLOAD'!$B194+$B194</f>
        <v>-4.9999999999999989E-2</v>
      </c>
      <c r="F194" s="199">
        <f ca="1">'GAS DAILY VOL DOWNLOAD'!F194-'GAS DAILY VOL DOWNLOAD'!$B194+$B194</f>
        <v>0</v>
      </c>
      <c r="G194" s="199">
        <f ca="1">'GAS DAILY VOL DOWNLOAD'!G194-'GAS DAILY VOL DOWNLOAD'!$B194+$B194</f>
        <v>4.9999999999999989E-2</v>
      </c>
      <c r="H194" s="199">
        <f ca="1">'GAS DAILY VOL DOWNLOAD'!H194-'GAS DAILY VOL DOWNLOAD'!$B194+$B194</f>
        <v>0</v>
      </c>
      <c r="I194" s="199">
        <f ca="1">'GAS DAILY VOL DOWNLOAD'!I194-'GAS DAILY VOL DOWNLOAD'!$B194+$B194</f>
        <v>-4.9999999999999989E-2</v>
      </c>
      <c r="J194" s="199">
        <f ca="1">'GAS DAILY VOL DOWNLOAD'!J194-'GAS DAILY VOL DOWNLOAD'!$B194+$B194</f>
        <v>0</v>
      </c>
      <c r="K194" s="199">
        <f ca="1">'GAS DAILY VOL DOWNLOAD'!K194-'GAS DAILY VOL DOWNLOAD'!$B194+$B194</f>
        <v>0</v>
      </c>
      <c r="L194" s="199">
        <f ca="1">'GAS DAILY VOL DOWNLOAD'!L194-'GAS DAILY VOL DOWNLOAD'!$B194+$B194</f>
        <v>4.9999999999999989E-2</v>
      </c>
      <c r="M194" s="199">
        <f ca="1">'GAS DAILY VOL DOWNLOAD'!M194-'GAS DAILY VOL DOWNLOAD'!$B194+$B194</f>
        <v>0</v>
      </c>
      <c r="N194" s="199">
        <f ca="1">'GAS DAILY VOL DOWNLOAD'!N194-'GAS DAILY VOL DOWNLOAD'!$B194+$B194</f>
        <v>4.9999999999999989E-2</v>
      </c>
      <c r="O194" s="199">
        <f ca="1">'GAS DAILY VOL DOWNLOAD'!O194-'GAS DAILY VOL DOWNLOAD'!$B194+$B194</f>
        <v>0.14999999999999997</v>
      </c>
      <c r="P194" s="199">
        <f ca="1">'GAS DAILY VOL DOWNLOAD'!P194-'GAS DAILY VOL DOWNLOAD'!$B194+$B194</f>
        <v>4.9999999999999989E-2</v>
      </c>
      <c r="Q194" s="199">
        <f ca="1">'GAS DAILY VOL DOWNLOAD'!Q194-'GAS DAILY VOL DOWNLOAD'!$B194+$B194</f>
        <v>0</v>
      </c>
    </row>
    <row r="195" spans="1:17" x14ac:dyDescent="0.25">
      <c r="A195" s="154">
        <v>42887</v>
      </c>
      <c r="B195" s="199">
        <f ca="1">STRADDLES!L217</f>
        <v>0</v>
      </c>
      <c r="C195" s="199">
        <f ca="1">'GAS DAILY VOL DOWNLOAD'!C195-'GAS DAILY VOL DOWNLOAD'!$B195+$B195</f>
        <v>4.9999999999999989E-2</v>
      </c>
      <c r="D195" s="199">
        <f ca="1">'GAS DAILY VOL DOWNLOAD'!D195-'GAS DAILY VOL DOWNLOAD'!$B195+$B195</f>
        <v>-4.9999999999999989E-2</v>
      </c>
      <c r="E195" s="199">
        <f ca="1">'GAS DAILY VOL DOWNLOAD'!E195-'GAS DAILY VOL DOWNLOAD'!$B195+$B195</f>
        <v>4.9999999999999989E-2</v>
      </c>
      <c r="F195" s="199">
        <f ca="1">'GAS DAILY VOL DOWNLOAD'!F195-'GAS DAILY VOL DOWNLOAD'!$B195+$B195</f>
        <v>0</v>
      </c>
      <c r="G195" s="199">
        <f ca="1">'GAS DAILY VOL DOWNLOAD'!G195-'GAS DAILY VOL DOWNLOAD'!$B195+$B195</f>
        <v>4.9999999999999989E-2</v>
      </c>
      <c r="H195" s="199">
        <f ca="1">'GAS DAILY VOL DOWNLOAD'!H195-'GAS DAILY VOL DOWNLOAD'!$B195+$B195</f>
        <v>4.9999999999999989E-2</v>
      </c>
      <c r="I195" s="199">
        <f ca="1">'GAS DAILY VOL DOWNLOAD'!I195-'GAS DAILY VOL DOWNLOAD'!$B195+$B195</f>
        <v>4.9999999999999989E-2</v>
      </c>
      <c r="J195" s="199">
        <f ca="1">'GAS DAILY VOL DOWNLOAD'!J195-'GAS DAILY VOL DOWNLOAD'!$B195+$B195</f>
        <v>4.9999999999999989E-2</v>
      </c>
      <c r="K195" s="199">
        <f ca="1">'GAS DAILY VOL DOWNLOAD'!K195-'GAS DAILY VOL DOWNLOAD'!$B195+$B195</f>
        <v>0</v>
      </c>
      <c r="L195" s="199">
        <f ca="1">'GAS DAILY VOL DOWNLOAD'!L195-'GAS DAILY VOL DOWNLOAD'!$B195+$B195</f>
        <v>4.9999999999999989E-2</v>
      </c>
      <c r="M195" s="199">
        <f ca="1">'GAS DAILY VOL DOWNLOAD'!M195-'GAS DAILY VOL DOWNLOAD'!$B195+$B195</f>
        <v>0</v>
      </c>
      <c r="N195" s="199">
        <f ca="1">'GAS DAILY VOL DOWNLOAD'!N195-'GAS DAILY VOL DOWNLOAD'!$B195+$B195</f>
        <v>4.9999999999999989E-2</v>
      </c>
      <c r="O195" s="199">
        <f ca="1">'GAS DAILY VOL DOWNLOAD'!O195-'GAS DAILY VOL DOWNLOAD'!$B195+$B195</f>
        <v>0.14999999999999997</v>
      </c>
      <c r="P195" s="199">
        <f ca="1">'GAS DAILY VOL DOWNLOAD'!P195-'GAS DAILY VOL DOWNLOAD'!$B195+$B195</f>
        <v>0.14999999999999997</v>
      </c>
      <c r="Q195" s="199">
        <f ca="1">'GAS DAILY VOL DOWNLOAD'!Q195-'GAS DAILY VOL DOWNLOAD'!$B195+$B195</f>
        <v>0</v>
      </c>
    </row>
    <row r="196" spans="1:17" x14ac:dyDescent="0.25">
      <c r="A196" s="154">
        <v>42917</v>
      </c>
      <c r="B196" s="199">
        <f ca="1">STRADDLES!L218</f>
        <v>0</v>
      </c>
      <c r="C196" s="199">
        <f ca="1">'GAS DAILY VOL DOWNLOAD'!C196-'GAS DAILY VOL DOWNLOAD'!$B196+$B196</f>
        <v>0</v>
      </c>
      <c r="D196" s="199">
        <f ca="1">'GAS DAILY VOL DOWNLOAD'!D196-'GAS DAILY VOL DOWNLOAD'!$B196+$B196</f>
        <v>-9.9999999999999978E-2</v>
      </c>
      <c r="E196" s="199">
        <f ca="1">'GAS DAILY VOL DOWNLOAD'!E196-'GAS DAILY VOL DOWNLOAD'!$B196+$B196</f>
        <v>0</v>
      </c>
      <c r="F196" s="199">
        <f ca="1">'GAS DAILY VOL DOWNLOAD'!F196-'GAS DAILY VOL DOWNLOAD'!$B196+$B196</f>
        <v>0</v>
      </c>
      <c r="G196" s="199">
        <f ca="1">'GAS DAILY VOL DOWNLOAD'!G196-'GAS DAILY VOL DOWNLOAD'!$B196+$B196</f>
        <v>0</v>
      </c>
      <c r="H196" s="199">
        <f ca="1">'GAS DAILY VOL DOWNLOAD'!H196-'GAS DAILY VOL DOWNLOAD'!$B196+$B196</f>
        <v>0</v>
      </c>
      <c r="I196" s="199">
        <f ca="1">'GAS DAILY VOL DOWNLOAD'!I196-'GAS DAILY VOL DOWNLOAD'!$B196+$B196</f>
        <v>0</v>
      </c>
      <c r="J196" s="199">
        <f ca="1">'GAS DAILY VOL DOWNLOAD'!J196-'GAS DAILY VOL DOWNLOAD'!$B196+$B196</f>
        <v>0</v>
      </c>
      <c r="K196" s="199">
        <f ca="1">'GAS DAILY VOL DOWNLOAD'!K196-'GAS DAILY VOL DOWNLOAD'!$B196+$B196</f>
        <v>0</v>
      </c>
      <c r="L196" s="199">
        <f ca="1">'GAS DAILY VOL DOWNLOAD'!L196-'GAS DAILY VOL DOWNLOAD'!$B196+$B196</f>
        <v>5.0000000000000044E-2</v>
      </c>
      <c r="M196" s="199">
        <f ca="1">'GAS DAILY VOL DOWNLOAD'!M196-'GAS DAILY VOL DOWNLOAD'!$B196+$B196</f>
        <v>0</v>
      </c>
      <c r="N196" s="199">
        <f ca="1">'GAS DAILY VOL DOWNLOAD'!N196-'GAS DAILY VOL DOWNLOAD'!$B196+$B196</f>
        <v>0</v>
      </c>
      <c r="O196" s="199">
        <f ca="1">'GAS DAILY VOL DOWNLOAD'!O196-'GAS DAILY VOL DOWNLOAD'!$B196+$B196</f>
        <v>0.15000000000000002</v>
      </c>
      <c r="P196" s="199">
        <f ca="1">'GAS DAILY VOL DOWNLOAD'!P196-'GAS DAILY VOL DOWNLOAD'!$B196+$B196</f>
        <v>9.9999999999999978E-2</v>
      </c>
      <c r="Q196" s="199">
        <f ca="1">'GAS DAILY VOL DOWNLOAD'!Q196-'GAS DAILY VOL DOWNLOAD'!$B196+$B196</f>
        <v>0</v>
      </c>
    </row>
    <row r="197" spans="1:17" x14ac:dyDescent="0.25">
      <c r="A197" s="154">
        <v>42948</v>
      </c>
      <c r="B197" s="199">
        <f ca="1">STRADDLES!L219</f>
        <v>0</v>
      </c>
      <c r="C197" s="199">
        <f ca="1">'GAS DAILY VOL DOWNLOAD'!C197-'GAS DAILY VOL DOWNLOAD'!$B197+$B197</f>
        <v>0</v>
      </c>
      <c r="D197" s="199">
        <f ca="1">'GAS DAILY VOL DOWNLOAD'!D197-'GAS DAILY VOL DOWNLOAD'!$B197+$B197</f>
        <v>-5.0000000000000044E-2</v>
      </c>
      <c r="E197" s="199">
        <f ca="1">'GAS DAILY VOL DOWNLOAD'!E197-'GAS DAILY VOL DOWNLOAD'!$B197+$B197</f>
        <v>4.9999999999999933E-2</v>
      </c>
      <c r="F197" s="199">
        <f ca="1">'GAS DAILY VOL DOWNLOAD'!F197-'GAS DAILY VOL DOWNLOAD'!$B197+$B197</f>
        <v>0</v>
      </c>
      <c r="G197" s="199">
        <f ca="1">'GAS DAILY VOL DOWNLOAD'!G197-'GAS DAILY VOL DOWNLOAD'!$B197+$B197</f>
        <v>4.9999999999999933E-2</v>
      </c>
      <c r="H197" s="199">
        <f ca="1">'GAS DAILY VOL DOWNLOAD'!H197-'GAS DAILY VOL DOWNLOAD'!$B197+$B197</f>
        <v>0</v>
      </c>
      <c r="I197" s="199">
        <f ca="1">'GAS DAILY VOL DOWNLOAD'!I197-'GAS DAILY VOL DOWNLOAD'!$B197+$B197</f>
        <v>4.9999999999999933E-2</v>
      </c>
      <c r="J197" s="199">
        <f ca="1">'GAS DAILY VOL DOWNLOAD'!J197-'GAS DAILY VOL DOWNLOAD'!$B197+$B197</f>
        <v>-0.10000000000000003</v>
      </c>
      <c r="K197" s="199">
        <f ca="1">'GAS DAILY VOL DOWNLOAD'!K197-'GAS DAILY VOL DOWNLOAD'!$B197+$B197</f>
        <v>0</v>
      </c>
      <c r="L197" s="199">
        <f ca="1">'GAS DAILY VOL DOWNLOAD'!L197-'GAS DAILY VOL DOWNLOAD'!$B197+$B197</f>
        <v>4.9999999999999933E-2</v>
      </c>
      <c r="M197" s="199">
        <f ca="1">'GAS DAILY VOL DOWNLOAD'!M197-'GAS DAILY VOL DOWNLOAD'!$B197+$B197</f>
        <v>0</v>
      </c>
      <c r="N197" s="199">
        <f ca="1">'GAS DAILY VOL DOWNLOAD'!N197-'GAS DAILY VOL DOWNLOAD'!$B197+$B197</f>
        <v>4.9999999999999933E-2</v>
      </c>
      <c r="O197" s="199">
        <f ca="1">'GAS DAILY VOL DOWNLOAD'!O197-'GAS DAILY VOL DOWNLOAD'!$B197+$B197</f>
        <v>0.14999999999999991</v>
      </c>
      <c r="P197" s="199">
        <f ca="1">'GAS DAILY VOL DOWNLOAD'!P197-'GAS DAILY VOL DOWNLOAD'!$B197+$B197</f>
        <v>0.14999999999999991</v>
      </c>
      <c r="Q197" s="199">
        <f ca="1">'GAS DAILY VOL DOWNLOAD'!Q197-'GAS DAILY VOL DOWNLOAD'!$B197+$B197</f>
        <v>0</v>
      </c>
    </row>
    <row r="198" spans="1:17" x14ac:dyDescent="0.25">
      <c r="A198" s="154">
        <v>42979</v>
      </c>
      <c r="B198" s="199">
        <f ca="1">STRADDLES!L220</f>
        <v>0</v>
      </c>
      <c r="C198" s="199">
        <f ca="1">'GAS DAILY VOL DOWNLOAD'!C198-'GAS DAILY VOL DOWNLOAD'!$B198+$B198</f>
        <v>0</v>
      </c>
      <c r="D198" s="199">
        <f ca="1">'GAS DAILY VOL DOWNLOAD'!D198-'GAS DAILY VOL DOWNLOAD'!$B198+$B198</f>
        <v>0</v>
      </c>
      <c r="E198" s="199">
        <f ca="1">'GAS DAILY VOL DOWNLOAD'!E198-'GAS DAILY VOL DOWNLOAD'!$B198+$B198</f>
        <v>0</v>
      </c>
      <c r="F198" s="199">
        <f ca="1">'GAS DAILY VOL DOWNLOAD'!F198-'GAS DAILY VOL DOWNLOAD'!$B198+$B198</f>
        <v>0</v>
      </c>
      <c r="G198" s="199">
        <f ca="1">'GAS DAILY VOL DOWNLOAD'!G198-'GAS DAILY VOL DOWNLOAD'!$B198+$B198</f>
        <v>4.9999999999999933E-2</v>
      </c>
      <c r="H198" s="199">
        <f ca="1">'GAS DAILY VOL DOWNLOAD'!H198-'GAS DAILY VOL DOWNLOAD'!$B198+$B198</f>
        <v>4.9999999999999933E-2</v>
      </c>
      <c r="I198" s="199">
        <f ca="1">'GAS DAILY VOL DOWNLOAD'!I198-'GAS DAILY VOL DOWNLOAD'!$B198+$B198</f>
        <v>0</v>
      </c>
      <c r="J198" s="199">
        <f ca="1">'GAS DAILY VOL DOWNLOAD'!J198-'GAS DAILY VOL DOWNLOAD'!$B198+$B198</f>
        <v>-5.0000000000000044E-2</v>
      </c>
      <c r="K198" s="199">
        <f ca="1">'GAS DAILY VOL DOWNLOAD'!K198-'GAS DAILY VOL DOWNLOAD'!$B198+$B198</f>
        <v>0</v>
      </c>
      <c r="L198" s="199">
        <f ca="1">'GAS DAILY VOL DOWNLOAD'!L198-'GAS DAILY VOL DOWNLOAD'!$B198+$B198</f>
        <v>4.9999999999999933E-2</v>
      </c>
      <c r="M198" s="199">
        <f ca="1">'GAS DAILY VOL DOWNLOAD'!M198-'GAS DAILY VOL DOWNLOAD'!$B198+$B198</f>
        <v>0</v>
      </c>
      <c r="N198" s="199">
        <f ca="1">'GAS DAILY VOL DOWNLOAD'!N198-'GAS DAILY VOL DOWNLOAD'!$B198+$B198</f>
        <v>4.9999999999999933E-2</v>
      </c>
      <c r="O198" s="199">
        <f ca="1">'GAS DAILY VOL DOWNLOAD'!O198-'GAS DAILY VOL DOWNLOAD'!$B198+$B198</f>
        <v>0.14999999999999991</v>
      </c>
      <c r="P198" s="199">
        <f ca="1">'GAS DAILY VOL DOWNLOAD'!P198-'GAS DAILY VOL DOWNLOAD'!$B198+$B198</f>
        <v>9.9999999999999978E-2</v>
      </c>
      <c r="Q198" s="199">
        <f ca="1">'GAS DAILY VOL DOWNLOAD'!Q198-'GAS DAILY VOL DOWNLOAD'!$B198+$B198</f>
        <v>0</v>
      </c>
    </row>
    <row r="199" spans="1:17" x14ac:dyDescent="0.25">
      <c r="A199" s="154">
        <v>43009</v>
      </c>
      <c r="B199" s="199">
        <f ca="1">STRADDLES!L221</f>
        <v>0</v>
      </c>
      <c r="C199" s="199">
        <f ca="1">'GAS DAILY VOL DOWNLOAD'!C199-'GAS DAILY VOL DOWNLOAD'!$B199+$B199</f>
        <v>0</v>
      </c>
      <c r="D199" s="199">
        <f ca="1">'GAS DAILY VOL DOWNLOAD'!D199-'GAS DAILY VOL DOWNLOAD'!$B199+$B199</f>
        <v>-4.9999999999999933E-2</v>
      </c>
      <c r="E199" s="199">
        <f ca="1">'GAS DAILY VOL DOWNLOAD'!E199-'GAS DAILY VOL DOWNLOAD'!$B199+$B199</f>
        <v>0</v>
      </c>
      <c r="F199" s="199">
        <f ca="1">'GAS DAILY VOL DOWNLOAD'!F199-'GAS DAILY VOL DOWNLOAD'!$B199+$B199</f>
        <v>0</v>
      </c>
      <c r="G199" s="199">
        <f ca="1">'GAS DAILY VOL DOWNLOAD'!G199-'GAS DAILY VOL DOWNLOAD'!$B199+$B199</f>
        <v>5.0000000000000044E-2</v>
      </c>
      <c r="H199" s="199">
        <f ca="1">'GAS DAILY VOL DOWNLOAD'!H199-'GAS DAILY VOL DOWNLOAD'!$B199+$B199</f>
        <v>5.0000000000000044E-2</v>
      </c>
      <c r="I199" s="199">
        <f ca="1">'GAS DAILY VOL DOWNLOAD'!I199-'GAS DAILY VOL DOWNLOAD'!$B199+$B199</f>
        <v>0</v>
      </c>
      <c r="J199" s="199">
        <f ca="1">'GAS DAILY VOL DOWNLOAD'!J199-'GAS DAILY VOL DOWNLOAD'!$B199+$B199</f>
        <v>-9.9999999999999978E-2</v>
      </c>
      <c r="K199" s="199">
        <f ca="1">'GAS DAILY VOL DOWNLOAD'!K199-'GAS DAILY VOL DOWNLOAD'!$B199+$B199</f>
        <v>0</v>
      </c>
      <c r="L199" s="199">
        <f ca="1">'GAS DAILY VOL DOWNLOAD'!L199-'GAS DAILY VOL DOWNLOAD'!$B199+$B199</f>
        <v>5.0000000000000044E-2</v>
      </c>
      <c r="M199" s="199">
        <f ca="1">'GAS DAILY VOL DOWNLOAD'!M199-'GAS DAILY VOL DOWNLOAD'!$B199+$B199</f>
        <v>0</v>
      </c>
      <c r="N199" s="199">
        <f ca="1">'GAS DAILY VOL DOWNLOAD'!N199-'GAS DAILY VOL DOWNLOAD'!$B199+$B199</f>
        <v>5.0000000000000044E-2</v>
      </c>
      <c r="O199" s="199">
        <f ca="1">'GAS DAILY VOL DOWNLOAD'!O199-'GAS DAILY VOL DOWNLOAD'!$B199+$B199</f>
        <v>0.15000000000000002</v>
      </c>
      <c r="P199" s="199">
        <f ca="1">'GAS DAILY VOL DOWNLOAD'!P199-'GAS DAILY VOL DOWNLOAD'!$B199+$B199</f>
        <v>9.9999999999999978E-2</v>
      </c>
      <c r="Q199" s="199">
        <f ca="1">'GAS DAILY VOL DOWNLOAD'!Q199-'GAS DAILY VOL DOWNLOAD'!$B199+$B199</f>
        <v>0</v>
      </c>
    </row>
    <row r="200" spans="1:17" x14ac:dyDescent="0.25">
      <c r="A200" s="154">
        <v>43040</v>
      </c>
      <c r="B200" s="199">
        <f ca="1">STRADDLES!L222</f>
        <v>0</v>
      </c>
      <c r="C200" s="199">
        <f ca="1">'GAS DAILY VOL DOWNLOAD'!C200-'GAS DAILY VOL DOWNLOAD'!$B200+$B200</f>
        <v>4.9999999999999933E-2</v>
      </c>
      <c r="D200" s="199">
        <f ca="1">'GAS DAILY VOL DOWNLOAD'!D200-'GAS DAILY VOL DOWNLOAD'!$B200+$B200</f>
        <v>0</v>
      </c>
      <c r="E200" s="199">
        <f ca="1">'GAS DAILY VOL DOWNLOAD'!E200-'GAS DAILY VOL DOWNLOAD'!$B200+$B200</f>
        <v>0</v>
      </c>
      <c r="F200" s="199">
        <f ca="1">'GAS DAILY VOL DOWNLOAD'!F200-'GAS DAILY VOL DOWNLOAD'!$B200+$B200</f>
        <v>9.9999999999999978E-2</v>
      </c>
      <c r="G200" s="199">
        <f ca="1">'GAS DAILY VOL DOWNLOAD'!G200-'GAS DAILY VOL DOWNLOAD'!$B200+$B200</f>
        <v>0.14999999999999991</v>
      </c>
      <c r="H200" s="199">
        <f ca="1">'GAS DAILY VOL DOWNLOAD'!H200-'GAS DAILY VOL DOWNLOAD'!$B200+$B200</f>
        <v>4.9999999999999933E-2</v>
      </c>
      <c r="I200" s="199">
        <f ca="1">'GAS DAILY VOL DOWNLOAD'!I200-'GAS DAILY VOL DOWNLOAD'!$B200+$B200</f>
        <v>0</v>
      </c>
      <c r="J200" s="199">
        <f ca="1">'GAS DAILY VOL DOWNLOAD'!J200-'GAS DAILY VOL DOWNLOAD'!$B200+$B200</f>
        <v>0.14999999999999991</v>
      </c>
      <c r="K200" s="199">
        <f ca="1">'GAS DAILY VOL DOWNLOAD'!K200-'GAS DAILY VOL DOWNLOAD'!$B200+$B200</f>
        <v>0</v>
      </c>
      <c r="L200" s="199">
        <f ca="1">'GAS DAILY VOL DOWNLOAD'!L200-'GAS DAILY VOL DOWNLOAD'!$B200+$B200</f>
        <v>0</v>
      </c>
      <c r="M200" s="199">
        <f ca="1">'GAS DAILY VOL DOWNLOAD'!M200-'GAS DAILY VOL DOWNLOAD'!$B200+$B200</f>
        <v>0</v>
      </c>
      <c r="N200" s="199">
        <f ca="1">'GAS DAILY VOL DOWNLOAD'!N200-'GAS DAILY VOL DOWNLOAD'!$B200+$B200</f>
        <v>0.14999999999999991</v>
      </c>
      <c r="O200" s="199">
        <f ca="1">'GAS DAILY VOL DOWNLOAD'!O200-'GAS DAILY VOL DOWNLOAD'!$B200+$B200</f>
        <v>0.14999999999999991</v>
      </c>
      <c r="P200" s="199">
        <f ca="1">'GAS DAILY VOL DOWNLOAD'!P200-'GAS DAILY VOL DOWNLOAD'!$B200+$B200</f>
        <v>9.9999999999999978E-2</v>
      </c>
      <c r="Q200" s="199">
        <f ca="1">'GAS DAILY VOL DOWNLOAD'!Q200-'GAS DAILY VOL DOWNLOAD'!$B200+$B200</f>
        <v>0</v>
      </c>
    </row>
    <row r="201" spans="1:17" x14ac:dyDescent="0.25">
      <c r="A201" s="154">
        <v>43070</v>
      </c>
      <c r="B201" s="199">
        <f ca="1">STRADDLES!L223</f>
        <v>0</v>
      </c>
      <c r="C201" s="199">
        <f ca="1">'GAS DAILY VOL DOWNLOAD'!C201-'GAS DAILY VOL DOWNLOAD'!$B201+$B201</f>
        <v>5.0000000000000044E-2</v>
      </c>
      <c r="D201" s="199">
        <f ca="1">'GAS DAILY VOL DOWNLOAD'!D201-'GAS DAILY VOL DOWNLOAD'!$B201+$B201</f>
        <v>0</v>
      </c>
      <c r="E201" s="199">
        <f ca="1">'GAS DAILY VOL DOWNLOAD'!E201-'GAS DAILY VOL DOWNLOAD'!$B201+$B201</f>
        <v>0</v>
      </c>
      <c r="F201" s="199">
        <f ca="1">'GAS DAILY VOL DOWNLOAD'!F201-'GAS DAILY VOL DOWNLOAD'!$B201+$B201</f>
        <v>0.14999999999999991</v>
      </c>
      <c r="G201" s="199">
        <f ca="1">'GAS DAILY VOL DOWNLOAD'!G201-'GAS DAILY VOL DOWNLOAD'!$B201+$B201</f>
        <v>0.25</v>
      </c>
      <c r="H201" s="199">
        <f ca="1">'GAS DAILY VOL DOWNLOAD'!H201-'GAS DAILY VOL DOWNLOAD'!$B201+$B201</f>
        <v>5.0000000000000044E-2</v>
      </c>
      <c r="I201" s="199">
        <f ca="1">'GAS DAILY VOL DOWNLOAD'!I201-'GAS DAILY VOL DOWNLOAD'!$B201+$B201</f>
        <v>0</v>
      </c>
      <c r="J201" s="199">
        <f ca="1">'GAS DAILY VOL DOWNLOAD'!J201-'GAS DAILY VOL DOWNLOAD'!$B201+$B201</f>
        <v>0.35000000000000009</v>
      </c>
      <c r="K201" s="199">
        <f ca="1">'GAS DAILY VOL DOWNLOAD'!K201-'GAS DAILY VOL DOWNLOAD'!$B201+$B201</f>
        <v>0</v>
      </c>
      <c r="L201" s="199">
        <f ca="1">'GAS DAILY VOL DOWNLOAD'!L201-'GAS DAILY VOL DOWNLOAD'!$B201+$B201</f>
        <v>0.10000000000000009</v>
      </c>
      <c r="M201" s="199">
        <f ca="1">'GAS DAILY VOL DOWNLOAD'!M201-'GAS DAILY VOL DOWNLOAD'!$B201+$B201</f>
        <v>0</v>
      </c>
      <c r="N201" s="199">
        <f ca="1">'GAS DAILY VOL DOWNLOAD'!N201-'GAS DAILY VOL DOWNLOAD'!$B201+$B201</f>
        <v>0.25</v>
      </c>
      <c r="O201" s="199">
        <f ca="1">'GAS DAILY VOL DOWNLOAD'!O201-'GAS DAILY VOL DOWNLOAD'!$B201+$B201</f>
        <v>0.14999999999999991</v>
      </c>
      <c r="P201" s="199">
        <f ca="1">'GAS DAILY VOL DOWNLOAD'!P201-'GAS DAILY VOL DOWNLOAD'!$B201+$B201</f>
        <v>0.10000000000000009</v>
      </c>
      <c r="Q201" s="199">
        <f ca="1">'GAS DAILY VOL DOWNLOAD'!Q201-'GAS DAILY VOL DOWNLOAD'!$B201+$B201</f>
        <v>0</v>
      </c>
    </row>
    <row r="202" spans="1:17" x14ac:dyDescent="0.25">
      <c r="A202" s="154">
        <v>43101</v>
      </c>
      <c r="B202" s="199">
        <f ca="1">STRADDLES!L224</f>
        <v>0</v>
      </c>
      <c r="C202" s="199">
        <f ca="1">'GAS DAILY VOL DOWNLOAD'!C202-'GAS DAILY VOL DOWNLOAD'!$B202+$B202</f>
        <v>5.0000000000000044E-2</v>
      </c>
      <c r="D202" s="199">
        <f ca="1">'GAS DAILY VOL DOWNLOAD'!D202-'GAS DAILY VOL DOWNLOAD'!$B202+$B202</f>
        <v>0</v>
      </c>
      <c r="E202" s="199">
        <f ca="1">'GAS DAILY VOL DOWNLOAD'!E202-'GAS DAILY VOL DOWNLOAD'!$B202+$B202</f>
        <v>0</v>
      </c>
      <c r="F202" s="199">
        <f ca="1">'GAS DAILY VOL DOWNLOAD'!F202-'GAS DAILY VOL DOWNLOAD'!$B202+$B202</f>
        <v>0.14999999999999991</v>
      </c>
      <c r="G202" s="199">
        <f ca="1">'GAS DAILY VOL DOWNLOAD'!G202-'GAS DAILY VOL DOWNLOAD'!$B202+$B202</f>
        <v>0.44999999999999996</v>
      </c>
      <c r="H202" s="199">
        <f ca="1">'GAS DAILY VOL DOWNLOAD'!H202-'GAS DAILY VOL DOWNLOAD'!$B202+$B202</f>
        <v>5.0000000000000044E-2</v>
      </c>
      <c r="I202" s="199">
        <f ca="1">'GAS DAILY VOL DOWNLOAD'!I202-'GAS DAILY VOL DOWNLOAD'!$B202+$B202</f>
        <v>0</v>
      </c>
      <c r="J202" s="199">
        <f ca="1">'GAS DAILY VOL DOWNLOAD'!J202-'GAS DAILY VOL DOWNLOAD'!$B202+$B202</f>
        <v>0.35000000000000009</v>
      </c>
      <c r="K202" s="199">
        <f ca="1">'GAS DAILY VOL DOWNLOAD'!K202-'GAS DAILY VOL DOWNLOAD'!$B202+$B202</f>
        <v>0</v>
      </c>
      <c r="L202" s="199">
        <f ca="1">'GAS DAILY VOL DOWNLOAD'!L202-'GAS DAILY VOL DOWNLOAD'!$B202+$B202</f>
        <v>0.10000000000000009</v>
      </c>
      <c r="M202" s="199">
        <f ca="1">'GAS DAILY VOL DOWNLOAD'!M202-'GAS DAILY VOL DOWNLOAD'!$B202+$B202</f>
        <v>0</v>
      </c>
      <c r="N202" s="199">
        <f ca="1">'GAS DAILY VOL DOWNLOAD'!N202-'GAS DAILY VOL DOWNLOAD'!$B202+$B202</f>
        <v>0.44999999999999996</v>
      </c>
      <c r="O202" s="199">
        <f ca="1">'GAS DAILY VOL DOWNLOAD'!O202-'GAS DAILY VOL DOWNLOAD'!$B202+$B202</f>
        <v>0.14999999999999991</v>
      </c>
      <c r="P202" s="199">
        <f ca="1">'GAS DAILY VOL DOWNLOAD'!P202-'GAS DAILY VOL DOWNLOAD'!$B202+$B202</f>
        <v>0.10000000000000009</v>
      </c>
      <c r="Q202" s="199">
        <f ca="1">'GAS DAILY VOL DOWNLOAD'!Q202-'GAS DAILY VOL DOWNLOAD'!$B202+$B202</f>
        <v>0</v>
      </c>
    </row>
    <row r="203" spans="1:17" x14ac:dyDescent="0.25">
      <c r="A203" s="154">
        <v>43132</v>
      </c>
      <c r="B203" s="199">
        <f ca="1">STRADDLES!L225</f>
        <v>0</v>
      </c>
      <c r="C203" s="199">
        <f ca="1">'GAS DAILY VOL DOWNLOAD'!C203-'GAS DAILY VOL DOWNLOAD'!$B203+$B203</f>
        <v>5.0000000000000044E-2</v>
      </c>
      <c r="D203" s="199">
        <f ca="1">'GAS DAILY VOL DOWNLOAD'!D203-'GAS DAILY VOL DOWNLOAD'!$B203+$B203</f>
        <v>0</v>
      </c>
      <c r="E203" s="199">
        <f ca="1">'GAS DAILY VOL DOWNLOAD'!E203-'GAS DAILY VOL DOWNLOAD'!$B203+$B203</f>
        <v>0</v>
      </c>
      <c r="F203" s="199">
        <f ca="1">'GAS DAILY VOL DOWNLOAD'!F203-'GAS DAILY VOL DOWNLOAD'!$B203+$B203</f>
        <v>0.14999999999999991</v>
      </c>
      <c r="G203" s="199">
        <f ca="1">'GAS DAILY VOL DOWNLOAD'!G203-'GAS DAILY VOL DOWNLOAD'!$B203+$B203</f>
        <v>0.44999999999999996</v>
      </c>
      <c r="H203" s="199">
        <f ca="1">'GAS DAILY VOL DOWNLOAD'!H203-'GAS DAILY VOL DOWNLOAD'!$B203+$B203</f>
        <v>5.0000000000000044E-2</v>
      </c>
      <c r="I203" s="199">
        <f ca="1">'GAS DAILY VOL DOWNLOAD'!I203-'GAS DAILY VOL DOWNLOAD'!$B203+$B203</f>
        <v>0</v>
      </c>
      <c r="J203" s="199">
        <f ca="1">'GAS DAILY VOL DOWNLOAD'!J203-'GAS DAILY VOL DOWNLOAD'!$B203+$B203</f>
        <v>0.35000000000000009</v>
      </c>
      <c r="K203" s="199">
        <f ca="1">'GAS DAILY VOL DOWNLOAD'!K203-'GAS DAILY VOL DOWNLOAD'!$B203+$B203</f>
        <v>0</v>
      </c>
      <c r="L203" s="199">
        <f ca="1">'GAS DAILY VOL DOWNLOAD'!L203-'GAS DAILY VOL DOWNLOAD'!$B203+$B203</f>
        <v>0.10000000000000009</v>
      </c>
      <c r="M203" s="199">
        <f ca="1">'GAS DAILY VOL DOWNLOAD'!M203-'GAS DAILY VOL DOWNLOAD'!$B203+$B203</f>
        <v>0</v>
      </c>
      <c r="N203" s="199">
        <f ca="1">'GAS DAILY VOL DOWNLOAD'!N203-'GAS DAILY VOL DOWNLOAD'!$B203+$B203</f>
        <v>0.44999999999999996</v>
      </c>
      <c r="O203" s="199">
        <f ca="1">'GAS DAILY VOL DOWNLOAD'!O203-'GAS DAILY VOL DOWNLOAD'!$B203+$B203</f>
        <v>0.14999999999999991</v>
      </c>
      <c r="P203" s="199">
        <f ca="1">'GAS DAILY VOL DOWNLOAD'!P203-'GAS DAILY VOL DOWNLOAD'!$B203+$B203</f>
        <v>0.10000000000000009</v>
      </c>
      <c r="Q203" s="199">
        <f ca="1">'GAS DAILY VOL DOWNLOAD'!Q203-'GAS DAILY VOL DOWNLOAD'!$B203+$B203</f>
        <v>0</v>
      </c>
    </row>
    <row r="204" spans="1:17" x14ac:dyDescent="0.25">
      <c r="A204" s="154">
        <v>43160</v>
      </c>
      <c r="B204" s="199">
        <f ca="1">STRADDLES!L226</f>
        <v>0</v>
      </c>
      <c r="C204" s="199">
        <f ca="1">'GAS DAILY VOL DOWNLOAD'!C204-'GAS DAILY VOL DOWNLOAD'!$B204+$B204</f>
        <v>5.0000000000000044E-2</v>
      </c>
      <c r="D204" s="199">
        <f ca="1">'GAS DAILY VOL DOWNLOAD'!D204-'GAS DAILY VOL DOWNLOAD'!$B204+$B204</f>
        <v>0</v>
      </c>
      <c r="E204" s="199">
        <f ca="1">'GAS DAILY VOL DOWNLOAD'!E204-'GAS DAILY VOL DOWNLOAD'!$B204+$B204</f>
        <v>0</v>
      </c>
      <c r="F204" s="199">
        <f ca="1">'GAS DAILY VOL DOWNLOAD'!F204-'GAS DAILY VOL DOWNLOAD'!$B204+$B204</f>
        <v>9.9999999999999978E-2</v>
      </c>
      <c r="G204" s="199">
        <f ca="1">'GAS DAILY VOL DOWNLOAD'!G204-'GAS DAILY VOL DOWNLOAD'!$B204+$B204</f>
        <v>0.25</v>
      </c>
      <c r="H204" s="199">
        <f ca="1">'GAS DAILY VOL DOWNLOAD'!H204-'GAS DAILY VOL DOWNLOAD'!$B204+$B204</f>
        <v>0</v>
      </c>
      <c r="I204" s="199">
        <f ca="1">'GAS DAILY VOL DOWNLOAD'!I204-'GAS DAILY VOL DOWNLOAD'!$B204+$B204</f>
        <v>0</v>
      </c>
      <c r="J204" s="199">
        <f ca="1">'GAS DAILY VOL DOWNLOAD'!J204-'GAS DAILY VOL DOWNLOAD'!$B204+$B204</f>
        <v>0.19999999999999996</v>
      </c>
      <c r="K204" s="199">
        <f ca="1">'GAS DAILY VOL DOWNLOAD'!K204-'GAS DAILY VOL DOWNLOAD'!$B204+$B204</f>
        <v>0</v>
      </c>
      <c r="L204" s="199">
        <f ca="1">'GAS DAILY VOL DOWNLOAD'!L204-'GAS DAILY VOL DOWNLOAD'!$B204+$B204</f>
        <v>0</v>
      </c>
      <c r="M204" s="199">
        <f ca="1">'GAS DAILY VOL DOWNLOAD'!M204-'GAS DAILY VOL DOWNLOAD'!$B204+$B204</f>
        <v>0</v>
      </c>
      <c r="N204" s="199">
        <f ca="1">'GAS DAILY VOL DOWNLOAD'!N204-'GAS DAILY VOL DOWNLOAD'!$B204+$B204</f>
        <v>0.25</v>
      </c>
      <c r="O204" s="199">
        <f ca="1">'GAS DAILY VOL DOWNLOAD'!O204-'GAS DAILY VOL DOWNLOAD'!$B204+$B204</f>
        <v>0.15000000000000002</v>
      </c>
      <c r="P204" s="199">
        <f ca="1">'GAS DAILY VOL DOWNLOAD'!P204-'GAS DAILY VOL DOWNLOAD'!$B204+$B204</f>
        <v>9.9999999999999978E-2</v>
      </c>
      <c r="Q204" s="199">
        <f ca="1">'GAS DAILY VOL DOWNLOAD'!Q204-'GAS DAILY VOL DOWNLOAD'!$B204+$B204</f>
        <v>0</v>
      </c>
    </row>
    <row r="205" spans="1:17" x14ac:dyDescent="0.25">
      <c r="A205" s="154">
        <v>43191</v>
      </c>
      <c r="B205" s="199">
        <f ca="1">STRADDLES!L227</f>
        <v>0</v>
      </c>
      <c r="C205" s="199">
        <f ca="1">'GAS DAILY VOL DOWNLOAD'!C205-'GAS DAILY VOL DOWNLOAD'!$B205+$B205</f>
        <v>4.9999999999999989E-2</v>
      </c>
      <c r="D205" s="199">
        <f ca="1">'GAS DAILY VOL DOWNLOAD'!D205-'GAS DAILY VOL DOWNLOAD'!$B205+$B205</f>
        <v>0</v>
      </c>
      <c r="E205" s="199">
        <f ca="1">'GAS DAILY VOL DOWNLOAD'!E205-'GAS DAILY VOL DOWNLOAD'!$B205+$B205</f>
        <v>4.9999999999999989E-2</v>
      </c>
      <c r="F205" s="199">
        <f ca="1">'GAS DAILY VOL DOWNLOAD'!F205-'GAS DAILY VOL DOWNLOAD'!$B205+$B205</f>
        <v>4.9999999999999989E-2</v>
      </c>
      <c r="G205" s="199">
        <f ca="1">'GAS DAILY VOL DOWNLOAD'!G205-'GAS DAILY VOL DOWNLOAD'!$B205+$B205</f>
        <v>4.9999999999999989E-2</v>
      </c>
      <c r="H205" s="199">
        <f ca="1">'GAS DAILY VOL DOWNLOAD'!H205-'GAS DAILY VOL DOWNLOAD'!$B205+$B205</f>
        <v>4.9999999999999989E-2</v>
      </c>
      <c r="I205" s="199">
        <f ca="1">'GAS DAILY VOL DOWNLOAD'!I205-'GAS DAILY VOL DOWNLOAD'!$B205+$B205</f>
        <v>4.9999999999999989E-2</v>
      </c>
      <c r="J205" s="199">
        <f ca="1">'GAS DAILY VOL DOWNLOAD'!J205-'GAS DAILY VOL DOWNLOAD'!$B205+$B205</f>
        <v>9.9999999999999978E-2</v>
      </c>
      <c r="K205" s="199">
        <f ca="1">'GAS DAILY VOL DOWNLOAD'!K205-'GAS DAILY VOL DOWNLOAD'!$B205+$B205</f>
        <v>0</v>
      </c>
      <c r="L205" s="199">
        <f ca="1">'GAS DAILY VOL DOWNLOAD'!L205-'GAS DAILY VOL DOWNLOAD'!$B205+$B205</f>
        <v>4.9999999999999989E-2</v>
      </c>
      <c r="M205" s="199">
        <f ca="1">'GAS DAILY VOL DOWNLOAD'!M205-'GAS DAILY VOL DOWNLOAD'!$B205+$B205</f>
        <v>0</v>
      </c>
      <c r="N205" s="199">
        <f ca="1">'GAS DAILY VOL DOWNLOAD'!N205-'GAS DAILY VOL DOWNLOAD'!$B205+$B205</f>
        <v>4.9999999999999989E-2</v>
      </c>
      <c r="O205" s="199">
        <f ca="1">'GAS DAILY VOL DOWNLOAD'!O205-'GAS DAILY VOL DOWNLOAD'!$B205+$B205</f>
        <v>0.15000000000000002</v>
      </c>
      <c r="P205" s="199">
        <f ca="1">'GAS DAILY VOL DOWNLOAD'!P205-'GAS DAILY VOL DOWNLOAD'!$B205+$B205</f>
        <v>0.15000000000000002</v>
      </c>
      <c r="Q205" s="199">
        <f ca="1">'GAS DAILY VOL DOWNLOAD'!Q205-'GAS DAILY VOL DOWNLOAD'!$B205+$B205</f>
        <v>0</v>
      </c>
    </row>
    <row r="206" spans="1:17" x14ac:dyDescent="0.25">
      <c r="A206" s="154">
        <v>43221</v>
      </c>
      <c r="B206" s="199">
        <f ca="1">STRADDLES!L228</f>
        <v>0</v>
      </c>
      <c r="C206" s="199">
        <f ca="1">'GAS DAILY VOL DOWNLOAD'!C206-'GAS DAILY VOL DOWNLOAD'!$B206+$B206</f>
        <v>4.9999999999999989E-2</v>
      </c>
      <c r="D206" s="199">
        <f ca="1">'GAS DAILY VOL DOWNLOAD'!D206-'GAS DAILY VOL DOWNLOAD'!$B206+$B206</f>
        <v>-4.9999999999999989E-2</v>
      </c>
      <c r="E206" s="199">
        <f ca="1">'GAS DAILY VOL DOWNLOAD'!E206-'GAS DAILY VOL DOWNLOAD'!$B206+$B206</f>
        <v>-4.9999999999999989E-2</v>
      </c>
      <c r="F206" s="199">
        <f ca="1">'GAS DAILY VOL DOWNLOAD'!F206-'GAS DAILY VOL DOWNLOAD'!$B206+$B206</f>
        <v>0</v>
      </c>
      <c r="G206" s="199">
        <f ca="1">'GAS DAILY VOL DOWNLOAD'!G206-'GAS DAILY VOL DOWNLOAD'!$B206+$B206</f>
        <v>4.9999999999999989E-2</v>
      </c>
      <c r="H206" s="199">
        <f ca="1">'GAS DAILY VOL DOWNLOAD'!H206-'GAS DAILY VOL DOWNLOAD'!$B206+$B206</f>
        <v>0</v>
      </c>
      <c r="I206" s="199">
        <f ca="1">'GAS DAILY VOL DOWNLOAD'!I206-'GAS DAILY VOL DOWNLOAD'!$B206+$B206</f>
        <v>-4.9999999999999989E-2</v>
      </c>
      <c r="J206" s="199">
        <f ca="1">'GAS DAILY VOL DOWNLOAD'!J206-'GAS DAILY VOL DOWNLOAD'!$B206+$B206</f>
        <v>0</v>
      </c>
      <c r="K206" s="199">
        <f ca="1">'GAS DAILY VOL DOWNLOAD'!K206-'GAS DAILY VOL DOWNLOAD'!$B206+$B206</f>
        <v>0</v>
      </c>
      <c r="L206" s="199">
        <f ca="1">'GAS DAILY VOL DOWNLOAD'!L206-'GAS DAILY VOL DOWNLOAD'!$B206+$B206</f>
        <v>4.9999999999999989E-2</v>
      </c>
      <c r="M206" s="199">
        <f ca="1">'GAS DAILY VOL DOWNLOAD'!M206-'GAS DAILY VOL DOWNLOAD'!$B206+$B206</f>
        <v>0</v>
      </c>
      <c r="N206" s="199">
        <f ca="1">'GAS DAILY VOL DOWNLOAD'!N206-'GAS DAILY VOL DOWNLOAD'!$B206+$B206</f>
        <v>4.9999999999999989E-2</v>
      </c>
      <c r="O206" s="199">
        <f ca="1">'GAS DAILY VOL DOWNLOAD'!O206-'GAS DAILY VOL DOWNLOAD'!$B206+$B206</f>
        <v>0.14999999999999997</v>
      </c>
      <c r="P206" s="199">
        <f ca="1">'GAS DAILY VOL DOWNLOAD'!P206-'GAS DAILY VOL DOWNLOAD'!$B206+$B206</f>
        <v>4.9999999999999989E-2</v>
      </c>
      <c r="Q206" s="199">
        <f ca="1">'GAS DAILY VOL DOWNLOAD'!Q206-'GAS DAILY VOL DOWNLOAD'!$B206+$B206</f>
        <v>0</v>
      </c>
    </row>
    <row r="207" spans="1:17" x14ac:dyDescent="0.25">
      <c r="A207" s="154">
        <v>43252</v>
      </c>
      <c r="B207" s="199">
        <f ca="1">STRADDLES!L229</f>
        <v>0</v>
      </c>
      <c r="C207" s="199">
        <f ca="1">'GAS DAILY VOL DOWNLOAD'!C207-'GAS DAILY VOL DOWNLOAD'!$B207+$B207</f>
        <v>4.9999999999999989E-2</v>
      </c>
      <c r="D207" s="199">
        <f ca="1">'GAS DAILY VOL DOWNLOAD'!D207-'GAS DAILY VOL DOWNLOAD'!$B207+$B207</f>
        <v>-4.9999999999999989E-2</v>
      </c>
      <c r="E207" s="199">
        <f ca="1">'GAS DAILY VOL DOWNLOAD'!E207-'GAS DAILY VOL DOWNLOAD'!$B207+$B207</f>
        <v>4.9999999999999989E-2</v>
      </c>
      <c r="F207" s="199">
        <f ca="1">'GAS DAILY VOL DOWNLOAD'!F207-'GAS DAILY VOL DOWNLOAD'!$B207+$B207</f>
        <v>0</v>
      </c>
      <c r="G207" s="199">
        <f ca="1">'GAS DAILY VOL DOWNLOAD'!G207-'GAS DAILY VOL DOWNLOAD'!$B207+$B207</f>
        <v>4.9999999999999989E-2</v>
      </c>
      <c r="H207" s="199">
        <f ca="1">'GAS DAILY VOL DOWNLOAD'!H207-'GAS DAILY VOL DOWNLOAD'!$B207+$B207</f>
        <v>4.9999999999999989E-2</v>
      </c>
      <c r="I207" s="199">
        <f ca="1">'GAS DAILY VOL DOWNLOAD'!I207-'GAS DAILY VOL DOWNLOAD'!$B207+$B207</f>
        <v>4.9999999999999989E-2</v>
      </c>
      <c r="J207" s="199">
        <f ca="1">'GAS DAILY VOL DOWNLOAD'!J207-'GAS DAILY VOL DOWNLOAD'!$B207+$B207</f>
        <v>4.9999999999999989E-2</v>
      </c>
      <c r="K207" s="199">
        <f ca="1">'GAS DAILY VOL DOWNLOAD'!K207-'GAS DAILY VOL DOWNLOAD'!$B207+$B207</f>
        <v>0</v>
      </c>
      <c r="L207" s="199">
        <f ca="1">'GAS DAILY VOL DOWNLOAD'!L207-'GAS DAILY VOL DOWNLOAD'!$B207+$B207</f>
        <v>4.9999999999999989E-2</v>
      </c>
      <c r="M207" s="199">
        <f ca="1">'GAS DAILY VOL DOWNLOAD'!M207-'GAS DAILY VOL DOWNLOAD'!$B207+$B207</f>
        <v>0</v>
      </c>
      <c r="N207" s="199">
        <f ca="1">'GAS DAILY VOL DOWNLOAD'!N207-'GAS DAILY VOL DOWNLOAD'!$B207+$B207</f>
        <v>4.9999999999999989E-2</v>
      </c>
      <c r="O207" s="199">
        <f ca="1">'GAS DAILY VOL DOWNLOAD'!O207-'GAS DAILY VOL DOWNLOAD'!$B207+$B207</f>
        <v>0.14999999999999997</v>
      </c>
      <c r="P207" s="199">
        <f ca="1">'GAS DAILY VOL DOWNLOAD'!P207-'GAS DAILY VOL DOWNLOAD'!$B207+$B207</f>
        <v>0.14999999999999997</v>
      </c>
      <c r="Q207" s="199">
        <f ca="1">'GAS DAILY VOL DOWNLOAD'!Q207-'GAS DAILY VOL DOWNLOAD'!$B207+$B207</f>
        <v>0</v>
      </c>
    </row>
    <row r="208" spans="1:17" x14ac:dyDescent="0.25">
      <c r="A208" s="154">
        <v>43282</v>
      </c>
      <c r="B208" s="199">
        <f ca="1">STRADDLES!L230</f>
        <v>0</v>
      </c>
      <c r="C208" s="199">
        <f ca="1">'GAS DAILY VOL DOWNLOAD'!C208-'GAS DAILY VOL DOWNLOAD'!$B208+$B208</f>
        <v>0</v>
      </c>
      <c r="D208" s="199">
        <f ca="1">'GAS DAILY VOL DOWNLOAD'!D208-'GAS DAILY VOL DOWNLOAD'!$B208+$B208</f>
        <v>-9.9999999999999978E-2</v>
      </c>
      <c r="E208" s="199">
        <f ca="1">'GAS DAILY VOL DOWNLOAD'!E208-'GAS DAILY VOL DOWNLOAD'!$B208+$B208</f>
        <v>0</v>
      </c>
      <c r="F208" s="199">
        <f ca="1">'GAS DAILY VOL DOWNLOAD'!F208-'GAS DAILY VOL DOWNLOAD'!$B208+$B208</f>
        <v>0</v>
      </c>
      <c r="G208" s="199">
        <f ca="1">'GAS DAILY VOL DOWNLOAD'!G208-'GAS DAILY VOL DOWNLOAD'!$B208+$B208</f>
        <v>0</v>
      </c>
      <c r="H208" s="199">
        <f ca="1">'GAS DAILY VOL DOWNLOAD'!H208-'GAS DAILY VOL DOWNLOAD'!$B208+$B208</f>
        <v>0</v>
      </c>
      <c r="I208" s="199">
        <f ca="1">'GAS DAILY VOL DOWNLOAD'!I208-'GAS DAILY VOL DOWNLOAD'!$B208+$B208</f>
        <v>0</v>
      </c>
      <c r="J208" s="199">
        <f ca="1">'GAS DAILY VOL DOWNLOAD'!J208-'GAS DAILY VOL DOWNLOAD'!$B208+$B208</f>
        <v>0</v>
      </c>
      <c r="K208" s="199">
        <f ca="1">'GAS DAILY VOL DOWNLOAD'!K208-'GAS DAILY VOL DOWNLOAD'!$B208+$B208</f>
        <v>0</v>
      </c>
      <c r="L208" s="199">
        <f ca="1">'GAS DAILY VOL DOWNLOAD'!L208-'GAS DAILY VOL DOWNLOAD'!$B208+$B208</f>
        <v>5.0000000000000044E-2</v>
      </c>
      <c r="M208" s="199">
        <f ca="1">'GAS DAILY VOL DOWNLOAD'!M208-'GAS DAILY VOL DOWNLOAD'!$B208+$B208</f>
        <v>0</v>
      </c>
      <c r="N208" s="199">
        <f ca="1">'GAS DAILY VOL DOWNLOAD'!N208-'GAS DAILY VOL DOWNLOAD'!$B208+$B208</f>
        <v>0</v>
      </c>
      <c r="O208" s="199">
        <f ca="1">'GAS DAILY VOL DOWNLOAD'!O208-'GAS DAILY VOL DOWNLOAD'!$B208+$B208</f>
        <v>0.15000000000000002</v>
      </c>
      <c r="P208" s="199">
        <f ca="1">'GAS DAILY VOL DOWNLOAD'!P208-'GAS DAILY VOL DOWNLOAD'!$B208+$B208</f>
        <v>9.9999999999999978E-2</v>
      </c>
      <c r="Q208" s="199">
        <f ca="1">'GAS DAILY VOL DOWNLOAD'!Q208-'GAS DAILY VOL DOWNLOAD'!$B208+$B208</f>
        <v>0</v>
      </c>
    </row>
    <row r="209" spans="1:17" x14ac:dyDescent="0.25">
      <c r="A209" s="154">
        <v>43313</v>
      </c>
      <c r="B209" s="199">
        <f ca="1">STRADDLES!L231</f>
        <v>0</v>
      </c>
      <c r="C209" s="199">
        <f ca="1">'GAS DAILY VOL DOWNLOAD'!C209-'GAS DAILY VOL DOWNLOAD'!$B209+$B209</f>
        <v>0</v>
      </c>
      <c r="D209" s="199">
        <f ca="1">'GAS DAILY VOL DOWNLOAD'!D209-'GAS DAILY VOL DOWNLOAD'!$B209+$B209</f>
        <v>-5.0000000000000044E-2</v>
      </c>
      <c r="E209" s="199">
        <f ca="1">'GAS DAILY VOL DOWNLOAD'!E209-'GAS DAILY VOL DOWNLOAD'!$B209+$B209</f>
        <v>4.9999999999999933E-2</v>
      </c>
      <c r="F209" s="199">
        <f ca="1">'GAS DAILY VOL DOWNLOAD'!F209-'GAS DAILY VOL DOWNLOAD'!$B209+$B209</f>
        <v>0</v>
      </c>
      <c r="G209" s="199">
        <f ca="1">'GAS DAILY VOL DOWNLOAD'!G209-'GAS DAILY VOL DOWNLOAD'!$B209+$B209</f>
        <v>4.9999999999999933E-2</v>
      </c>
      <c r="H209" s="199">
        <f ca="1">'GAS DAILY VOL DOWNLOAD'!H209-'GAS DAILY VOL DOWNLOAD'!$B209+$B209</f>
        <v>0</v>
      </c>
      <c r="I209" s="199">
        <f ca="1">'GAS DAILY VOL DOWNLOAD'!I209-'GAS DAILY VOL DOWNLOAD'!$B209+$B209</f>
        <v>4.9999999999999933E-2</v>
      </c>
      <c r="J209" s="199">
        <f ca="1">'GAS DAILY VOL DOWNLOAD'!J209-'GAS DAILY VOL DOWNLOAD'!$B209+$B209</f>
        <v>-0.10000000000000003</v>
      </c>
      <c r="K209" s="199">
        <f ca="1">'GAS DAILY VOL DOWNLOAD'!K209-'GAS DAILY VOL DOWNLOAD'!$B209+$B209</f>
        <v>0</v>
      </c>
      <c r="L209" s="199">
        <f ca="1">'GAS DAILY VOL DOWNLOAD'!L209-'GAS DAILY VOL DOWNLOAD'!$B209+$B209</f>
        <v>4.9999999999999933E-2</v>
      </c>
      <c r="M209" s="199">
        <f ca="1">'GAS DAILY VOL DOWNLOAD'!M209-'GAS DAILY VOL DOWNLOAD'!$B209+$B209</f>
        <v>0</v>
      </c>
      <c r="N209" s="199">
        <f ca="1">'GAS DAILY VOL DOWNLOAD'!N209-'GAS DAILY VOL DOWNLOAD'!$B209+$B209</f>
        <v>4.9999999999999933E-2</v>
      </c>
      <c r="O209" s="199">
        <f ca="1">'GAS DAILY VOL DOWNLOAD'!O209-'GAS DAILY VOL DOWNLOAD'!$B209+$B209</f>
        <v>0.14999999999999991</v>
      </c>
      <c r="P209" s="199">
        <f ca="1">'GAS DAILY VOL DOWNLOAD'!P209-'GAS DAILY VOL DOWNLOAD'!$B209+$B209</f>
        <v>0.14999999999999991</v>
      </c>
      <c r="Q209" s="199">
        <f ca="1">'GAS DAILY VOL DOWNLOAD'!Q209-'GAS DAILY VOL DOWNLOAD'!$B209+$B209</f>
        <v>0</v>
      </c>
    </row>
    <row r="210" spans="1:17" x14ac:dyDescent="0.25">
      <c r="A210" s="154">
        <v>43344</v>
      </c>
      <c r="B210" s="199">
        <f ca="1">STRADDLES!L232</f>
        <v>0</v>
      </c>
      <c r="C210" s="199">
        <f ca="1">'GAS DAILY VOL DOWNLOAD'!C210-'GAS DAILY VOL DOWNLOAD'!$B210+$B210</f>
        <v>0</v>
      </c>
      <c r="D210" s="199">
        <f ca="1">'GAS DAILY VOL DOWNLOAD'!D210-'GAS DAILY VOL DOWNLOAD'!$B210+$B210</f>
        <v>0</v>
      </c>
      <c r="E210" s="199">
        <f ca="1">'GAS DAILY VOL DOWNLOAD'!E210-'GAS DAILY VOL DOWNLOAD'!$B210+$B210</f>
        <v>0</v>
      </c>
      <c r="F210" s="199">
        <f ca="1">'GAS DAILY VOL DOWNLOAD'!F210-'GAS DAILY VOL DOWNLOAD'!$B210+$B210</f>
        <v>0</v>
      </c>
      <c r="G210" s="199">
        <f ca="1">'GAS DAILY VOL DOWNLOAD'!G210-'GAS DAILY VOL DOWNLOAD'!$B210+$B210</f>
        <v>4.9999999999999933E-2</v>
      </c>
      <c r="H210" s="199">
        <f ca="1">'GAS DAILY VOL DOWNLOAD'!H210-'GAS DAILY VOL DOWNLOAD'!$B210+$B210</f>
        <v>4.9999999999999933E-2</v>
      </c>
      <c r="I210" s="199">
        <f ca="1">'GAS DAILY VOL DOWNLOAD'!I210-'GAS DAILY VOL DOWNLOAD'!$B210+$B210</f>
        <v>0</v>
      </c>
      <c r="J210" s="199">
        <f ca="1">'GAS DAILY VOL DOWNLOAD'!J210-'GAS DAILY VOL DOWNLOAD'!$B210+$B210</f>
        <v>-5.0000000000000044E-2</v>
      </c>
      <c r="K210" s="199">
        <f ca="1">'GAS DAILY VOL DOWNLOAD'!K210-'GAS DAILY VOL DOWNLOAD'!$B210+$B210</f>
        <v>0</v>
      </c>
      <c r="L210" s="199">
        <f ca="1">'GAS DAILY VOL DOWNLOAD'!L210-'GAS DAILY VOL DOWNLOAD'!$B210+$B210</f>
        <v>4.9999999999999933E-2</v>
      </c>
      <c r="M210" s="199">
        <f ca="1">'GAS DAILY VOL DOWNLOAD'!M210-'GAS DAILY VOL DOWNLOAD'!$B210+$B210</f>
        <v>0</v>
      </c>
      <c r="N210" s="199">
        <f ca="1">'GAS DAILY VOL DOWNLOAD'!N210-'GAS DAILY VOL DOWNLOAD'!$B210+$B210</f>
        <v>4.9999999999999933E-2</v>
      </c>
      <c r="O210" s="199">
        <f ca="1">'GAS DAILY VOL DOWNLOAD'!O210-'GAS DAILY VOL DOWNLOAD'!$B210+$B210</f>
        <v>0.14999999999999991</v>
      </c>
      <c r="P210" s="199">
        <f ca="1">'GAS DAILY VOL DOWNLOAD'!P210-'GAS DAILY VOL DOWNLOAD'!$B210+$B210</f>
        <v>9.9999999999999978E-2</v>
      </c>
      <c r="Q210" s="199">
        <f ca="1">'GAS DAILY VOL DOWNLOAD'!Q210-'GAS DAILY VOL DOWNLOAD'!$B210+$B210</f>
        <v>0</v>
      </c>
    </row>
    <row r="211" spans="1:17" x14ac:dyDescent="0.25">
      <c r="A211" s="154">
        <v>43374</v>
      </c>
      <c r="B211" s="199">
        <f ca="1">STRADDLES!L233</f>
        <v>0</v>
      </c>
      <c r="C211" s="199">
        <f ca="1">'GAS DAILY VOL DOWNLOAD'!C211-'GAS DAILY VOL DOWNLOAD'!$B211+$B211</f>
        <v>0</v>
      </c>
      <c r="D211" s="199">
        <f ca="1">'GAS DAILY VOL DOWNLOAD'!D211-'GAS DAILY VOL DOWNLOAD'!$B211+$B211</f>
        <v>-4.9999999999999933E-2</v>
      </c>
      <c r="E211" s="199">
        <f ca="1">'GAS DAILY VOL DOWNLOAD'!E211-'GAS DAILY VOL DOWNLOAD'!$B211+$B211</f>
        <v>0</v>
      </c>
      <c r="F211" s="199">
        <f ca="1">'GAS DAILY VOL DOWNLOAD'!F211-'GAS DAILY VOL DOWNLOAD'!$B211+$B211</f>
        <v>0</v>
      </c>
      <c r="G211" s="199">
        <f ca="1">'GAS DAILY VOL DOWNLOAD'!G211-'GAS DAILY VOL DOWNLOAD'!$B211+$B211</f>
        <v>5.0000000000000044E-2</v>
      </c>
      <c r="H211" s="199">
        <f ca="1">'GAS DAILY VOL DOWNLOAD'!H211-'GAS DAILY VOL DOWNLOAD'!$B211+$B211</f>
        <v>5.0000000000000044E-2</v>
      </c>
      <c r="I211" s="199">
        <f ca="1">'GAS DAILY VOL DOWNLOAD'!I211-'GAS DAILY VOL DOWNLOAD'!$B211+$B211</f>
        <v>0</v>
      </c>
      <c r="J211" s="199">
        <f ca="1">'GAS DAILY VOL DOWNLOAD'!J211-'GAS DAILY VOL DOWNLOAD'!$B211+$B211</f>
        <v>-9.9999999999999978E-2</v>
      </c>
      <c r="K211" s="199">
        <f ca="1">'GAS DAILY VOL DOWNLOAD'!K211-'GAS DAILY VOL DOWNLOAD'!$B211+$B211</f>
        <v>0</v>
      </c>
      <c r="L211" s="199">
        <f ca="1">'GAS DAILY VOL DOWNLOAD'!L211-'GAS DAILY VOL DOWNLOAD'!$B211+$B211</f>
        <v>5.0000000000000044E-2</v>
      </c>
      <c r="M211" s="199">
        <f ca="1">'GAS DAILY VOL DOWNLOAD'!M211-'GAS DAILY VOL DOWNLOAD'!$B211+$B211</f>
        <v>0</v>
      </c>
      <c r="N211" s="199">
        <f ca="1">'GAS DAILY VOL DOWNLOAD'!N211-'GAS DAILY VOL DOWNLOAD'!$B211+$B211</f>
        <v>5.0000000000000044E-2</v>
      </c>
      <c r="O211" s="199">
        <f ca="1">'GAS DAILY VOL DOWNLOAD'!O211-'GAS DAILY VOL DOWNLOAD'!$B211+$B211</f>
        <v>0.15000000000000002</v>
      </c>
      <c r="P211" s="199">
        <f ca="1">'GAS DAILY VOL DOWNLOAD'!P211-'GAS DAILY VOL DOWNLOAD'!$B211+$B211</f>
        <v>9.9999999999999978E-2</v>
      </c>
      <c r="Q211" s="199">
        <f ca="1">'GAS DAILY VOL DOWNLOAD'!Q211-'GAS DAILY VOL DOWNLOAD'!$B211+$B211</f>
        <v>0</v>
      </c>
    </row>
    <row r="212" spans="1:17" x14ac:dyDescent="0.25">
      <c r="A212" s="154">
        <v>43405</v>
      </c>
      <c r="B212" s="199">
        <f ca="1">STRADDLES!L234</f>
        <v>0</v>
      </c>
      <c r="C212" s="199">
        <f ca="1">'GAS DAILY VOL DOWNLOAD'!C212-'GAS DAILY VOL DOWNLOAD'!$B212+$B212</f>
        <v>4.9999999999999933E-2</v>
      </c>
      <c r="D212" s="199">
        <f ca="1">'GAS DAILY VOL DOWNLOAD'!D212-'GAS DAILY VOL DOWNLOAD'!$B212+$B212</f>
        <v>0</v>
      </c>
      <c r="E212" s="199">
        <f ca="1">'GAS DAILY VOL DOWNLOAD'!E212-'GAS DAILY VOL DOWNLOAD'!$B212+$B212</f>
        <v>0</v>
      </c>
      <c r="F212" s="199">
        <f ca="1">'GAS DAILY VOL DOWNLOAD'!F212-'GAS DAILY VOL DOWNLOAD'!$B212+$B212</f>
        <v>9.9999999999999978E-2</v>
      </c>
      <c r="G212" s="199">
        <f ca="1">'GAS DAILY VOL DOWNLOAD'!G212-'GAS DAILY VOL DOWNLOAD'!$B212+$B212</f>
        <v>0.14999999999999991</v>
      </c>
      <c r="H212" s="199">
        <f ca="1">'GAS DAILY VOL DOWNLOAD'!H212-'GAS DAILY VOL DOWNLOAD'!$B212+$B212</f>
        <v>4.9999999999999933E-2</v>
      </c>
      <c r="I212" s="199">
        <f ca="1">'GAS DAILY VOL DOWNLOAD'!I212-'GAS DAILY VOL DOWNLOAD'!$B212+$B212</f>
        <v>0</v>
      </c>
      <c r="J212" s="199">
        <f ca="1">'GAS DAILY VOL DOWNLOAD'!J212-'GAS DAILY VOL DOWNLOAD'!$B212+$B212</f>
        <v>0.14999999999999991</v>
      </c>
      <c r="K212" s="199">
        <f ca="1">'GAS DAILY VOL DOWNLOAD'!K212-'GAS DAILY VOL DOWNLOAD'!$B212+$B212</f>
        <v>0</v>
      </c>
      <c r="L212" s="199">
        <f ca="1">'GAS DAILY VOL DOWNLOAD'!L212-'GAS DAILY VOL DOWNLOAD'!$B212+$B212</f>
        <v>0</v>
      </c>
      <c r="M212" s="199">
        <f ca="1">'GAS DAILY VOL DOWNLOAD'!M212-'GAS DAILY VOL DOWNLOAD'!$B212+$B212</f>
        <v>0</v>
      </c>
      <c r="N212" s="199">
        <f ca="1">'GAS DAILY VOL DOWNLOAD'!N212-'GAS DAILY VOL DOWNLOAD'!$B212+$B212</f>
        <v>0.14999999999999991</v>
      </c>
      <c r="O212" s="199">
        <f ca="1">'GAS DAILY VOL DOWNLOAD'!O212-'GAS DAILY VOL DOWNLOAD'!$B212+$B212</f>
        <v>0.14999999999999991</v>
      </c>
      <c r="P212" s="199">
        <f ca="1">'GAS DAILY VOL DOWNLOAD'!P212-'GAS DAILY VOL DOWNLOAD'!$B212+$B212</f>
        <v>9.9999999999999978E-2</v>
      </c>
      <c r="Q212" s="199">
        <f ca="1">'GAS DAILY VOL DOWNLOAD'!Q212-'GAS DAILY VOL DOWNLOAD'!$B212+$B212</f>
        <v>0</v>
      </c>
    </row>
    <row r="213" spans="1:17" x14ac:dyDescent="0.25">
      <c r="A213" s="154">
        <v>43435</v>
      </c>
      <c r="B213" s="199">
        <f ca="1">STRADDLES!L235</f>
        <v>0</v>
      </c>
      <c r="C213" s="199">
        <f ca="1">'GAS DAILY VOL DOWNLOAD'!C213-'GAS DAILY VOL DOWNLOAD'!$B213+$B213</f>
        <v>5.0000000000000044E-2</v>
      </c>
      <c r="D213" s="199">
        <f ca="1">'GAS DAILY VOL DOWNLOAD'!D213-'GAS DAILY VOL DOWNLOAD'!$B213+$B213</f>
        <v>0</v>
      </c>
      <c r="E213" s="199">
        <f ca="1">'GAS DAILY VOL DOWNLOAD'!E213-'GAS DAILY VOL DOWNLOAD'!$B213+$B213</f>
        <v>0</v>
      </c>
      <c r="F213" s="199">
        <f ca="1">'GAS DAILY VOL DOWNLOAD'!F213-'GAS DAILY VOL DOWNLOAD'!$B213+$B213</f>
        <v>0.14999999999999991</v>
      </c>
      <c r="G213" s="199">
        <f ca="1">'GAS DAILY VOL DOWNLOAD'!G213-'GAS DAILY VOL DOWNLOAD'!$B213+$B213</f>
        <v>0.25</v>
      </c>
      <c r="H213" s="199">
        <f ca="1">'GAS DAILY VOL DOWNLOAD'!H213-'GAS DAILY VOL DOWNLOAD'!$B213+$B213</f>
        <v>5.0000000000000044E-2</v>
      </c>
      <c r="I213" s="199">
        <f ca="1">'GAS DAILY VOL DOWNLOAD'!I213-'GAS DAILY VOL DOWNLOAD'!$B213+$B213</f>
        <v>0</v>
      </c>
      <c r="J213" s="199">
        <f ca="1">'GAS DAILY VOL DOWNLOAD'!J213-'GAS DAILY VOL DOWNLOAD'!$B213+$B213</f>
        <v>0.35000000000000009</v>
      </c>
      <c r="K213" s="199">
        <f ca="1">'GAS DAILY VOL DOWNLOAD'!K213-'GAS DAILY VOL DOWNLOAD'!$B213+$B213</f>
        <v>0</v>
      </c>
      <c r="L213" s="199">
        <f ca="1">'GAS DAILY VOL DOWNLOAD'!L213-'GAS DAILY VOL DOWNLOAD'!$B213+$B213</f>
        <v>0.10000000000000009</v>
      </c>
      <c r="M213" s="199">
        <f ca="1">'GAS DAILY VOL DOWNLOAD'!M213-'GAS DAILY VOL DOWNLOAD'!$B213+$B213</f>
        <v>0</v>
      </c>
      <c r="N213" s="199">
        <f ca="1">'GAS DAILY VOL DOWNLOAD'!N213-'GAS DAILY VOL DOWNLOAD'!$B213+$B213</f>
        <v>0.25</v>
      </c>
      <c r="O213" s="199">
        <f ca="1">'GAS DAILY VOL DOWNLOAD'!O213-'GAS DAILY VOL DOWNLOAD'!$B213+$B213</f>
        <v>0.14999999999999991</v>
      </c>
      <c r="P213" s="199">
        <f ca="1">'GAS DAILY VOL DOWNLOAD'!P213-'GAS DAILY VOL DOWNLOAD'!$B213+$B213</f>
        <v>0.10000000000000009</v>
      </c>
      <c r="Q213" s="199">
        <f ca="1">'GAS DAILY VOL DOWNLOAD'!Q213-'GAS DAILY VOL DOWNLOAD'!$B213+$B213</f>
        <v>0</v>
      </c>
    </row>
    <row r="214" spans="1:17" x14ac:dyDescent="0.25">
      <c r="A214" s="154">
        <v>43466</v>
      </c>
      <c r="B214" s="199">
        <f ca="1">STRADDLES!L236</f>
        <v>0</v>
      </c>
      <c r="C214" s="199">
        <f ca="1">'GAS DAILY VOL DOWNLOAD'!C214-'GAS DAILY VOL DOWNLOAD'!$B214+$B214</f>
        <v>5.0000000000000044E-2</v>
      </c>
      <c r="D214" s="199">
        <f ca="1">'GAS DAILY VOL DOWNLOAD'!D214-'GAS DAILY VOL DOWNLOAD'!$B214+$B214</f>
        <v>0</v>
      </c>
      <c r="E214" s="199">
        <f ca="1">'GAS DAILY VOL DOWNLOAD'!E214-'GAS DAILY VOL DOWNLOAD'!$B214+$B214</f>
        <v>0</v>
      </c>
      <c r="F214" s="199">
        <f ca="1">'GAS DAILY VOL DOWNLOAD'!F214-'GAS DAILY VOL DOWNLOAD'!$B214+$B214</f>
        <v>0.14999999999999991</v>
      </c>
      <c r="G214" s="199">
        <f ca="1">'GAS DAILY VOL DOWNLOAD'!G214-'GAS DAILY VOL DOWNLOAD'!$B214+$B214</f>
        <v>0.44999999999999996</v>
      </c>
      <c r="H214" s="199">
        <f ca="1">'GAS DAILY VOL DOWNLOAD'!H214-'GAS DAILY VOL DOWNLOAD'!$B214+$B214</f>
        <v>5.0000000000000044E-2</v>
      </c>
      <c r="I214" s="199">
        <f ca="1">'GAS DAILY VOL DOWNLOAD'!I214-'GAS DAILY VOL DOWNLOAD'!$B214+$B214</f>
        <v>0</v>
      </c>
      <c r="J214" s="199">
        <f ca="1">'GAS DAILY VOL DOWNLOAD'!J214-'GAS DAILY VOL DOWNLOAD'!$B214+$B214</f>
        <v>0.35000000000000009</v>
      </c>
      <c r="K214" s="199">
        <f ca="1">'GAS DAILY VOL DOWNLOAD'!K214-'GAS DAILY VOL DOWNLOAD'!$B214+$B214</f>
        <v>0</v>
      </c>
      <c r="L214" s="199">
        <f ca="1">'GAS DAILY VOL DOWNLOAD'!L214-'GAS DAILY VOL DOWNLOAD'!$B214+$B214</f>
        <v>0.10000000000000009</v>
      </c>
      <c r="M214" s="199">
        <f ca="1">'GAS DAILY VOL DOWNLOAD'!M214-'GAS DAILY VOL DOWNLOAD'!$B214+$B214</f>
        <v>0</v>
      </c>
      <c r="N214" s="199">
        <f ca="1">'GAS DAILY VOL DOWNLOAD'!N214-'GAS DAILY VOL DOWNLOAD'!$B214+$B214</f>
        <v>0.44999999999999996</v>
      </c>
      <c r="O214" s="199">
        <f ca="1">'GAS DAILY VOL DOWNLOAD'!O214-'GAS DAILY VOL DOWNLOAD'!$B214+$B214</f>
        <v>0.14999999999999991</v>
      </c>
      <c r="P214" s="199">
        <f ca="1">'GAS DAILY VOL DOWNLOAD'!P214-'GAS DAILY VOL DOWNLOAD'!$B214+$B214</f>
        <v>0.10000000000000009</v>
      </c>
      <c r="Q214" s="199">
        <f ca="1">'GAS DAILY VOL DOWNLOAD'!Q214-'GAS DAILY VOL DOWNLOAD'!$B214+$B214</f>
        <v>0</v>
      </c>
    </row>
    <row r="215" spans="1:17" x14ac:dyDescent="0.25">
      <c r="A215" s="154">
        <v>43497</v>
      </c>
      <c r="B215" s="199">
        <f ca="1">STRADDLES!L237</f>
        <v>0</v>
      </c>
      <c r="C215" s="199">
        <f ca="1">'GAS DAILY VOL DOWNLOAD'!C215-'GAS DAILY VOL DOWNLOAD'!$B215+$B215</f>
        <v>5.0000000000000044E-2</v>
      </c>
      <c r="D215" s="199">
        <f ca="1">'GAS DAILY VOL DOWNLOAD'!D215-'GAS DAILY VOL DOWNLOAD'!$B215+$B215</f>
        <v>0</v>
      </c>
      <c r="E215" s="199">
        <f ca="1">'GAS DAILY VOL DOWNLOAD'!E215-'GAS DAILY VOL DOWNLOAD'!$B215+$B215</f>
        <v>0</v>
      </c>
      <c r="F215" s="199">
        <f ca="1">'GAS DAILY VOL DOWNLOAD'!F215-'GAS DAILY VOL DOWNLOAD'!$B215+$B215</f>
        <v>0.14999999999999991</v>
      </c>
      <c r="G215" s="199">
        <f ca="1">'GAS DAILY VOL DOWNLOAD'!G215-'GAS DAILY VOL DOWNLOAD'!$B215+$B215</f>
        <v>0.44999999999999996</v>
      </c>
      <c r="H215" s="199">
        <f ca="1">'GAS DAILY VOL DOWNLOAD'!H215-'GAS DAILY VOL DOWNLOAD'!$B215+$B215</f>
        <v>5.0000000000000044E-2</v>
      </c>
      <c r="I215" s="199">
        <f ca="1">'GAS DAILY VOL DOWNLOAD'!I215-'GAS DAILY VOL DOWNLOAD'!$B215+$B215</f>
        <v>0</v>
      </c>
      <c r="J215" s="199">
        <f ca="1">'GAS DAILY VOL DOWNLOAD'!J215-'GAS DAILY VOL DOWNLOAD'!$B215+$B215</f>
        <v>0.35000000000000009</v>
      </c>
      <c r="K215" s="199">
        <f ca="1">'GAS DAILY VOL DOWNLOAD'!K215-'GAS DAILY VOL DOWNLOAD'!$B215+$B215</f>
        <v>0</v>
      </c>
      <c r="L215" s="199">
        <f ca="1">'GAS DAILY VOL DOWNLOAD'!L215-'GAS DAILY VOL DOWNLOAD'!$B215+$B215</f>
        <v>0.10000000000000009</v>
      </c>
      <c r="M215" s="199">
        <f ca="1">'GAS DAILY VOL DOWNLOAD'!M215-'GAS DAILY VOL DOWNLOAD'!$B215+$B215</f>
        <v>0</v>
      </c>
      <c r="N215" s="199">
        <f ca="1">'GAS DAILY VOL DOWNLOAD'!N215-'GAS DAILY VOL DOWNLOAD'!$B215+$B215</f>
        <v>0.44999999999999996</v>
      </c>
      <c r="O215" s="199">
        <f ca="1">'GAS DAILY VOL DOWNLOAD'!O215-'GAS DAILY VOL DOWNLOAD'!$B215+$B215</f>
        <v>0.14999999999999991</v>
      </c>
      <c r="P215" s="199">
        <f ca="1">'GAS DAILY VOL DOWNLOAD'!P215-'GAS DAILY VOL DOWNLOAD'!$B215+$B215</f>
        <v>0.10000000000000009</v>
      </c>
      <c r="Q215" s="199">
        <f ca="1">'GAS DAILY VOL DOWNLOAD'!Q215-'GAS DAILY VOL DOWNLOAD'!$B215+$B215</f>
        <v>0</v>
      </c>
    </row>
    <row r="216" spans="1:17" x14ac:dyDescent="0.25">
      <c r="A216" s="154">
        <v>43525</v>
      </c>
      <c r="B216" s="199">
        <f ca="1">STRADDLES!L238</f>
        <v>0</v>
      </c>
      <c r="C216" s="199">
        <f ca="1">'GAS DAILY VOL DOWNLOAD'!C216-'GAS DAILY VOL DOWNLOAD'!$B216+$B216</f>
        <v>5.0000000000000044E-2</v>
      </c>
      <c r="D216" s="199">
        <f ca="1">'GAS DAILY VOL DOWNLOAD'!D216-'GAS DAILY VOL DOWNLOAD'!$B216+$B216</f>
        <v>0</v>
      </c>
      <c r="E216" s="199">
        <f ca="1">'GAS DAILY VOL DOWNLOAD'!E216-'GAS DAILY VOL DOWNLOAD'!$B216+$B216</f>
        <v>0</v>
      </c>
      <c r="F216" s="199">
        <f ca="1">'GAS DAILY VOL DOWNLOAD'!F216-'GAS DAILY VOL DOWNLOAD'!$B216+$B216</f>
        <v>9.9999999999999978E-2</v>
      </c>
      <c r="G216" s="199">
        <f ca="1">'GAS DAILY VOL DOWNLOAD'!G216-'GAS DAILY VOL DOWNLOAD'!$B216+$B216</f>
        <v>0.25</v>
      </c>
      <c r="H216" s="199">
        <f ca="1">'GAS DAILY VOL DOWNLOAD'!H216-'GAS DAILY VOL DOWNLOAD'!$B216+$B216</f>
        <v>0</v>
      </c>
      <c r="I216" s="199">
        <f ca="1">'GAS DAILY VOL DOWNLOAD'!I216-'GAS DAILY VOL DOWNLOAD'!$B216+$B216</f>
        <v>0</v>
      </c>
      <c r="J216" s="199">
        <f ca="1">'GAS DAILY VOL DOWNLOAD'!J216-'GAS DAILY VOL DOWNLOAD'!$B216+$B216</f>
        <v>0.19999999999999996</v>
      </c>
      <c r="K216" s="199">
        <f ca="1">'GAS DAILY VOL DOWNLOAD'!K216-'GAS DAILY VOL DOWNLOAD'!$B216+$B216</f>
        <v>0</v>
      </c>
      <c r="L216" s="199">
        <f ca="1">'GAS DAILY VOL DOWNLOAD'!L216-'GAS DAILY VOL DOWNLOAD'!$B216+$B216</f>
        <v>0</v>
      </c>
      <c r="M216" s="199">
        <f ca="1">'GAS DAILY VOL DOWNLOAD'!M216-'GAS DAILY VOL DOWNLOAD'!$B216+$B216</f>
        <v>0</v>
      </c>
      <c r="N216" s="199">
        <f ca="1">'GAS DAILY VOL DOWNLOAD'!N216-'GAS DAILY VOL DOWNLOAD'!$B216+$B216</f>
        <v>0.25</v>
      </c>
      <c r="O216" s="199">
        <f ca="1">'GAS DAILY VOL DOWNLOAD'!O216-'GAS DAILY VOL DOWNLOAD'!$B216+$B216</f>
        <v>0.15000000000000002</v>
      </c>
      <c r="P216" s="199">
        <f ca="1">'GAS DAILY VOL DOWNLOAD'!P216-'GAS DAILY VOL DOWNLOAD'!$B216+$B216</f>
        <v>9.9999999999999978E-2</v>
      </c>
      <c r="Q216" s="199">
        <f ca="1">'GAS DAILY VOL DOWNLOAD'!Q216-'GAS DAILY VOL DOWNLOAD'!$B216+$B216</f>
        <v>0</v>
      </c>
    </row>
    <row r="217" spans="1:17" x14ac:dyDescent="0.25">
      <c r="A217" s="154">
        <v>43556</v>
      </c>
      <c r="B217" s="199">
        <f ca="1">STRADDLES!L239</f>
        <v>0</v>
      </c>
      <c r="C217" s="199">
        <f ca="1">'GAS DAILY VOL DOWNLOAD'!C217-'GAS DAILY VOL DOWNLOAD'!$B217+$B217</f>
        <v>4.9999999999999989E-2</v>
      </c>
      <c r="D217" s="199">
        <f ca="1">'GAS DAILY VOL DOWNLOAD'!D217-'GAS DAILY VOL DOWNLOAD'!$B217+$B217</f>
        <v>0</v>
      </c>
      <c r="E217" s="199">
        <f ca="1">'GAS DAILY VOL DOWNLOAD'!E217-'GAS DAILY VOL DOWNLOAD'!$B217+$B217</f>
        <v>4.9999999999999989E-2</v>
      </c>
      <c r="F217" s="199">
        <f ca="1">'GAS DAILY VOL DOWNLOAD'!F217-'GAS DAILY VOL DOWNLOAD'!$B217+$B217</f>
        <v>4.9999999999999989E-2</v>
      </c>
      <c r="G217" s="199">
        <f ca="1">'GAS DAILY VOL DOWNLOAD'!G217-'GAS DAILY VOL DOWNLOAD'!$B217+$B217</f>
        <v>4.9999999999999989E-2</v>
      </c>
      <c r="H217" s="199">
        <f ca="1">'GAS DAILY VOL DOWNLOAD'!H217-'GAS DAILY VOL DOWNLOAD'!$B217+$B217</f>
        <v>4.9999999999999989E-2</v>
      </c>
      <c r="I217" s="199">
        <f ca="1">'GAS DAILY VOL DOWNLOAD'!I217-'GAS DAILY VOL DOWNLOAD'!$B217+$B217</f>
        <v>4.9999999999999989E-2</v>
      </c>
      <c r="J217" s="199">
        <f ca="1">'GAS DAILY VOL DOWNLOAD'!J217-'GAS DAILY VOL DOWNLOAD'!$B217+$B217</f>
        <v>9.9999999999999978E-2</v>
      </c>
      <c r="K217" s="199">
        <f ca="1">'GAS DAILY VOL DOWNLOAD'!K217-'GAS DAILY VOL DOWNLOAD'!$B217+$B217</f>
        <v>0</v>
      </c>
      <c r="L217" s="199">
        <f ca="1">'GAS DAILY VOL DOWNLOAD'!L217-'GAS DAILY VOL DOWNLOAD'!$B217+$B217</f>
        <v>4.9999999999999989E-2</v>
      </c>
      <c r="M217" s="199">
        <f ca="1">'GAS DAILY VOL DOWNLOAD'!M217-'GAS DAILY VOL DOWNLOAD'!$B217+$B217</f>
        <v>0</v>
      </c>
      <c r="N217" s="199">
        <f ca="1">'GAS DAILY VOL DOWNLOAD'!N217-'GAS DAILY VOL DOWNLOAD'!$B217+$B217</f>
        <v>4.9999999999999989E-2</v>
      </c>
      <c r="O217" s="199">
        <f ca="1">'GAS DAILY VOL DOWNLOAD'!O217-'GAS DAILY VOL DOWNLOAD'!$B217+$B217</f>
        <v>0.15000000000000002</v>
      </c>
      <c r="P217" s="199">
        <f ca="1">'GAS DAILY VOL DOWNLOAD'!P217-'GAS DAILY VOL DOWNLOAD'!$B217+$B217</f>
        <v>0.15000000000000002</v>
      </c>
      <c r="Q217" s="199">
        <f ca="1">'GAS DAILY VOL DOWNLOAD'!Q217-'GAS DAILY VOL DOWNLOAD'!$B217+$B217</f>
        <v>0</v>
      </c>
    </row>
    <row r="218" spans="1:17" x14ac:dyDescent="0.25">
      <c r="A218" s="154">
        <v>43586</v>
      </c>
      <c r="B218" s="199">
        <f ca="1">STRADDLES!L240</f>
        <v>0</v>
      </c>
      <c r="C218" s="199">
        <f ca="1">'GAS DAILY VOL DOWNLOAD'!C218-'GAS DAILY VOL DOWNLOAD'!$B218+$B218</f>
        <v>4.9999999999999989E-2</v>
      </c>
      <c r="D218" s="199">
        <f ca="1">'GAS DAILY VOL DOWNLOAD'!D218-'GAS DAILY VOL DOWNLOAD'!$B218+$B218</f>
        <v>-4.9999999999999989E-2</v>
      </c>
      <c r="E218" s="199">
        <f ca="1">'GAS DAILY VOL DOWNLOAD'!E218-'GAS DAILY VOL DOWNLOAD'!$B218+$B218</f>
        <v>-4.9999999999999989E-2</v>
      </c>
      <c r="F218" s="199">
        <f ca="1">'GAS DAILY VOL DOWNLOAD'!F218-'GAS DAILY VOL DOWNLOAD'!$B218+$B218</f>
        <v>0</v>
      </c>
      <c r="G218" s="199">
        <f ca="1">'GAS DAILY VOL DOWNLOAD'!G218-'GAS DAILY VOL DOWNLOAD'!$B218+$B218</f>
        <v>4.9999999999999989E-2</v>
      </c>
      <c r="H218" s="199">
        <f ca="1">'GAS DAILY VOL DOWNLOAD'!H218-'GAS DAILY VOL DOWNLOAD'!$B218+$B218</f>
        <v>0</v>
      </c>
      <c r="I218" s="199">
        <f ca="1">'GAS DAILY VOL DOWNLOAD'!I218-'GAS DAILY VOL DOWNLOAD'!$B218+$B218</f>
        <v>-4.9999999999999989E-2</v>
      </c>
      <c r="J218" s="199">
        <f ca="1">'GAS DAILY VOL DOWNLOAD'!J218-'GAS DAILY VOL DOWNLOAD'!$B218+$B218</f>
        <v>0</v>
      </c>
      <c r="K218" s="199">
        <f ca="1">'GAS DAILY VOL DOWNLOAD'!K218-'GAS DAILY VOL DOWNLOAD'!$B218+$B218</f>
        <v>0</v>
      </c>
      <c r="L218" s="199">
        <f ca="1">'GAS DAILY VOL DOWNLOAD'!L218-'GAS DAILY VOL DOWNLOAD'!$B218+$B218</f>
        <v>4.9999999999999989E-2</v>
      </c>
      <c r="M218" s="199">
        <f ca="1">'GAS DAILY VOL DOWNLOAD'!M218-'GAS DAILY VOL DOWNLOAD'!$B218+$B218</f>
        <v>0</v>
      </c>
      <c r="N218" s="199">
        <f ca="1">'GAS DAILY VOL DOWNLOAD'!N218-'GAS DAILY VOL DOWNLOAD'!$B218+$B218</f>
        <v>4.9999999999999989E-2</v>
      </c>
      <c r="O218" s="199">
        <f ca="1">'GAS DAILY VOL DOWNLOAD'!O218-'GAS DAILY VOL DOWNLOAD'!$B218+$B218</f>
        <v>0.14999999999999997</v>
      </c>
      <c r="P218" s="199">
        <f ca="1">'GAS DAILY VOL DOWNLOAD'!P218-'GAS DAILY VOL DOWNLOAD'!$B218+$B218</f>
        <v>4.9999999999999989E-2</v>
      </c>
      <c r="Q218" s="199">
        <f ca="1">'GAS DAILY VOL DOWNLOAD'!Q218-'GAS DAILY VOL DOWNLOAD'!$B218+$B218</f>
        <v>0</v>
      </c>
    </row>
    <row r="219" spans="1:17" x14ac:dyDescent="0.25">
      <c r="A219" s="154">
        <v>43617</v>
      </c>
      <c r="B219" s="199">
        <f ca="1">STRADDLES!L241</f>
        <v>0</v>
      </c>
      <c r="C219" s="199">
        <f ca="1">'GAS DAILY VOL DOWNLOAD'!C219-'GAS DAILY VOL DOWNLOAD'!$B219+$B219</f>
        <v>4.9999999999999989E-2</v>
      </c>
      <c r="D219" s="199">
        <f ca="1">'GAS DAILY VOL DOWNLOAD'!D219-'GAS DAILY VOL DOWNLOAD'!$B219+$B219</f>
        <v>-4.9999999999999989E-2</v>
      </c>
      <c r="E219" s="199">
        <f ca="1">'GAS DAILY VOL DOWNLOAD'!E219-'GAS DAILY VOL DOWNLOAD'!$B219+$B219</f>
        <v>4.9999999999999989E-2</v>
      </c>
      <c r="F219" s="199">
        <f ca="1">'GAS DAILY VOL DOWNLOAD'!F219-'GAS DAILY VOL DOWNLOAD'!$B219+$B219</f>
        <v>0</v>
      </c>
      <c r="G219" s="199">
        <f ca="1">'GAS DAILY VOL DOWNLOAD'!G219-'GAS DAILY VOL DOWNLOAD'!$B219+$B219</f>
        <v>4.9999999999999989E-2</v>
      </c>
      <c r="H219" s="199">
        <f ca="1">'GAS DAILY VOL DOWNLOAD'!H219-'GAS DAILY VOL DOWNLOAD'!$B219+$B219</f>
        <v>4.9999999999999989E-2</v>
      </c>
      <c r="I219" s="199">
        <f ca="1">'GAS DAILY VOL DOWNLOAD'!I219-'GAS DAILY VOL DOWNLOAD'!$B219+$B219</f>
        <v>4.9999999999999989E-2</v>
      </c>
      <c r="J219" s="199">
        <f ca="1">'GAS DAILY VOL DOWNLOAD'!J219-'GAS DAILY VOL DOWNLOAD'!$B219+$B219</f>
        <v>4.9999999999999989E-2</v>
      </c>
      <c r="K219" s="199">
        <f ca="1">'GAS DAILY VOL DOWNLOAD'!K219-'GAS DAILY VOL DOWNLOAD'!$B219+$B219</f>
        <v>0</v>
      </c>
      <c r="L219" s="199">
        <f ca="1">'GAS DAILY VOL DOWNLOAD'!L219-'GAS DAILY VOL DOWNLOAD'!$B219+$B219</f>
        <v>4.9999999999999989E-2</v>
      </c>
      <c r="M219" s="199">
        <f ca="1">'GAS DAILY VOL DOWNLOAD'!M219-'GAS DAILY VOL DOWNLOAD'!$B219+$B219</f>
        <v>0</v>
      </c>
      <c r="N219" s="199">
        <f ca="1">'GAS DAILY VOL DOWNLOAD'!N219-'GAS DAILY VOL DOWNLOAD'!$B219+$B219</f>
        <v>4.9999999999999989E-2</v>
      </c>
      <c r="O219" s="199">
        <f ca="1">'GAS DAILY VOL DOWNLOAD'!O219-'GAS DAILY VOL DOWNLOAD'!$B219+$B219</f>
        <v>0.14999999999999997</v>
      </c>
      <c r="P219" s="199">
        <f ca="1">'GAS DAILY VOL DOWNLOAD'!P219-'GAS DAILY VOL DOWNLOAD'!$B219+$B219</f>
        <v>0.14999999999999997</v>
      </c>
      <c r="Q219" s="199">
        <f ca="1">'GAS DAILY VOL DOWNLOAD'!Q219-'GAS DAILY VOL DOWNLOAD'!$B219+$B219</f>
        <v>0</v>
      </c>
    </row>
    <row r="220" spans="1:17" x14ac:dyDescent="0.25">
      <c r="A220" s="154">
        <v>43647</v>
      </c>
      <c r="B220" s="199">
        <f ca="1">STRADDLES!L242</f>
        <v>0</v>
      </c>
      <c r="C220" s="199">
        <f ca="1">'GAS DAILY VOL DOWNLOAD'!C220-'GAS DAILY VOL DOWNLOAD'!$B220+$B220</f>
        <v>0</v>
      </c>
      <c r="D220" s="199">
        <f ca="1">'GAS DAILY VOL DOWNLOAD'!D220-'GAS DAILY VOL DOWNLOAD'!$B220+$B220</f>
        <v>-9.9999999999999978E-2</v>
      </c>
      <c r="E220" s="199">
        <f ca="1">'GAS DAILY VOL DOWNLOAD'!E220-'GAS DAILY VOL DOWNLOAD'!$B220+$B220</f>
        <v>0</v>
      </c>
      <c r="F220" s="199">
        <f ca="1">'GAS DAILY VOL DOWNLOAD'!F220-'GAS DAILY VOL DOWNLOAD'!$B220+$B220</f>
        <v>0</v>
      </c>
      <c r="G220" s="199">
        <f ca="1">'GAS DAILY VOL DOWNLOAD'!G220-'GAS DAILY VOL DOWNLOAD'!$B220+$B220</f>
        <v>0</v>
      </c>
      <c r="H220" s="199">
        <f ca="1">'GAS DAILY VOL DOWNLOAD'!H220-'GAS DAILY VOL DOWNLOAD'!$B220+$B220</f>
        <v>0</v>
      </c>
      <c r="I220" s="199">
        <f ca="1">'GAS DAILY VOL DOWNLOAD'!I220-'GAS DAILY VOL DOWNLOAD'!$B220+$B220</f>
        <v>0</v>
      </c>
      <c r="J220" s="199">
        <f ca="1">'GAS DAILY VOL DOWNLOAD'!J220-'GAS DAILY VOL DOWNLOAD'!$B220+$B220</f>
        <v>0</v>
      </c>
      <c r="K220" s="199">
        <f ca="1">'GAS DAILY VOL DOWNLOAD'!K220-'GAS DAILY VOL DOWNLOAD'!$B220+$B220</f>
        <v>0</v>
      </c>
      <c r="L220" s="199">
        <f ca="1">'GAS DAILY VOL DOWNLOAD'!L220-'GAS DAILY VOL DOWNLOAD'!$B220+$B220</f>
        <v>5.0000000000000044E-2</v>
      </c>
      <c r="M220" s="199">
        <f ca="1">'GAS DAILY VOL DOWNLOAD'!M220-'GAS DAILY VOL DOWNLOAD'!$B220+$B220</f>
        <v>0</v>
      </c>
      <c r="N220" s="199">
        <f ca="1">'GAS DAILY VOL DOWNLOAD'!N220-'GAS DAILY VOL DOWNLOAD'!$B220+$B220</f>
        <v>0</v>
      </c>
      <c r="O220" s="199">
        <f ca="1">'GAS DAILY VOL DOWNLOAD'!O220-'GAS DAILY VOL DOWNLOAD'!$B220+$B220</f>
        <v>0.15000000000000002</v>
      </c>
      <c r="P220" s="199">
        <f ca="1">'GAS DAILY VOL DOWNLOAD'!P220-'GAS DAILY VOL DOWNLOAD'!$B220+$B220</f>
        <v>9.9999999999999978E-2</v>
      </c>
      <c r="Q220" s="199">
        <f ca="1">'GAS DAILY VOL DOWNLOAD'!Q220-'GAS DAILY VOL DOWNLOAD'!$B220+$B220</f>
        <v>0</v>
      </c>
    </row>
    <row r="221" spans="1:17" x14ac:dyDescent="0.25">
      <c r="A221" s="154">
        <v>43678</v>
      </c>
      <c r="B221" s="199">
        <f ca="1">STRADDLES!L243</f>
        <v>0</v>
      </c>
      <c r="C221" s="199">
        <f ca="1">'GAS DAILY VOL DOWNLOAD'!C221-'GAS DAILY VOL DOWNLOAD'!$B221+$B221</f>
        <v>0</v>
      </c>
      <c r="D221" s="199">
        <f ca="1">'GAS DAILY VOL DOWNLOAD'!D221-'GAS DAILY VOL DOWNLOAD'!$B221+$B221</f>
        <v>-5.0000000000000044E-2</v>
      </c>
      <c r="E221" s="199">
        <f ca="1">'GAS DAILY VOL DOWNLOAD'!E221-'GAS DAILY VOL DOWNLOAD'!$B221+$B221</f>
        <v>4.9999999999999933E-2</v>
      </c>
      <c r="F221" s="199">
        <f ca="1">'GAS DAILY VOL DOWNLOAD'!F221-'GAS DAILY VOL DOWNLOAD'!$B221+$B221</f>
        <v>0</v>
      </c>
      <c r="G221" s="199">
        <f ca="1">'GAS DAILY VOL DOWNLOAD'!G221-'GAS DAILY VOL DOWNLOAD'!$B221+$B221</f>
        <v>4.9999999999999933E-2</v>
      </c>
      <c r="H221" s="199">
        <f ca="1">'GAS DAILY VOL DOWNLOAD'!H221-'GAS DAILY VOL DOWNLOAD'!$B221+$B221</f>
        <v>0</v>
      </c>
      <c r="I221" s="199">
        <f ca="1">'GAS DAILY VOL DOWNLOAD'!I221-'GAS DAILY VOL DOWNLOAD'!$B221+$B221</f>
        <v>4.9999999999999933E-2</v>
      </c>
      <c r="J221" s="199">
        <f ca="1">'GAS DAILY VOL DOWNLOAD'!J221-'GAS DAILY VOL DOWNLOAD'!$B221+$B221</f>
        <v>-0.10000000000000003</v>
      </c>
      <c r="K221" s="199">
        <f ca="1">'GAS DAILY VOL DOWNLOAD'!K221-'GAS DAILY VOL DOWNLOAD'!$B221+$B221</f>
        <v>0</v>
      </c>
      <c r="L221" s="199">
        <f ca="1">'GAS DAILY VOL DOWNLOAD'!L221-'GAS DAILY VOL DOWNLOAD'!$B221+$B221</f>
        <v>4.9999999999999933E-2</v>
      </c>
      <c r="M221" s="199">
        <f ca="1">'GAS DAILY VOL DOWNLOAD'!M221-'GAS DAILY VOL DOWNLOAD'!$B221+$B221</f>
        <v>0</v>
      </c>
      <c r="N221" s="199">
        <f ca="1">'GAS DAILY VOL DOWNLOAD'!N221-'GAS DAILY VOL DOWNLOAD'!$B221+$B221</f>
        <v>4.9999999999999933E-2</v>
      </c>
      <c r="O221" s="199">
        <f ca="1">'GAS DAILY VOL DOWNLOAD'!O221-'GAS DAILY VOL DOWNLOAD'!$B221+$B221</f>
        <v>0.14999999999999991</v>
      </c>
      <c r="P221" s="199">
        <f ca="1">'GAS DAILY VOL DOWNLOAD'!P221-'GAS DAILY VOL DOWNLOAD'!$B221+$B221</f>
        <v>0.14999999999999991</v>
      </c>
      <c r="Q221" s="199">
        <f ca="1">'GAS DAILY VOL DOWNLOAD'!Q221-'GAS DAILY VOL DOWNLOAD'!$B221+$B221</f>
        <v>0</v>
      </c>
    </row>
    <row r="222" spans="1:17" x14ac:dyDescent="0.25">
      <c r="A222" s="154">
        <v>43709</v>
      </c>
      <c r="B222" s="199">
        <f ca="1">STRADDLES!L244</f>
        <v>0</v>
      </c>
      <c r="C222" s="199">
        <f ca="1">'GAS DAILY VOL DOWNLOAD'!C222-'GAS DAILY VOL DOWNLOAD'!$B222+$B222</f>
        <v>0</v>
      </c>
      <c r="D222" s="199">
        <f ca="1">'GAS DAILY VOL DOWNLOAD'!D222-'GAS DAILY VOL DOWNLOAD'!$B222+$B222</f>
        <v>0</v>
      </c>
      <c r="E222" s="199">
        <f ca="1">'GAS DAILY VOL DOWNLOAD'!E222-'GAS DAILY VOL DOWNLOAD'!$B222+$B222</f>
        <v>0</v>
      </c>
      <c r="F222" s="199">
        <f ca="1">'GAS DAILY VOL DOWNLOAD'!F222-'GAS DAILY VOL DOWNLOAD'!$B222+$B222</f>
        <v>0</v>
      </c>
      <c r="G222" s="199">
        <f ca="1">'GAS DAILY VOL DOWNLOAD'!G222-'GAS DAILY VOL DOWNLOAD'!$B222+$B222</f>
        <v>4.9999999999999933E-2</v>
      </c>
      <c r="H222" s="199">
        <f ca="1">'GAS DAILY VOL DOWNLOAD'!H222-'GAS DAILY VOL DOWNLOAD'!$B222+$B222</f>
        <v>4.9999999999999933E-2</v>
      </c>
      <c r="I222" s="199">
        <f ca="1">'GAS DAILY VOL DOWNLOAD'!I222-'GAS DAILY VOL DOWNLOAD'!$B222+$B222</f>
        <v>0</v>
      </c>
      <c r="J222" s="199">
        <f ca="1">'GAS DAILY VOL DOWNLOAD'!J222-'GAS DAILY VOL DOWNLOAD'!$B222+$B222</f>
        <v>-5.0000000000000044E-2</v>
      </c>
      <c r="K222" s="199">
        <f ca="1">'GAS DAILY VOL DOWNLOAD'!K222-'GAS DAILY VOL DOWNLOAD'!$B222+$B222</f>
        <v>0</v>
      </c>
      <c r="L222" s="199">
        <f ca="1">'GAS DAILY VOL DOWNLOAD'!L222-'GAS DAILY VOL DOWNLOAD'!$B222+$B222</f>
        <v>4.9999999999999933E-2</v>
      </c>
      <c r="M222" s="199">
        <f ca="1">'GAS DAILY VOL DOWNLOAD'!M222-'GAS DAILY VOL DOWNLOAD'!$B222+$B222</f>
        <v>0</v>
      </c>
      <c r="N222" s="199">
        <f ca="1">'GAS DAILY VOL DOWNLOAD'!N222-'GAS DAILY VOL DOWNLOAD'!$B222+$B222</f>
        <v>4.9999999999999933E-2</v>
      </c>
      <c r="O222" s="199">
        <f ca="1">'GAS DAILY VOL DOWNLOAD'!O222-'GAS DAILY VOL DOWNLOAD'!$B222+$B222</f>
        <v>0.14999999999999991</v>
      </c>
      <c r="P222" s="199">
        <f ca="1">'GAS DAILY VOL DOWNLOAD'!P222-'GAS DAILY VOL DOWNLOAD'!$B222+$B222</f>
        <v>9.9999999999999978E-2</v>
      </c>
      <c r="Q222" s="199">
        <f ca="1">'GAS DAILY VOL DOWNLOAD'!Q222-'GAS DAILY VOL DOWNLOAD'!$B222+$B222</f>
        <v>0</v>
      </c>
    </row>
    <row r="223" spans="1:17" x14ac:dyDescent="0.25">
      <c r="A223" s="154">
        <v>43739</v>
      </c>
      <c r="B223" s="199">
        <f ca="1">STRADDLES!L245</f>
        <v>0</v>
      </c>
      <c r="C223" s="199">
        <f ca="1">'GAS DAILY VOL DOWNLOAD'!C223-'GAS DAILY VOL DOWNLOAD'!$B223+$B223</f>
        <v>0</v>
      </c>
      <c r="D223" s="199">
        <f ca="1">'GAS DAILY VOL DOWNLOAD'!D223-'GAS DAILY VOL DOWNLOAD'!$B223+$B223</f>
        <v>-4.9999999999999933E-2</v>
      </c>
      <c r="E223" s="199">
        <f ca="1">'GAS DAILY VOL DOWNLOAD'!E223-'GAS DAILY VOL DOWNLOAD'!$B223+$B223</f>
        <v>0</v>
      </c>
      <c r="F223" s="199">
        <f ca="1">'GAS DAILY VOL DOWNLOAD'!F223-'GAS DAILY VOL DOWNLOAD'!$B223+$B223</f>
        <v>0</v>
      </c>
      <c r="G223" s="199">
        <f ca="1">'GAS DAILY VOL DOWNLOAD'!G223-'GAS DAILY VOL DOWNLOAD'!$B223+$B223</f>
        <v>5.0000000000000044E-2</v>
      </c>
      <c r="H223" s="199">
        <f ca="1">'GAS DAILY VOL DOWNLOAD'!H223-'GAS DAILY VOL DOWNLOAD'!$B223+$B223</f>
        <v>5.0000000000000044E-2</v>
      </c>
      <c r="I223" s="199">
        <f ca="1">'GAS DAILY VOL DOWNLOAD'!I223-'GAS DAILY VOL DOWNLOAD'!$B223+$B223</f>
        <v>0</v>
      </c>
      <c r="J223" s="199">
        <f ca="1">'GAS DAILY VOL DOWNLOAD'!J223-'GAS DAILY VOL DOWNLOAD'!$B223+$B223</f>
        <v>-9.9999999999999978E-2</v>
      </c>
      <c r="K223" s="199">
        <f ca="1">'GAS DAILY VOL DOWNLOAD'!K223-'GAS DAILY VOL DOWNLOAD'!$B223+$B223</f>
        <v>0</v>
      </c>
      <c r="L223" s="199">
        <f ca="1">'GAS DAILY VOL DOWNLOAD'!L223-'GAS DAILY VOL DOWNLOAD'!$B223+$B223</f>
        <v>5.0000000000000044E-2</v>
      </c>
      <c r="M223" s="199">
        <f ca="1">'GAS DAILY VOL DOWNLOAD'!M223-'GAS DAILY VOL DOWNLOAD'!$B223+$B223</f>
        <v>0</v>
      </c>
      <c r="N223" s="199">
        <f ca="1">'GAS DAILY VOL DOWNLOAD'!N223-'GAS DAILY VOL DOWNLOAD'!$B223+$B223</f>
        <v>5.0000000000000044E-2</v>
      </c>
      <c r="O223" s="199">
        <f ca="1">'GAS DAILY VOL DOWNLOAD'!O223-'GAS DAILY VOL DOWNLOAD'!$B223+$B223</f>
        <v>0.15000000000000002</v>
      </c>
      <c r="P223" s="199">
        <f ca="1">'GAS DAILY VOL DOWNLOAD'!P223-'GAS DAILY VOL DOWNLOAD'!$B223+$B223</f>
        <v>9.9999999999999978E-2</v>
      </c>
      <c r="Q223" s="199">
        <f ca="1">'GAS DAILY VOL DOWNLOAD'!Q223-'GAS DAILY VOL DOWNLOAD'!$B223+$B223</f>
        <v>0</v>
      </c>
    </row>
    <row r="224" spans="1:17" x14ac:dyDescent="0.25">
      <c r="A224" s="154">
        <v>43770</v>
      </c>
      <c r="B224" s="199">
        <f ca="1">STRADDLES!L246</f>
        <v>0</v>
      </c>
      <c r="C224" s="199">
        <f ca="1">'GAS DAILY VOL DOWNLOAD'!C224-'GAS DAILY VOL DOWNLOAD'!$B224+$B224</f>
        <v>4.9999999999999933E-2</v>
      </c>
      <c r="D224" s="199">
        <f ca="1">'GAS DAILY VOL DOWNLOAD'!D224-'GAS DAILY VOL DOWNLOAD'!$B224+$B224</f>
        <v>0</v>
      </c>
      <c r="E224" s="199">
        <f ca="1">'GAS DAILY VOL DOWNLOAD'!E224-'GAS DAILY VOL DOWNLOAD'!$B224+$B224</f>
        <v>0</v>
      </c>
      <c r="F224" s="199">
        <f ca="1">'GAS DAILY VOL DOWNLOAD'!F224-'GAS DAILY VOL DOWNLOAD'!$B224+$B224</f>
        <v>9.9999999999999978E-2</v>
      </c>
      <c r="G224" s="199">
        <f ca="1">'GAS DAILY VOL DOWNLOAD'!G224-'GAS DAILY VOL DOWNLOAD'!$B224+$B224</f>
        <v>0.14999999999999991</v>
      </c>
      <c r="H224" s="199">
        <f ca="1">'GAS DAILY VOL DOWNLOAD'!H224-'GAS DAILY VOL DOWNLOAD'!$B224+$B224</f>
        <v>4.9999999999999933E-2</v>
      </c>
      <c r="I224" s="199">
        <f ca="1">'GAS DAILY VOL DOWNLOAD'!I224-'GAS DAILY VOL DOWNLOAD'!$B224+$B224</f>
        <v>0</v>
      </c>
      <c r="J224" s="199">
        <f ca="1">'GAS DAILY VOL DOWNLOAD'!J224-'GAS DAILY VOL DOWNLOAD'!$B224+$B224</f>
        <v>0.14999999999999991</v>
      </c>
      <c r="K224" s="199">
        <f ca="1">'GAS DAILY VOL DOWNLOAD'!K224-'GAS DAILY VOL DOWNLOAD'!$B224+$B224</f>
        <v>0</v>
      </c>
      <c r="L224" s="199">
        <f ca="1">'GAS DAILY VOL DOWNLOAD'!L224-'GAS DAILY VOL DOWNLOAD'!$B224+$B224</f>
        <v>0</v>
      </c>
      <c r="M224" s="199">
        <f ca="1">'GAS DAILY VOL DOWNLOAD'!M224-'GAS DAILY VOL DOWNLOAD'!$B224+$B224</f>
        <v>0</v>
      </c>
      <c r="N224" s="199">
        <f ca="1">'GAS DAILY VOL DOWNLOAD'!N224-'GAS DAILY VOL DOWNLOAD'!$B224+$B224</f>
        <v>0.14999999999999991</v>
      </c>
      <c r="O224" s="199">
        <f ca="1">'GAS DAILY VOL DOWNLOAD'!O224-'GAS DAILY VOL DOWNLOAD'!$B224+$B224</f>
        <v>0.14999999999999991</v>
      </c>
      <c r="P224" s="199">
        <f ca="1">'GAS DAILY VOL DOWNLOAD'!P224-'GAS DAILY VOL DOWNLOAD'!$B224+$B224</f>
        <v>9.9999999999999978E-2</v>
      </c>
      <c r="Q224" s="199">
        <f ca="1">'GAS DAILY VOL DOWNLOAD'!Q224-'GAS DAILY VOL DOWNLOAD'!$B224+$B224</f>
        <v>0</v>
      </c>
    </row>
    <row r="225" spans="1:17" x14ac:dyDescent="0.25">
      <c r="A225" s="154">
        <v>43800</v>
      </c>
      <c r="B225" s="199">
        <f ca="1">STRADDLES!L247</f>
        <v>0</v>
      </c>
      <c r="C225" s="199">
        <f ca="1">'GAS DAILY VOL DOWNLOAD'!C225-'GAS DAILY VOL DOWNLOAD'!$B225+$B225</f>
        <v>5.0000000000000044E-2</v>
      </c>
      <c r="D225" s="199">
        <f ca="1">'GAS DAILY VOL DOWNLOAD'!D225-'GAS DAILY VOL DOWNLOAD'!$B225+$B225</f>
        <v>0</v>
      </c>
      <c r="E225" s="199">
        <f ca="1">'GAS DAILY VOL DOWNLOAD'!E225-'GAS DAILY VOL DOWNLOAD'!$B225+$B225</f>
        <v>0</v>
      </c>
      <c r="F225" s="199">
        <f ca="1">'GAS DAILY VOL DOWNLOAD'!F225-'GAS DAILY VOL DOWNLOAD'!$B225+$B225</f>
        <v>0.14999999999999991</v>
      </c>
      <c r="G225" s="199">
        <f ca="1">'GAS DAILY VOL DOWNLOAD'!G225-'GAS DAILY VOL DOWNLOAD'!$B225+$B225</f>
        <v>0.25</v>
      </c>
      <c r="H225" s="199">
        <f ca="1">'GAS DAILY VOL DOWNLOAD'!H225-'GAS DAILY VOL DOWNLOAD'!$B225+$B225</f>
        <v>5.0000000000000044E-2</v>
      </c>
      <c r="I225" s="199">
        <f ca="1">'GAS DAILY VOL DOWNLOAD'!I225-'GAS DAILY VOL DOWNLOAD'!$B225+$B225</f>
        <v>0</v>
      </c>
      <c r="J225" s="199">
        <f ca="1">'GAS DAILY VOL DOWNLOAD'!J225-'GAS DAILY VOL DOWNLOAD'!$B225+$B225</f>
        <v>0.35000000000000009</v>
      </c>
      <c r="K225" s="199">
        <f ca="1">'GAS DAILY VOL DOWNLOAD'!K225-'GAS DAILY VOL DOWNLOAD'!$B225+$B225</f>
        <v>0</v>
      </c>
      <c r="L225" s="199">
        <f ca="1">'GAS DAILY VOL DOWNLOAD'!L225-'GAS DAILY VOL DOWNLOAD'!$B225+$B225</f>
        <v>0.10000000000000009</v>
      </c>
      <c r="M225" s="199">
        <f ca="1">'GAS DAILY VOL DOWNLOAD'!M225-'GAS DAILY VOL DOWNLOAD'!$B225+$B225</f>
        <v>0</v>
      </c>
      <c r="N225" s="199">
        <f ca="1">'GAS DAILY VOL DOWNLOAD'!N225-'GAS DAILY VOL DOWNLOAD'!$B225+$B225</f>
        <v>0.25</v>
      </c>
      <c r="O225" s="199">
        <f ca="1">'GAS DAILY VOL DOWNLOAD'!O225-'GAS DAILY VOL DOWNLOAD'!$B225+$B225</f>
        <v>0.14999999999999991</v>
      </c>
      <c r="P225" s="199">
        <f ca="1">'GAS DAILY VOL DOWNLOAD'!P225-'GAS DAILY VOL DOWNLOAD'!$B225+$B225</f>
        <v>0.10000000000000009</v>
      </c>
      <c r="Q225" s="199">
        <f ca="1">'GAS DAILY VOL DOWNLOAD'!Q225-'GAS DAILY VOL DOWNLOAD'!$B225+$B225</f>
        <v>0</v>
      </c>
    </row>
    <row r="226" spans="1:17" x14ac:dyDescent="0.25">
      <c r="A226" s="154">
        <v>43831</v>
      </c>
      <c r="B226" s="199">
        <f ca="1">STRADDLES!L248</f>
        <v>0</v>
      </c>
      <c r="C226" s="199">
        <f ca="1">'GAS DAILY VOL DOWNLOAD'!C226-'GAS DAILY VOL DOWNLOAD'!$B226+$B226</f>
        <v>5.0000000000000044E-2</v>
      </c>
      <c r="D226" s="199">
        <f ca="1">'GAS DAILY VOL DOWNLOAD'!D226-'GAS DAILY VOL DOWNLOAD'!$B226+$B226</f>
        <v>0</v>
      </c>
      <c r="E226" s="199">
        <f ca="1">'GAS DAILY VOL DOWNLOAD'!E226-'GAS DAILY VOL DOWNLOAD'!$B226+$B226</f>
        <v>0</v>
      </c>
      <c r="F226" s="199">
        <f ca="1">'GAS DAILY VOL DOWNLOAD'!F226-'GAS DAILY VOL DOWNLOAD'!$B226+$B226</f>
        <v>0.14999999999999991</v>
      </c>
      <c r="G226" s="199">
        <f ca="1">'GAS DAILY VOL DOWNLOAD'!G226-'GAS DAILY VOL DOWNLOAD'!$B226+$B226</f>
        <v>0.44999999999999996</v>
      </c>
      <c r="H226" s="199">
        <f ca="1">'GAS DAILY VOL DOWNLOAD'!H226-'GAS DAILY VOL DOWNLOAD'!$B226+$B226</f>
        <v>5.0000000000000044E-2</v>
      </c>
      <c r="I226" s="199">
        <f ca="1">'GAS DAILY VOL DOWNLOAD'!I226-'GAS DAILY VOL DOWNLOAD'!$B226+$B226</f>
        <v>0</v>
      </c>
      <c r="J226" s="199">
        <f ca="1">'GAS DAILY VOL DOWNLOAD'!J226-'GAS DAILY VOL DOWNLOAD'!$B226+$B226</f>
        <v>0.35000000000000009</v>
      </c>
      <c r="K226" s="199">
        <f ca="1">'GAS DAILY VOL DOWNLOAD'!K226-'GAS DAILY VOL DOWNLOAD'!$B226+$B226</f>
        <v>0</v>
      </c>
      <c r="L226" s="199">
        <f ca="1">'GAS DAILY VOL DOWNLOAD'!L226-'GAS DAILY VOL DOWNLOAD'!$B226+$B226</f>
        <v>0.10000000000000009</v>
      </c>
      <c r="M226" s="199">
        <f ca="1">'GAS DAILY VOL DOWNLOAD'!M226-'GAS DAILY VOL DOWNLOAD'!$B226+$B226</f>
        <v>0</v>
      </c>
      <c r="N226" s="199">
        <f ca="1">'GAS DAILY VOL DOWNLOAD'!N226-'GAS DAILY VOL DOWNLOAD'!$B226+$B226</f>
        <v>0.44999999999999996</v>
      </c>
      <c r="O226" s="199">
        <f ca="1">'GAS DAILY VOL DOWNLOAD'!O226-'GAS DAILY VOL DOWNLOAD'!$B226+$B226</f>
        <v>0.14999999999999991</v>
      </c>
      <c r="P226" s="199">
        <f ca="1">'GAS DAILY VOL DOWNLOAD'!P226-'GAS DAILY VOL DOWNLOAD'!$B226+$B226</f>
        <v>0.10000000000000009</v>
      </c>
      <c r="Q226" s="199">
        <f ca="1">'GAS DAILY VOL DOWNLOAD'!Q226-'GAS DAILY VOL DOWNLOAD'!$B226+$B226</f>
        <v>0</v>
      </c>
    </row>
    <row r="227" spans="1:17" x14ac:dyDescent="0.25">
      <c r="A227" s="154">
        <v>43862</v>
      </c>
      <c r="B227" s="199">
        <f ca="1">STRADDLES!L249</f>
        <v>0</v>
      </c>
      <c r="C227" s="199">
        <f ca="1">'GAS DAILY VOL DOWNLOAD'!C227-'GAS DAILY VOL DOWNLOAD'!$B227+$B227</f>
        <v>5.0000000000000044E-2</v>
      </c>
      <c r="D227" s="199">
        <f ca="1">'GAS DAILY VOL DOWNLOAD'!D227-'GAS DAILY VOL DOWNLOAD'!$B227+$B227</f>
        <v>0</v>
      </c>
      <c r="E227" s="199">
        <f ca="1">'GAS DAILY VOL DOWNLOAD'!E227-'GAS DAILY VOL DOWNLOAD'!$B227+$B227</f>
        <v>0</v>
      </c>
      <c r="F227" s="199">
        <f ca="1">'GAS DAILY VOL DOWNLOAD'!F227-'GAS DAILY VOL DOWNLOAD'!$B227+$B227</f>
        <v>0.14999999999999991</v>
      </c>
      <c r="G227" s="199">
        <f ca="1">'GAS DAILY VOL DOWNLOAD'!G227-'GAS DAILY VOL DOWNLOAD'!$B227+$B227</f>
        <v>0.44999999999999996</v>
      </c>
      <c r="H227" s="199">
        <f ca="1">'GAS DAILY VOL DOWNLOAD'!H227-'GAS DAILY VOL DOWNLOAD'!$B227+$B227</f>
        <v>5.0000000000000044E-2</v>
      </c>
      <c r="I227" s="199">
        <f ca="1">'GAS DAILY VOL DOWNLOAD'!I227-'GAS DAILY VOL DOWNLOAD'!$B227+$B227</f>
        <v>0</v>
      </c>
      <c r="J227" s="199">
        <f ca="1">'GAS DAILY VOL DOWNLOAD'!J227-'GAS DAILY VOL DOWNLOAD'!$B227+$B227</f>
        <v>0.35000000000000009</v>
      </c>
      <c r="K227" s="199">
        <f ca="1">'GAS DAILY VOL DOWNLOAD'!K227-'GAS DAILY VOL DOWNLOAD'!$B227+$B227</f>
        <v>0</v>
      </c>
      <c r="L227" s="199">
        <f ca="1">'GAS DAILY VOL DOWNLOAD'!L227-'GAS DAILY VOL DOWNLOAD'!$B227+$B227</f>
        <v>0.10000000000000009</v>
      </c>
      <c r="M227" s="199">
        <f ca="1">'GAS DAILY VOL DOWNLOAD'!M227-'GAS DAILY VOL DOWNLOAD'!$B227+$B227</f>
        <v>0</v>
      </c>
      <c r="N227" s="199">
        <f ca="1">'GAS DAILY VOL DOWNLOAD'!N227-'GAS DAILY VOL DOWNLOAD'!$B227+$B227</f>
        <v>0.44999999999999996</v>
      </c>
      <c r="O227" s="199">
        <f ca="1">'GAS DAILY VOL DOWNLOAD'!O227-'GAS DAILY VOL DOWNLOAD'!$B227+$B227</f>
        <v>0.14999999999999991</v>
      </c>
      <c r="P227" s="199">
        <f ca="1">'GAS DAILY VOL DOWNLOAD'!P227-'GAS DAILY VOL DOWNLOAD'!$B227+$B227</f>
        <v>0.10000000000000009</v>
      </c>
      <c r="Q227" s="199">
        <f ca="1">'GAS DAILY VOL DOWNLOAD'!Q227-'GAS DAILY VOL DOWNLOAD'!$B227+$B227</f>
        <v>0</v>
      </c>
    </row>
    <row r="228" spans="1:17" x14ac:dyDescent="0.25">
      <c r="A228" s="154">
        <v>43891</v>
      </c>
      <c r="B228" s="199">
        <f ca="1">STRADDLES!L250</f>
        <v>0</v>
      </c>
      <c r="C228" s="199">
        <f ca="1">'GAS DAILY VOL DOWNLOAD'!C228-'GAS DAILY VOL DOWNLOAD'!$B228+$B228</f>
        <v>5.0000000000000044E-2</v>
      </c>
      <c r="D228" s="199">
        <f ca="1">'GAS DAILY VOL DOWNLOAD'!D228-'GAS DAILY VOL DOWNLOAD'!$B228+$B228</f>
        <v>0</v>
      </c>
      <c r="E228" s="199">
        <f ca="1">'GAS DAILY VOL DOWNLOAD'!E228-'GAS DAILY VOL DOWNLOAD'!$B228+$B228</f>
        <v>0</v>
      </c>
      <c r="F228" s="199">
        <f ca="1">'GAS DAILY VOL DOWNLOAD'!F228-'GAS DAILY VOL DOWNLOAD'!$B228+$B228</f>
        <v>9.9999999999999978E-2</v>
      </c>
      <c r="G228" s="199">
        <f ca="1">'GAS DAILY VOL DOWNLOAD'!G228-'GAS DAILY VOL DOWNLOAD'!$B228+$B228</f>
        <v>0.25</v>
      </c>
      <c r="H228" s="199">
        <f ca="1">'GAS DAILY VOL DOWNLOAD'!H228-'GAS DAILY VOL DOWNLOAD'!$B228+$B228</f>
        <v>0</v>
      </c>
      <c r="I228" s="199">
        <f ca="1">'GAS DAILY VOL DOWNLOAD'!I228-'GAS DAILY VOL DOWNLOAD'!$B228+$B228</f>
        <v>0</v>
      </c>
      <c r="J228" s="199">
        <f ca="1">'GAS DAILY VOL DOWNLOAD'!J228-'GAS DAILY VOL DOWNLOAD'!$B228+$B228</f>
        <v>0.19999999999999996</v>
      </c>
      <c r="K228" s="199">
        <f ca="1">'GAS DAILY VOL DOWNLOAD'!K228-'GAS DAILY VOL DOWNLOAD'!$B228+$B228</f>
        <v>0</v>
      </c>
      <c r="L228" s="199">
        <f ca="1">'GAS DAILY VOL DOWNLOAD'!L228-'GAS DAILY VOL DOWNLOAD'!$B228+$B228</f>
        <v>0</v>
      </c>
      <c r="M228" s="199">
        <f ca="1">'GAS DAILY VOL DOWNLOAD'!M228-'GAS DAILY VOL DOWNLOAD'!$B228+$B228</f>
        <v>0</v>
      </c>
      <c r="N228" s="199">
        <f ca="1">'GAS DAILY VOL DOWNLOAD'!N228-'GAS DAILY VOL DOWNLOAD'!$B228+$B228</f>
        <v>0.25</v>
      </c>
      <c r="O228" s="199">
        <f ca="1">'GAS DAILY VOL DOWNLOAD'!O228-'GAS DAILY VOL DOWNLOAD'!$B228+$B228</f>
        <v>0.15000000000000002</v>
      </c>
      <c r="P228" s="199">
        <f ca="1">'GAS DAILY VOL DOWNLOAD'!P228-'GAS DAILY VOL DOWNLOAD'!$B228+$B228</f>
        <v>9.9999999999999978E-2</v>
      </c>
      <c r="Q228" s="199">
        <f ca="1">'GAS DAILY VOL DOWNLOAD'!Q228-'GAS DAILY VOL DOWNLOAD'!$B228+$B228</f>
        <v>0</v>
      </c>
    </row>
    <row r="229" spans="1:17" x14ac:dyDescent="0.25">
      <c r="A229" s="154">
        <v>43922</v>
      </c>
      <c r="B229" s="199">
        <f ca="1">STRADDLES!L251</f>
        <v>0</v>
      </c>
      <c r="C229" s="199">
        <f ca="1">'GAS DAILY VOL DOWNLOAD'!C229-'GAS DAILY VOL DOWNLOAD'!$B229+$B229</f>
        <v>4.9999999999999989E-2</v>
      </c>
      <c r="D229" s="199">
        <f ca="1">'GAS DAILY VOL DOWNLOAD'!D229-'GAS DAILY VOL DOWNLOAD'!$B229+$B229</f>
        <v>0</v>
      </c>
      <c r="E229" s="199">
        <f ca="1">'GAS DAILY VOL DOWNLOAD'!E229-'GAS DAILY VOL DOWNLOAD'!$B229+$B229</f>
        <v>4.9999999999999989E-2</v>
      </c>
      <c r="F229" s="199">
        <f ca="1">'GAS DAILY VOL DOWNLOAD'!F229-'GAS DAILY VOL DOWNLOAD'!$B229+$B229</f>
        <v>4.9999999999999989E-2</v>
      </c>
      <c r="G229" s="199">
        <f ca="1">'GAS DAILY VOL DOWNLOAD'!G229-'GAS DAILY VOL DOWNLOAD'!$B229+$B229</f>
        <v>4.9999999999999989E-2</v>
      </c>
      <c r="H229" s="199">
        <f ca="1">'GAS DAILY VOL DOWNLOAD'!H229-'GAS DAILY VOL DOWNLOAD'!$B229+$B229</f>
        <v>4.9999999999999989E-2</v>
      </c>
      <c r="I229" s="199">
        <f ca="1">'GAS DAILY VOL DOWNLOAD'!I229-'GAS DAILY VOL DOWNLOAD'!$B229+$B229</f>
        <v>4.9999999999999989E-2</v>
      </c>
      <c r="J229" s="199">
        <f ca="1">'GAS DAILY VOL DOWNLOAD'!J229-'GAS DAILY VOL DOWNLOAD'!$B229+$B229</f>
        <v>9.9999999999999978E-2</v>
      </c>
      <c r="K229" s="199">
        <f ca="1">'GAS DAILY VOL DOWNLOAD'!K229-'GAS DAILY VOL DOWNLOAD'!$B229+$B229</f>
        <v>0</v>
      </c>
      <c r="L229" s="199">
        <f ca="1">'GAS DAILY VOL DOWNLOAD'!L229-'GAS DAILY VOL DOWNLOAD'!$B229+$B229</f>
        <v>4.9999999999999989E-2</v>
      </c>
      <c r="M229" s="199">
        <f ca="1">'GAS DAILY VOL DOWNLOAD'!M229-'GAS DAILY VOL DOWNLOAD'!$B229+$B229</f>
        <v>0</v>
      </c>
      <c r="N229" s="199">
        <f ca="1">'GAS DAILY VOL DOWNLOAD'!N229-'GAS DAILY VOL DOWNLOAD'!$B229+$B229</f>
        <v>4.9999999999999989E-2</v>
      </c>
      <c r="O229" s="199">
        <f ca="1">'GAS DAILY VOL DOWNLOAD'!O229-'GAS DAILY VOL DOWNLOAD'!$B229+$B229</f>
        <v>0.15000000000000002</v>
      </c>
      <c r="P229" s="199">
        <f ca="1">'GAS DAILY VOL DOWNLOAD'!P229-'GAS DAILY VOL DOWNLOAD'!$B229+$B229</f>
        <v>0.15000000000000002</v>
      </c>
      <c r="Q229" s="199">
        <f ca="1">'GAS DAILY VOL DOWNLOAD'!Q229-'GAS DAILY VOL DOWNLOAD'!$B229+$B229</f>
        <v>0</v>
      </c>
    </row>
    <row r="230" spans="1:17" x14ac:dyDescent="0.25">
      <c r="A230" s="154">
        <v>43952</v>
      </c>
      <c r="B230" s="199">
        <f ca="1">STRADDLES!L252</f>
        <v>0</v>
      </c>
      <c r="C230" s="199">
        <f ca="1">'GAS DAILY VOL DOWNLOAD'!C230-'GAS DAILY VOL DOWNLOAD'!$B230+$B230</f>
        <v>4.9999999999999989E-2</v>
      </c>
      <c r="D230" s="199">
        <f ca="1">'GAS DAILY VOL DOWNLOAD'!D230-'GAS DAILY VOL DOWNLOAD'!$B230+$B230</f>
        <v>-4.9999999999999989E-2</v>
      </c>
      <c r="E230" s="199">
        <f ca="1">'GAS DAILY VOL DOWNLOAD'!E230-'GAS DAILY VOL DOWNLOAD'!$B230+$B230</f>
        <v>-4.9999999999999989E-2</v>
      </c>
      <c r="F230" s="199">
        <f ca="1">'GAS DAILY VOL DOWNLOAD'!F230-'GAS DAILY VOL DOWNLOAD'!$B230+$B230</f>
        <v>0</v>
      </c>
      <c r="G230" s="199">
        <f ca="1">'GAS DAILY VOL DOWNLOAD'!G230-'GAS DAILY VOL DOWNLOAD'!$B230+$B230</f>
        <v>4.9999999999999989E-2</v>
      </c>
      <c r="H230" s="199">
        <f ca="1">'GAS DAILY VOL DOWNLOAD'!H230-'GAS DAILY VOL DOWNLOAD'!$B230+$B230</f>
        <v>0</v>
      </c>
      <c r="I230" s="199">
        <f ca="1">'GAS DAILY VOL DOWNLOAD'!I230-'GAS DAILY VOL DOWNLOAD'!$B230+$B230</f>
        <v>-4.9999999999999989E-2</v>
      </c>
      <c r="J230" s="199">
        <f ca="1">'GAS DAILY VOL DOWNLOAD'!J230-'GAS DAILY VOL DOWNLOAD'!$B230+$B230</f>
        <v>0</v>
      </c>
      <c r="K230" s="199">
        <f ca="1">'GAS DAILY VOL DOWNLOAD'!K230-'GAS DAILY VOL DOWNLOAD'!$B230+$B230</f>
        <v>0</v>
      </c>
      <c r="L230" s="199">
        <f ca="1">'GAS DAILY VOL DOWNLOAD'!L230-'GAS DAILY VOL DOWNLOAD'!$B230+$B230</f>
        <v>4.9999999999999989E-2</v>
      </c>
      <c r="M230" s="199">
        <f ca="1">'GAS DAILY VOL DOWNLOAD'!M230-'GAS DAILY VOL DOWNLOAD'!$B230+$B230</f>
        <v>0</v>
      </c>
      <c r="N230" s="199">
        <f ca="1">'GAS DAILY VOL DOWNLOAD'!N230-'GAS DAILY VOL DOWNLOAD'!$B230+$B230</f>
        <v>4.9999999999999989E-2</v>
      </c>
      <c r="O230" s="199">
        <f ca="1">'GAS DAILY VOL DOWNLOAD'!O230-'GAS DAILY VOL DOWNLOAD'!$B230+$B230</f>
        <v>0.14999999999999997</v>
      </c>
      <c r="P230" s="199">
        <f ca="1">'GAS DAILY VOL DOWNLOAD'!P230-'GAS DAILY VOL DOWNLOAD'!$B230+$B230</f>
        <v>4.9999999999999989E-2</v>
      </c>
      <c r="Q230" s="199">
        <f ca="1">'GAS DAILY VOL DOWNLOAD'!Q230-'GAS DAILY VOL DOWNLOAD'!$B230+$B230</f>
        <v>0</v>
      </c>
    </row>
    <row r="231" spans="1:17" x14ac:dyDescent="0.25">
      <c r="A231" s="154">
        <v>43983</v>
      </c>
      <c r="B231" s="199">
        <f ca="1">STRADDLES!L253</f>
        <v>0</v>
      </c>
      <c r="C231" s="199">
        <f ca="1">'GAS DAILY VOL DOWNLOAD'!C231-'GAS DAILY VOL DOWNLOAD'!$B231+$B231</f>
        <v>4.9999999999999989E-2</v>
      </c>
      <c r="D231" s="199">
        <f ca="1">'GAS DAILY VOL DOWNLOAD'!D231-'GAS DAILY VOL DOWNLOAD'!$B231+$B231</f>
        <v>-4.9999999999999989E-2</v>
      </c>
      <c r="E231" s="199">
        <f ca="1">'GAS DAILY VOL DOWNLOAD'!E231-'GAS DAILY VOL DOWNLOAD'!$B231+$B231</f>
        <v>4.9999999999999989E-2</v>
      </c>
      <c r="F231" s="199">
        <f ca="1">'GAS DAILY VOL DOWNLOAD'!F231-'GAS DAILY VOL DOWNLOAD'!$B231+$B231</f>
        <v>0</v>
      </c>
      <c r="G231" s="199">
        <f ca="1">'GAS DAILY VOL DOWNLOAD'!G231-'GAS DAILY VOL DOWNLOAD'!$B231+$B231</f>
        <v>4.9999999999999989E-2</v>
      </c>
      <c r="H231" s="199">
        <f ca="1">'GAS DAILY VOL DOWNLOAD'!H231-'GAS DAILY VOL DOWNLOAD'!$B231+$B231</f>
        <v>4.9999999999999989E-2</v>
      </c>
      <c r="I231" s="199">
        <f ca="1">'GAS DAILY VOL DOWNLOAD'!I231-'GAS DAILY VOL DOWNLOAD'!$B231+$B231</f>
        <v>4.9999999999999989E-2</v>
      </c>
      <c r="J231" s="199">
        <f ca="1">'GAS DAILY VOL DOWNLOAD'!J231-'GAS DAILY VOL DOWNLOAD'!$B231+$B231</f>
        <v>4.9999999999999989E-2</v>
      </c>
      <c r="K231" s="199">
        <f ca="1">'GAS DAILY VOL DOWNLOAD'!K231-'GAS DAILY VOL DOWNLOAD'!$B231+$B231</f>
        <v>0</v>
      </c>
      <c r="L231" s="199">
        <f ca="1">'GAS DAILY VOL DOWNLOAD'!L231-'GAS DAILY VOL DOWNLOAD'!$B231+$B231</f>
        <v>4.9999999999999989E-2</v>
      </c>
      <c r="M231" s="199">
        <f ca="1">'GAS DAILY VOL DOWNLOAD'!M231-'GAS DAILY VOL DOWNLOAD'!$B231+$B231</f>
        <v>0</v>
      </c>
      <c r="N231" s="199">
        <f ca="1">'GAS DAILY VOL DOWNLOAD'!N231-'GAS DAILY VOL DOWNLOAD'!$B231+$B231</f>
        <v>4.9999999999999989E-2</v>
      </c>
      <c r="O231" s="199">
        <f ca="1">'GAS DAILY VOL DOWNLOAD'!O231-'GAS DAILY VOL DOWNLOAD'!$B231+$B231</f>
        <v>0.14999999999999997</v>
      </c>
      <c r="P231" s="199">
        <f ca="1">'GAS DAILY VOL DOWNLOAD'!P231-'GAS DAILY VOL DOWNLOAD'!$B231+$B231</f>
        <v>0.14999999999999997</v>
      </c>
      <c r="Q231" s="199">
        <f ca="1">'GAS DAILY VOL DOWNLOAD'!Q231-'GAS DAILY VOL DOWNLOAD'!$B231+$B231</f>
        <v>0</v>
      </c>
    </row>
    <row r="232" spans="1:17" x14ac:dyDescent="0.25">
      <c r="A232" s="154">
        <v>44013</v>
      </c>
      <c r="B232" s="199">
        <f ca="1">STRADDLES!L254</f>
        <v>0</v>
      </c>
      <c r="C232" s="199">
        <f ca="1">'GAS DAILY VOL DOWNLOAD'!C232-'GAS DAILY VOL DOWNLOAD'!$B232+$B232</f>
        <v>0</v>
      </c>
      <c r="D232" s="199">
        <f ca="1">'GAS DAILY VOL DOWNLOAD'!D232-'GAS DAILY VOL DOWNLOAD'!$B232+$B232</f>
        <v>-9.9999999999999978E-2</v>
      </c>
      <c r="E232" s="199">
        <f ca="1">'GAS DAILY VOL DOWNLOAD'!E232-'GAS DAILY VOL DOWNLOAD'!$B232+$B232</f>
        <v>0</v>
      </c>
      <c r="F232" s="199">
        <f ca="1">'GAS DAILY VOL DOWNLOAD'!F232-'GAS DAILY VOL DOWNLOAD'!$B232+$B232</f>
        <v>0</v>
      </c>
      <c r="G232" s="199">
        <f ca="1">'GAS DAILY VOL DOWNLOAD'!G232-'GAS DAILY VOL DOWNLOAD'!$B232+$B232</f>
        <v>0</v>
      </c>
      <c r="H232" s="199">
        <f ca="1">'GAS DAILY VOL DOWNLOAD'!H232-'GAS DAILY VOL DOWNLOAD'!$B232+$B232</f>
        <v>0</v>
      </c>
      <c r="I232" s="199">
        <f ca="1">'GAS DAILY VOL DOWNLOAD'!I232-'GAS DAILY VOL DOWNLOAD'!$B232+$B232</f>
        <v>0</v>
      </c>
      <c r="J232" s="199">
        <f ca="1">'GAS DAILY VOL DOWNLOAD'!J232-'GAS DAILY VOL DOWNLOAD'!$B232+$B232</f>
        <v>0</v>
      </c>
      <c r="K232" s="199">
        <f ca="1">'GAS DAILY VOL DOWNLOAD'!K232-'GAS DAILY VOL DOWNLOAD'!$B232+$B232</f>
        <v>0</v>
      </c>
      <c r="L232" s="199">
        <f ca="1">'GAS DAILY VOL DOWNLOAD'!L232-'GAS DAILY VOL DOWNLOAD'!$B232+$B232</f>
        <v>5.0000000000000044E-2</v>
      </c>
      <c r="M232" s="199">
        <f ca="1">'GAS DAILY VOL DOWNLOAD'!M232-'GAS DAILY VOL DOWNLOAD'!$B232+$B232</f>
        <v>0</v>
      </c>
      <c r="N232" s="199">
        <f ca="1">'GAS DAILY VOL DOWNLOAD'!N232-'GAS DAILY VOL DOWNLOAD'!$B232+$B232</f>
        <v>0</v>
      </c>
      <c r="O232" s="199">
        <f ca="1">'GAS DAILY VOL DOWNLOAD'!O232-'GAS DAILY VOL DOWNLOAD'!$B232+$B232</f>
        <v>0.15000000000000002</v>
      </c>
      <c r="P232" s="199">
        <f ca="1">'GAS DAILY VOL DOWNLOAD'!P232-'GAS DAILY VOL DOWNLOAD'!$B232+$B232</f>
        <v>9.9999999999999978E-2</v>
      </c>
      <c r="Q232" s="199">
        <f ca="1">'GAS DAILY VOL DOWNLOAD'!Q232-'GAS DAILY VOL DOWNLOAD'!$B232+$B232</f>
        <v>0</v>
      </c>
    </row>
    <row r="233" spans="1:17" x14ac:dyDescent="0.25">
      <c r="A233" s="154">
        <v>44044</v>
      </c>
      <c r="B233" s="199">
        <f ca="1">STRADDLES!L255</f>
        <v>0</v>
      </c>
      <c r="C233" s="199">
        <f ca="1">'GAS DAILY VOL DOWNLOAD'!C233-'GAS DAILY VOL DOWNLOAD'!$B233+$B233</f>
        <v>0</v>
      </c>
      <c r="D233" s="199">
        <f ca="1">'GAS DAILY VOL DOWNLOAD'!D233-'GAS DAILY VOL DOWNLOAD'!$B233+$B233</f>
        <v>-5.0000000000000044E-2</v>
      </c>
      <c r="E233" s="199">
        <f ca="1">'GAS DAILY VOL DOWNLOAD'!E233-'GAS DAILY VOL DOWNLOAD'!$B233+$B233</f>
        <v>4.9999999999999933E-2</v>
      </c>
      <c r="F233" s="199">
        <f ca="1">'GAS DAILY VOL DOWNLOAD'!F233-'GAS DAILY VOL DOWNLOAD'!$B233+$B233</f>
        <v>0</v>
      </c>
      <c r="G233" s="199">
        <f ca="1">'GAS DAILY VOL DOWNLOAD'!G233-'GAS DAILY VOL DOWNLOAD'!$B233+$B233</f>
        <v>4.9999999999999933E-2</v>
      </c>
      <c r="H233" s="199">
        <f ca="1">'GAS DAILY VOL DOWNLOAD'!H233-'GAS DAILY VOL DOWNLOAD'!$B233+$B233</f>
        <v>0</v>
      </c>
      <c r="I233" s="199">
        <f ca="1">'GAS DAILY VOL DOWNLOAD'!I233-'GAS DAILY VOL DOWNLOAD'!$B233+$B233</f>
        <v>4.9999999999999933E-2</v>
      </c>
      <c r="J233" s="199">
        <f ca="1">'GAS DAILY VOL DOWNLOAD'!J233-'GAS DAILY VOL DOWNLOAD'!$B233+$B233</f>
        <v>-0.10000000000000003</v>
      </c>
      <c r="K233" s="199">
        <f ca="1">'GAS DAILY VOL DOWNLOAD'!K233-'GAS DAILY VOL DOWNLOAD'!$B233+$B233</f>
        <v>0</v>
      </c>
      <c r="L233" s="199">
        <f ca="1">'GAS DAILY VOL DOWNLOAD'!L233-'GAS DAILY VOL DOWNLOAD'!$B233+$B233</f>
        <v>4.9999999999999933E-2</v>
      </c>
      <c r="M233" s="199">
        <f ca="1">'GAS DAILY VOL DOWNLOAD'!M233-'GAS DAILY VOL DOWNLOAD'!$B233+$B233</f>
        <v>0</v>
      </c>
      <c r="N233" s="199">
        <f ca="1">'GAS DAILY VOL DOWNLOAD'!N233-'GAS DAILY VOL DOWNLOAD'!$B233+$B233</f>
        <v>4.9999999999999933E-2</v>
      </c>
      <c r="O233" s="199">
        <f ca="1">'GAS DAILY VOL DOWNLOAD'!O233-'GAS DAILY VOL DOWNLOAD'!$B233+$B233</f>
        <v>0.14999999999999991</v>
      </c>
      <c r="P233" s="199">
        <f ca="1">'GAS DAILY VOL DOWNLOAD'!P233-'GAS DAILY VOL DOWNLOAD'!$B233+$B233</f>
        <v>0.14999999999999991</v>
      </c>
      <c r="Q233" s="199">
        <f ca="1">'GAS DAILY VOL DOWNLOAD'!Q233-'GAS DAILY VOL DOWNLOAD'!$B233+$B233</f>
        <v>0</v>
      </c>
    </row>
    <row r="234" spans="1:17" x14ac:dyDescent="0.25">
      <c r="A234" s="154">
        <v>44075</v>
      </c>
      <c r="B234" s="199">
        <f ca="1">STRADDLES!L256</f>
        <v>0</v>
      </c>
      <c r="C234" s="199">
        <f ca="1">'GAS DAILY VOL DOWNLOAD'!C234-'GAS DAILY VOL DOWNLOAD'!$B234+$B234</f>
        <v>0</v>
      </c>
      <c r="D234" s="199">
        <f ca="1">'GAS DAILY VOL DOWNLOAD'!D234-'GAS DAILY VOL DOWNLOAD'!$B234+$B234</f>
        <v>0</v>
      </c>
      <c r="E234" s="199">
        <f ca="1">'GAS DAILY VOL DOWNLOAD'!E234-'GAS DAILY VOL DOWNLOAD'!$B234+$B234</f>
        <v>0</v>
      </c>
      <c r="F234" s="199">
        <f ca="1">'GAS DAILY VOL DOWNLOAD'!F234-'GAS DAILY VOL DOWNLOAD'!$B234+$B234</f>
        <v>0</v>
      </c>
      <c r="G234" s="199">
        <f ca="1">'GAS DAILY VOL DOWNLOAD'!G234-'GAS DAILY VOL DOWNLOAD'!$B234+$B234</f>
        <v>4.9999999999999933E-2</v>
      </c>
      <c r="H234" s="199">
        <f ca="1">'GAS DAILY VOL DOWNLOAD'!H234-'GAS DAILY VOL DOWNLOAD'!$B234+$B234</f>
        <v>4.9999999999999933E-2</v>
      </c>
      <c r="I234" s="199">
        <f ca="1">'GAS DAILY VOL DOWNLOAD'!I234-'GAS DAILY VOL DOWNLOAD'!$B234+$B234</f>
        <v>0</v>
      </c>
      <c r="J234" s="199">
        <f ca="1">'GAS DAILY VOL DOWNLOAD'!J234-'GAS DAILY VOL DOWNLOAD'!$B234+$B234</f>
        <v>-5.0000000000000044E-2</v>
      </c>
      <c r="K234" s="199">
        <f ca="1">'GAS DAILY VOL DOWNLOAD'!K234-'GAS DAILY VOL DOWNLOAD'!$B234+$B234</f>
        <v>0</v>
      </c>
      <c r="L234" s="199">
        <f ca="1">'GAS DAILY VOL DOWNLOAD'!L234-'GAS DAILY VOL DOWNLOAD'!$B234+$B234</f>
        <v>4.9999999999999933E-2</v>
      </c>
      <c r="M234" s="199">
        <f ca="1">'GAS DAILY VOL DOWNLOAD'!M234-'GAS DAILY VOL DOWNLOAD'!$B234+$B234</f>
        <v>0</v>
      </c>
      <c r="N234" s="199">
        <f ca="1">'GAS DAILY VOL DOWNLOAD'!N234-'GAS DAILY VOL DOWNLOAD'!$B234+$B234</f>
        <v>4.9999999999999933E-2</v>
      </c>
      <c r="O234" s="199">
        <f ca="1">'GAS DAILY VOL DOWNLOAD'!O234-'GAS DAILY VOL DOWNLOAD'!$B234+$B234</f>
        <v>0.14999999999999991</v>
      </c>
      <c r="P234" s="199">
        <f ca="1">'GAS DAILY VOL DOWNLOAD'!P234-'GAS DAILY VOL DOWNLOAD'!$B234+$B234</f>
        <v>9.9999999999999978E-2</v>
      </c>
      <c r="Q234" s="199">
        <f ca="1">'GAS DAILY VOL DOWNLOAD'!Q234-'GAS DAILY VOL DOWNLOAD'!$B234+$B234</f>
        <v>0</v>
      </c>
    </row>
    <row r="235" spans="1:17" x14ac:dyDescent="0.25">
      <c r="A235" s="154">
        <v>44105</v>
      </c>
      <c r="B235" s="199">
        <f ca="1">STRADDLES!L257</f>
        <v>0</v>
      </c>
      <c r="C235" s="199">
        <f ca="1">'GAS DAILY VOL DOWNLOAD'!C235-'GAS DAILY VOL DOWNLOAD'!$B235+$B235</f>
        <v>0</v>
      </c>
      <c r="D235" s="199">
        <f ca="1">'GAS DAILY VOL DOWNLOAD'!D235-'GAS DAILY VOL DOWNLOAD'!$B235+$B235</f>
        <v>-4.9999999999999933E-2</v>
      </c>
      <c r="E235" s="199">
        <f ca="1">'GAS DAILY VOL DOWNLOAD'!E235-'GAS DAILY VOL DOWNLOAD'!$B235+$B235</f>
        <v>0</v>
      </c>
      <c r="F235" s="199">
        <f ca="1">'GAS DAILY VOL DOWNLOAD'!F235-'GAS DAILY VOL DOWNLOAD'!$B235+$B235</f>
        <v>0</v>
      </c>
      <c r="G235" s="199">
        <f ca="1">'GAS DAILY VOL DOWNLOAD'!G235-'GAS DAILY VOL DOWNLOAD'!$B235+$B235</f>
        <v>5.0000000000000044E-2</v>
      </c>
      <c r="H235" s="199">
        <f ca="1">'GAS DAILY VOL DOWNLOAD'!H235-'GAS DAILY VOL DOWNLOAD'!$B235+$B235</f>
        <v>5.0000000000000044E-2</v>
      </c>
      <c r="I235" s="199">
        <f ca="1">'GAS DAILY VOL DOWNLOAD'!I235-'GAS DAILY VOL DOWNLOAD'!$B235+$B235</f>
        <v>0</v>
      </c>
      <c r="J235" s="199">
        <f ca="1">'GAS DAILY VOL DOWNLOAD'!J235-'GAS DAILY VOL DOWNLOAD'!$B235+$B235</f>
        <v>-9.9999999999999978E-2</v>
      </c>
      <c r="K235" s="199">
        <f ca="1">'GAS DAILY VOL DOWNLOAD'!K235-'GAS DAILY VOL DOWNLOAD'!$B235+$B235</f>
        <v>0</v>
      </c>
      <c r="L235" s="199">
        <f ca="1">'GAS DAILY VOL DOWNLOAD'!L235-'GAS DAILY VOL DOWNLOAD'!$B235+$B235</f>
        <v>5.0000000000000044E-2</v>
      </c>
      <c r="M235" s="199">
        <f ca="1">'GAS DAILY VOL DOWNLOAD'!M235-'GAS DAILY VOL DOWNLOAD'!$B235+$B235</f>
        <v>0</v>
      </c>
      <c r="N235" s="199">
        <f ca="1">'GAS DAILY VOL DOWNLOAD'!N235-'GAS DAILY VOL DOWNLOAD'!$B235+$B235</f>
        <v>5.0000000000000044E-2</v>
      </c>
      <c r="O235" s="199">
        <f ca="1">'GAS DAILY VOL DOWNLOAD'!O235-'GAS DAILY VOL DOWNLOAD'!$B235+$B235</f>
        <v>0.15000000000000002</v>
      </c>
      <c r="P235" s="199">
        <f ca="1">'GAS DAILY VOL DOWNLOAD'!P235-'GAS DAILY VOL DOWNLOAD'!$B235+$B235</f>
        <v>9.9999999999999978E-2</v>
      </c>
      <c r="Q235" s="199">
        <f ca="1">'GAS DAILY VOL DOWNLOAD'!Q235-'GAS DAILY VOL DOWNLOAD'!$B235+$B235</f>
        <v>0</v>
      </c>
    </row>
    <row r="236" spans="1:17" x14ac:dyDescent="0.25">
      <c r="A236" s="154">
        <v>44136</v>
      </c>
      <c r="B236" s="199">
        <f ca="1">STRADDLES!L258</f>
        <v>0</v>
      </c>
      <c r="C236" s="199">
        <f ca="1">'GAS DAILY VOL DOWNLOAD'!C236-'GAS DAILY VOL DOWNLOAD'!$B236+$B236</f>
        <v>4.9999999999999933E-2</v>
      </c>
      <c r="D236" s="199">
        <f ca="1">'GAS DAILY VOL DOWNLOAD'!D236-'GAS DAILY VOL DOWNLOAD'!$B236+$B236</f>
        <v>0</v>
      </c>
      <c r="E236" s="199">
        <f ca="1">'GAS DAILY VOL DOWNLOAD'!E236-'GAS DAILY VOL DOWNLOAD'!$B236+$B236</f>
        <v>0</v>
      </c>
      <c r="F236" s="199">
        <f ca="1">'GAS DAILY VOL DOWNLOAD'!F236-'GAS DAILY VOL DOWNLOAD'!$B236+$B236</f>
        <v>9.9999999999999978E-2</v>
      </c>
      <c r="G236" s="199">
        <f ca="1">'GAS DAILY VOL DOWNLOAD'!G236-'GAS DAILY VOL DOWNLOAD'!$B236+$B236</f>
        <v>0.14999999999999991</v>
      </c>
      <c r="H236" s="199">
        <f ca="1">'GAS DAILY VOL DOWNLOAD'!H236-'GAS DAILY VOL DOWNLOAD'!$B236+$B236</f>
        <v>4.9999999999999933E-2</v>
      </c>
      <c r="I236" s="199">
        <f ca="1">'GAS DAILY VOL DOWNLOAD'!I236-'GAS DAILY VOL DOWNLOAD'!$B236+$B236</f>
        <v>0</v>
      </c>
      <c r="J236" s="199">
        <f ca="1">'GAS DAILY VOL DOWNLOAD'!J236-'GAS DAILY VOL DOWNLOAD'!$B236+$B236</f>
        <v>0.14999999999999991</v>
      </c>
      <c r="K236" s="199">
        <f ca="1">'GAS DAILY VOL DOWNLOAD'!K236-'GAS DAILY VOL DOWNLOAD'!$B236+$B236</f>
        <v>0</v>
      </c>
      <c r="L236" s="199">
        <f ca="1">'GAS DAILY VOL DOWNLOAD'!L236-'GAS DAILY VOL DOWNLOAD'!$B236+$B236</f>
        <v>0</v>
      </c>
      <c r="M236" s="199">
        <f ca="1">'GAS DAILY VOL DOWNLOAD'!M236-'GAS DAILY VOL DOWNLOAD'!$B236+$B236</f>
        <v>0</v>
      </c>
      <c r="N236" s="199">
        <f ca="1">'GAS DAILY VOL DOWNLOAD'!N236-'GAS DAILY VOL DOWNLOAD'!$B236+$B236</f>
        <v>0.14999999999999991</v>
      </c>
      <c r="O236" s="199">
        <f ca="1">'GAS DAILY VOL DOWNLOAD'!O236-'GAS DAILY VOL DOWNLOAD'!$B236+$B236</f>
        <v>0.14999999999999991</v>
      </c>
      <c r="P236" s="199">
        <f ca="1">'GAS DAILY VOL DOWNLOAD'!P236-'GAS DAILY VOL DOWNLOAD'!$B236+$B236</f>
        <v>9.9999999999999978E-2</v>
      </c>
      <c r="Q236" s="199">
        <f ca="1">'GAS DAILY VOL DOWNLOAD'!Q236-'GAS DAILY VOL DOWNLOAD'!$B236+$B236</f>
        <v>0</v>
      </c>
    </row>
    <row r="237" spans="1:17" x14ac:dyDescent="0.25">
      <c r="A237" s="154">
        <v>44166</v>
      </c>
      <c r="B237" s="199">
        <f ca="1">STRADDLES!L259</f>
        <v>0</v>
      </c>
      <c r="C237" s="199">
        <f ca="1">'GAS DAILY VOL DOWNLOAD'!C237-'GAS DAILY VOL DOWNLOAD'!$B237+$B237</f>
        <v>5.0000000000000044E-2</v>
      </c>
      <c r="D237" s="199">
        <f ca="1">'GAS DAILY VOL DOWNLOAD'!D237-'GAS DAILY VOL DOWNLOAD'!$B237+$B237</f>
        <v>0</v>
      </c>
      <c r="E237" s="199">
        <f ca="1">'GAS DAILY VOL DOWNLOAD'!E237-'GAS DAILY VOL DOWNLOAD'!$B237+$B237</f>
        <v>0</v>
      </c>
      <c r="F237" s="199">
        <f ca="1">'GAS DAILY VOL DOWNLOAD'!F237-'GAS DAILY VOL DOWNLOAD'!$B237+$B237</f>
        <v>0.14999999999999991</v>
      </c>
      <c r="G237" s="199">
        <f ca="1">'GAS DAILY VOL DOWNLOAD'!G237-'GAS DAILY VOL DOWNLOAD'!$B237+$B237</f>
        <v>0.25</v>
      </c>
      <c r="H237" s="199">
        <f ca="1">'GAS DAILY VOL DOWNLOAD'!H237-'GAS DAILY VOL DOWNLOAD'!$B237+$B237</f>
        <v>5.0000000000000044E-2</v>
      </c>
      <c r="I237" s="199">
        <f ca="1">'GAS DAILY VOL DOWNLOAD'!I237-'GAS DAILY VOL DOWNLOAD'!$B237+$B237</f>
        <v>0</v>
      </c>
      <c r="J237" s="199">
        <f ca="1">'GAS DAILY VOL DOWNLOAD'!J237-'GAS DAILY VOL DOWNLOAD'!$B237+$B237</f>
        <v>0.35000000000000009</v>
      </c>
      <c r="K237" s="199">
        <f ca="1">'GAS DAILY VOL DOWNLOAD'!K237-'GAS DAILY VOL DOWNLOAD'!$B237+$B237</f>
        <v>0</v>
      </c>
      <c r="L237" s="199">
        <f ca="1">'GAS DAILY VOL DOWNLOAD'!L237-'GAS DAILY VOL DOWNLOAD'!$B237+$B237</f>
        <v>0.10000000000000009</v>
      </c>
      <c r="M237" s="199">
        <f ca="1">'GAS DAILY VOL DOWNLOAD'!M237-'GAS DAILY VOL DOWNLOAD'!$B237+$B237</f>
        <v>0</v>
      </c>
      <c r="N237" s="199">
        <f ca="1">'GAS DAILY VOL DOWNLOAD'!N237-'GAS DAILY VOL DOWNLOAD'!$B237+$B237</f>
        <v>0.25</v>
      </c>
      <c r="O237" s="199">
        <f ca="1">'GAS DAILY VOL DOWNLOAD'!O237-'GAS DAILY VOL DOWNLOAD'!$B237+$B237</f>
        <v>0.14999999999999991</v>
      </c>
      <c r="P237" s="199">
        <f ca="1">'GAS DAILY VOL DOWNLOAD'!P237-'GAS DAILY VOL DOWNLOAD'!$B237+$B237</f>
        <v>0.10000000000000009</v>
      </c>
      <c r="Q237" s="199">
        <f ca="1">'GAS DAILY VOL DOWNLOAD'!Q237-'GAS DAILY VOL DOWNLOAD'!$B237+$B237</f>
        <v>0</v>
      </c>
    </row>
    <row r="238" spans="1:17" x14ac:dyDescent="0.25">
      <c r="A238" s="154">
        <v>44197</v>
      </c>
      <c r="B238" s="199">
        <f ca="1">STRADDLES!L260</f>
        <v>0</v>
      </c>
      <c r="C238" s="199">
        <f ca="1">'GAS DAILY VOL DOWNLOAD'!C238-'GAS DAILY VOL DOWNLOAD'!$B238+$B238</f>
        <v>5.0000000000000044E-2</v>
      </c>
      <c r="D238" s="199">
        <f ca="1">'GAS DAILY VOL DOWNLOAD'!D238-'GAS DAILY VOL DOWNLOAD'!$B238+$B238</f>
        <v>0</v>
      </c>
      <c r="E238" s="199">
        <f ca="1">'GAS DAILY VOL DOWNLOAD'!E238-'GAS DAILY VOL DOWNLOAD'!$B238+$B238</f>
        <v>0</v>
      </c>
      <c r="F238" s="199">
        <f ca="1">'GAS DAILY VOL DOWNLOAD'!F238-'GAS DAILY VOL DOWNLOAD'!$B238+$B238</f>
        <v>0.14999999999999991</v>
      </c>
      <c r="G238" s="199">
        <f ca="1">'GAS DAILY VOL DOWNLOAD'!G238-'GAS DAILY VOL DOWNLOAD'!$B238+$B238</f>
        <v>0.44999999999999996</v>
      </c>
      <c r="H238" s="199">
        <f ca="1">'GAS DAILY VOL DOWNLOAD'!H238-'GAS DAILY VOL DOWNLOAD'!$B238+$B238</f>
        <v>5.0000000000000044E-2</v>
      </c>
      <c r="I238" s="199">
        <f ca="1">'GAS DAILY VOL DOWNLOAD'!I238-'GAS DAILY VOL DOWNLOAD'!$B238+$B238</f>
        <v>0</v>
      </c>
      <c r="J238" s="199">
        <f ca="1">'GAS DAILY VOL DOWNLOAD'!J238-'GAS DAILY VOL DOWNLOAD'!$B238+$B238</f>
        <v>0.35000000000000009</v>
      </c>
      <c r="K238" s="199">
        <f ca="1">'GAS DAILY VOL DOWNLOAD'!K238-'GAS DAILY VOL DOWNLOAD'!$B238+$B238</f>
        <v>0</v>
      </c>
      <c r="L238" s="199">
        <f ca="1">'GAS DAILY VOL DOWNLOAD'!L238-'GAS DAILY VOL DOWNLOAD'!$B238+$B238</f>
        <v>0.10000000000000009</v>
      </c>
      <c r="M238" s="199">
        <f ca="1">'GAS DAILY VOL DOWNLOAD'!M238-'GAS DAILY VOL DOWNLOAD'!$B238+$B238</f>
        <v>0</v>
      </c>
      <c r="N238" s="199">
        <f ca="1">'GAS DAILY VOL DOWNLOAD'!N238-'GAS DAILY VOL DOWNLOAD'!$B238+$B238</f>
        <v>0.44999999999999996</v>
      </c>
      <c r="O238" s="199">
        <f ca="1">'GAS DAILY VOL DOWNLOAD'!O238-'GAS DAILY VOL DOWNLOAD'!$B238+$B238</f>
        <v>0.14999999999999991</v>
      </c>
      <c r="P238" s="199">
        <f ca="1">'GAS DAILY VOL DOWNLOAD'!P238-'GAS DAILY VOL DOWNLOAD'!$B238+$B238</f>
        <v>0.10000000000000009</v>
      </c>
      <c r="Q238" s="199">
        <f ca="1">'GAS DAILY VOL DOWNLOAD'!Q238-'GAS DAILY VOL DOWNLOAD'!$B238+$B238</f>
        <v>0</v>
      </c>
    </row>
    <row r="239" spans="1:17" x14ac:dyDescent="0.25">
      <c r="A239" s="154">
        <v>44228</v>
      </c>
      <c r="B239" s="199">
        <f ca="1">STRADDLES!L261</f>
        <v>0</v>
      </c>
      <c r="C239" s="199">
        <f ca="1">'GAS DAILY VOL DOWNLOAD'!C239-'GAS DAILY VOL DOWNLOAD'!$B239+$B239</f>
        <v>5.0000000000000044E-2</v>
      </c>
      <c r="D239" s="199">
        <f ca="1">'GAS DAILY VOL DOWNLOAD'!D239-'GAS DAILY VOL DOWNLOAD'!$B239+$B239</f>
        <v>0</v>
      </c>
      <c r="E239" s="199">
        <f ca="1">'GAS DAILY VOL DOWNLOAD'!E239-'GAS DAILY VOL DOWNLOAD'!$B239+$B239</f>
        <v>0</v>
      </c>
      <c r="F239" s="199">
        <f ca="1">'GAS DAILY VOL DOWNLOAD'!F239-'GAS DAILY VOL DOWNLOAD'!$B239+$B239</f>
        <v>0.14999999999999991</v>
      </c>
      <c r="G239" s="199">
        <f ca="1">'GAS DAILY VOL DOWNLOAD'!G239-'GAS DAILY VOL DOWNLOAD'!$B239+$B239</f>
        <v>0.44999999999999996</v>
      </c>
      <c r="H239" s="199">
        <f ca="1">'GAS DAILY VOL DOWNLOAD'!H239-'GAS DAILY VOL DOWNLOAD'!$B239+$B239</f>
        <v>5.0000000000000044E-2</v>
      </c>
      <c r="I239" s="199">
        <f ca="1">'GAS DAILY VOL DOWNLOAD'!I239-'GAS DAILY VOL DOWNLOAD'!$B239+$B239</f>
        <v>0</v>
      </c>
      <c r="J239" s="199">
        <f ca="1">'GAS DAILY VOL DOWNLOAD'!J239-'GAS DAILY VOL DOWNLOAD'!$B239+$B239</f>
        <v>0.35000000000000009</v>
      </c>
      <c r="K239" s="199">
        <f ca="1">'GAS DAILY VOL DOWNLOAD'!K239-'GAS DAILY VOL DOWNLOAD'!$B239+$B239</f>
        <v>0</v>
      </c>
      <c r="L239" s="199">
        <f ca="1">'GAS DAILY VOL DOWNLOAD'!L239-'GAS DAILY VOL DOWNLOAD'!$B239+$B239</f>
        <v>0.10000000000000009</v>
      </c>
      <c r="M239" s="199">
        <f ca="1">'GAS DAILY VOL DOWNLOAD'!M239-'GAS DAILY VOL DOWNLOAD'!$B239+$B239</f>
        <v>0</v>
      </c>
      <c r="N239" s="199">
        <f ca="1">'GAS DAILY VOL DOWNLOAD'!N239-'GAS DAILY VOL DOWNLOAD'!$B239+$B239</f>
        <v>0.44999999999999996</v>
      </c>
      <c r="O239" s="199">
        <f ca="1">'GAS DAILY VOL DOWNLOAD'!O239-'GAS DAILY VOL DOWNLOAD'!$B239+$B239</f>
        <v>0.14999999999999991</v>
      </c>
      <c r="P239" s="199">
        <f ca="1">'GAS DAILY VOL DOWNLOAD'!P239-'GAS DAILY VOL DOWNLOAD'!$B239+$B239</f>
        <v>0.10000000000000009</v>
      </c>
      <c r="Q239" s="199">
        <f ca="1">'GAS DAILY VOL DOWNLOAD'!Q239-'GAS DAILY VOL DOWNLOAD'!$B239+$B239</f>
        <v>0</v>
      </c>
    </row>
    <row r="240" spans="1:17" x14ac:dyDescent="0.25">
      <c r="A240" s="154">
        <v>44256</v>
      </c>
      <c r="B240" s="199">
        <f ca="1">STRADDLES!L262</f>
        <v>0</v>
      </c>
      <c r="C240" s="199">
        <f ca="1">'GAS DAILY VOL DOWNLOAD'!C240-'GAS DAILY VOL DOWNLOAD'!$B240+$B240</f>
        <v>5.0000000000000044E-2</v>
      </c>
      <c r="D240" s="199">
        <f ca="1">'GAS DAILY VOL DOWNLOAD'!D240-'GAS DAILY VOL DOWNLOAD'!$B240+$B240</f>
        <v>0</v>
      </c>
      <c r="E240" s="199">
        <f ca="1">'GAS DAILY VOL DOWNLOAD'!E240-'GAS DAILY VOL DOWNLOAD'!$B240+$B240</f>
        <v>0</v>
      </c>
      <c r="F240" s="199">
        <f ca="1">'GAS DAILY VOL DOWNLOAD'!F240-'GAS DAILY VOL DOWNLOAD'!$B240+$B240</f>
        <v>9.9999999999999978E-2</v>
      </c>
      <c r="G240" s="199">
        <f ca="1">'GAS DAILY VOL DOWNLOAD'!G240-'GAS DAILY VOL DOWNLOAD'!$B240+$B240</f>
        <v>0.25</v>
      </c>
      <c r="H240" s="199">
        <f ca="1">'GAS DAILY VOL DOWNLOAD'!H240-'GAS DAILY VOL DOWNLOAD'!$B240+$B240</f>
        <v>0</v>
      </c>
      <c r="I240" s="199">
        <f ca="1">'GAS DAILY VOL DOWNLOAD'!I240-'GAS DAILY VOL DOWNLOAD'!$B240+$B240</f>
        <v>0</v>
      </c>
      <c r="J240" s="199">
        <f ca="1">'GAS DAILY VOL DOWNLOAD'!J240-'GAS DAILY VOL DOWNLOAD'!$B240+$B240</f>
        <v>0.19999999999999996</v>
      </c>
      <c r="K240" s="199">
        <f ca="1">'GAS DAILY VOL DOWNLOAD'!K240-'GAS DAILY VOL DOWNLOAD'!$B240+$B240</f>
        <v>0</v>
      </c>
      <c r="L240" s="199">
        <f ca="1">'GAS DAILY VOL DOWNLOAD'!L240-'GAS DAILY VOL DOWNLOAD'!$B240+$B240</f>
        <v>0</v>
      </c>
      <c r="M240" s="199">
        <f ca="1">'GAS DAILY VOL DOWNLOAD'!M240-'GAS DAILY VOL DOWNLOAD'!$B240+$B240</f>
        <v>0</v>
      </c>
      <c r="N240" s="199">
        <f ca="1">'GAS DAILY VOL DOWNLOAD'!N240-'GAS DAILY VOL DOWNLOAD'!$B240+$B240</f>
        <v>0.25</v>
      </c>
      <c r="O240" s="199">
        <f ca="1">'GAS DAILY VOL DOWNLOAD'!O240-'GAS DAILY VOL DOWNLOAD'!$B240+$B240</f>
        <v>0.15000000000000002</v>
      </c>
      <c r="P240" s="199">
        <f ca="1">'GAS DAILY VOL DOWNLOAD'!P240-'GAS DAILY VOL DOWNLOAD'!$B240+$B240</f>
        <v>9.9999999999999978E-2</v>
      </c>
      <c r="Q240" s="199">
        <f ca="1">'GAS DAILY VOL DOWNLOAD'!Q240-'GAS DAILY VOL DOWNLOAD'!$B240+$B240</f>
        <v>0</v>
      </c>
    </row>
    <row r="241" spans="1:17" x14ac:dyDescent="0.25">
      <c r="A241" s="154">
        <v>44287</v>
      </c>
      <c r="B241" s="199">
        <f ca="1">STRADDLES!L263</f>
        <v>0</v>
      </c>
      <c r="C241" s="199">
        <f ca="1">'GAS DAILY VOL DOWNLOAD'!C241-'GAS DAILY VOL DOWNLOAD'!$B241+$B241</f>
        <v>4.9999999999999989E-2</v>
      </c>
      <c r="D241" s="199">
        <f ca="1">'GAS DAILY VOL DOWNLOAD'!D241-'GAS DAILY VOL DOWNLOAD'!$B241+$B241</f>
        <v>0</v>
      </c>
      <c r="E241" s="199">
        <f ca="1">'GAS DAILY VOL DOWNLOAD'!E241-'GAS DAILY VOL DOWNLOAD'!$B241+$B241</f>
        <v>4.9999999999999989E-2</v>
      </c>
      <c r="F241" s="199">
        <f ca="1">'GAS DAILY VOL DOWNLOAD'!F241-'GAS DAILY VOL DOWNLOAD'!$B241+$B241</f>
        <v>4.9999999999999989E-2</v>
      </c>
      <c r="G241" s="199">
        <f ca="1">'GAS DAILY VOL DOWNLOAD'!G241-'GAS DAILY VOL DOWNLOAD'!$B241+$B241</f>
        <v>4.9999999999999989E-2</v>
      </c>
      <c r="H241" s="199">
        <f ca="1">'GAS DAILY VOL DOWNLOAD'!H241-'GAS DAILY VOL DOWNLOAD'!$B241+$B241</f>
        <v>4.9999999999999989E-2</v>
      </c>
      <c r="I241" s="199">
        <f ca="1">'GAS DAILY VOL DOWNLOAD'!I241-'GAS DAILY VOL DOWNLOAD'!$B241+$B241</f>
        <v>4.9999999999999989E-2</v>
      </c>
      <c r="J241" s="199">
        <f ca="1">'GAS DAILY VOL DOWNLOAD'!J241-'GAS DAILY VOL DOWNLOAD'!$B241+$B241</f>
        <v>9.9999999999999978E-2</v>
      </c>
      <c r="K241" s="199">
        <f ca="1">'GAS DAILY VOL DOWNLOAD'!K241-'GAS DAILY VOL DOWNLOAD'!$B241+$B241</f>
        <v>0</v>
      </c>
      <c r="L241" s="199">
        <f ca="1">'GAS DAILY VOL DOWNLOAD'!L241-'GAS DAILY VOL DOWNLOAD'!$B241+$B241</f>
        <v>4.9999999999999989E-2</v>
      </c>
      <c r="M241" s="199">
        <f ca="1">'GAS DAILY VOL DOWNLOAD'!M241-'GAS DAILY VOL DOWNLOAD'!$B241+$B241</f>
        <v>0</v>
      </c>
      <c r="N241" s="199">
        <f ca="1">'GAS DAILY VOL DOWNLOAD'!N241-'GAS DAILY VOL DOWNLOAD'!$B241+$B241</f>
        <v>4.9999999999999989E-2</v>
      </c>
      <c r="O241" s="199">
        <f ca="1">'GAS DAILY VOL DOWNLOAD'!O241-'GAS DAILY VOL DOWNLOAD'!$B241+$B241</f>
        <v>0.15000000000000002</v>
      </c>
      <c r="P241" s="199">
        <f ca="1">'GAS DAILY VOL DOWNLOAD'!P241-'GAS DAILY VOL DOWNLOAD'!$B241+$B241</f>
        <v>0.15000000000000002</v>
      </c>
      <c r="Q241" s="199">
        <f ca="1">'GAS DAILY VOL DOWNLOAD'!Q241-'GAS DAILY VOL DOWNLOAD'!$B241+$B241</f>
        <v>0</v>
      </c>
    </row>
    <row r="242" spans="1:17" x14ac:dyDescent="0.25">
      <c r="A242" s="154">
        <v>44317</v>
      </c>
      <c r="B242" s="199">
        <f ca="1">STRADDLES!L264</f>
        <v>0</v>
      </c>
      <c r="C242" s="199">
        <f ca="1">'GAS DAILY VOL DOWNLOAD'!C242-'GAS DAILY VOL DOWNLOAD'!$B242+$B242</f>
        <v>4.9999999999999989E-2</v>
      </c>
      <c r="D242" s="199">
        <f ca="1">'GAS DAILY VOL DOWNLOAD'!D242-'GAS DAILY VOL DOWNLOAD'!$B242+$B242</f>
        <v>-4.9999999999999989E-2</v>
      </c>
      <c r="E242" s="199">
        <f ca="1">'GAS DAILY VOL DOWNLOAD'!E242-'GAS DAILY VOL DOWNLOAD'!$B242+$B242</f>
        <v>-4.9999999999999989E-2</v>
      </c>
      <c r="F242" s="199">
        <f ca="1">'GAS DAILY VOL DOWNLOAD'!F242-'GAS DAILY VOL DOWNLOAD'!$B242+$B242</f>
        <v>0</v>
      </c>
      <c r="G242" s="199">
        <f ca="1">'GAS DAILY VOL DOWNLOAD'!G242-'GAS DAILY VOL DOWNLOAD'!$B242+$B242</f>
        <v>4.9999999999999989E-2</v>
      </c>
      <c r="H242" s="199">
        <f ca="1">'GAS DAILY VOL DOWNLOAD'!H242-'GAS DAILY VOL DOWNLOAD'!$B242+$B242</f>
        <v>0</v>
      </c>
      <c r="I242" s="199">
        <f ca="1">'GAS DAILY VOL DOWNLOAD'!I242-'GAS DAILY VOL DOWNLOAD'!$B242+$B242</f>
        <v>-4.9999999999999989E-2</v>
      </c>
      <c r="J242" s="199">
        <f ca="1">'GAS DAILY VOL DOWNLOAD'!J242-'GAS DAILY VOL DOWNLOAD'!$B242+$B242</f>
        <v>0</v>
      </c>
      <c r="K242" s="199">
        <f ca="1">'GAS DAILY VOL DOWNLOAD'!K242-'GAS DAILY VOL DOWNLOAD'!$B242+$B242</f>
        <v>0</v>
      </c>
      <c r="L242" s="199">
        <f ca="1">'GAS DAILY VOL DOWNLOAD'!L242-'GAS DAILY VOL DOWNLOAD'!$B242+$B242</f>
        <v>4.9999999999999989E-2</v>
      </c>
      <c r="M242" s="199">
        <f ca="1">'GAS DAILY VOL DOWNLOAD'!M242-'GAS DAILY VOL DOWNLOAD'!$B242+$B242</f>
        <v>0</v>
      </c>
      <c r="N242" s="199">
        <f ca="1">'GAS DAILY VOL DOWNLOAD'!N242-'GAS DAILY VOL DOWNLOAD'!$B242+$B242</f>
        <v>4.9999999999999989E-2</v>
      </c>
      <c r="O242" s="199">
        <f ca="1">'GAS DAILY VOL DOWNLOAD'!O242-'GAS DAILY VOL DOWNLOAD'!$B242+$B242</f>
        <v>0.14999999999999997</v>
      </c>
      <c r="P242" s="199">
        <f ca="1">'GAS DAILY VOL DOWNLOAD'!P242-'GAS DAILY VOL DOWNLOAD'!$B242+$B242</f>
        <v>4.9999999999999989E-2</v>
      </c>
      <c r="Q242" s="199">
        <f ca="1">'GAS DAILY VOL DOWNLOAD'!Q242-'GAS DAILY VOL DOWNLOAD'!$B242+$B242</f>
        <v>0</v>
      </c>
    </row>
    <row r="243" spans="1:17" x14ac:dyDescent="0.25">
      <c r="A243" s="154">
        <v>44348</v>
      </c>
      <c r="B243" s="199">
        <f ca="1">STRADDLES!L265</f>
        <v>0</v>
      </c>
      <c r="C243" s="199">
        <f ca="1">'GAS DAILY VOL DOWNLOAD'!C243-'GAS DAILY VOL DOWNLOAD'!$B243+$B243</f>
        <v>4.9999999999999989E-2</v>
      </c>
      <c r="D243" s="199">
        <f ca="1">'GAS DAILY VOL DOWNLOAD'!D243-'GAS DAILY VOL DOWNLOAD'!$B243+$B243</f>
        <v>-4.9999999999999989E-2</v>
      </c>
      <c r="E243" s="199">
        <f ca="1">'GAS DAILY VOL DOWNLOAD'!E243-'GAS DAILY VOL DOWNLOAD'!$B243+$B243</f>
        <v>4.9999999999999989E-2</v>
      </c>
      <c r="F243" s="199">
        <f ca="1">'GAS DAILY VOL DOWNLOAD'!F243-'GAS DAILY VOL DOWNLOAD'!$B243+$B243</f>
        <v>0</v>
      </c>
      <c r="G243" s="199">
        <f ca="1">'GAS DAILY VOL DOWNLOAD'!G243-'GAS DAILY VOL DOWNLOAD'!$B243+$B243</f>
        <v>4.9999999999999989E-2</v>
      </c>
      <c r="H243" s="199">
        <f ca="1">'GAS DAILY VOL DOWNLOAD'!H243-'GAS DAILY VOL DOWNLOAD'!$B243+$B243</f>
        <v>4.9999999999999989E-2</v>
      </c>
      <c r="I243" s="199">
        <f ca="1">'GAS DAILY VOL DOWNLOAD'!I243-'GAS DAILY VOL DOWNLOAD'!$B243+$B243</f>
        <v>4.9999999999999989E-2</v>
      </c>
      <c r="J243" s="199">
        <f ca="1">'GAS DAILY VOL DOWNLOAD'!J243-'GAS DAILY VOL DOWNLOAD'!$B243+$B243</f>
        <v>4.9999999999999989E-2</v>
      </c>
      <c r="K243" s="199">
        <f ca="1">'GAS DAILY VOL DOWNLOAD'!K243-'GAS DAILY VOL DOWNLOAD'!$B243+$B243</f>
        <v>0</v>
      </c>
      <c r="L243" s="199">
        <f ca="1">'GAS DAILY VOL DOWNLOAD'!L243-'GAS DAILY VOL DOWNLOAD'!$B243+$B243</f>
        <v>4.9999999999999989E-2</v>
      </c>
      <c r="M243" s="199">
        <f ca="1">'GAS DAILY VOL DOWNLOAD'!M243-'GAS DAILY VOL DOWNLOAD'!$B243+$B243</f>
        <v>0</v>
      </c>
      <c r="N243" s="199">
        <f ca="1">'GAS DAILY VOL DOWNLOAD'!N243-'GAS DAILY VOL DOWNLOAD'!$B243+$B243</f>
        <v>4.9999999999999989E-2</v>
      </c>
      <c r="O243" s="199">
        <f ca="1">'GAS DAILY VOL DOWNLOAD'!O243-'GAS DAILY VOL DOWNLOAD'!$B243+$B243</f>
        <v>0.14999999999999997</v>
      </c>
      <c r="P243" s="199">
        <f ca="1">'GAS DAILY VOL DOWNLOAD'!P243-'GAS DAILY VOL DOWNLOAD'!$B243+$B243</f>
        <v>0.14999999999999997</v>
      </c>
      <c r="Q243" s="199">
        <f ca="1">'GAS DAILY VOL DOWNLOAD'!Q243-'GAS DAILY VOL DOWNLOAD'!$B243+$B243</f>
        <v>0</v>
      </c>
    </row>
    <row r="244" spans="1:17" x14ac:dyDescent="0.25">
      <c r="A244" s="154">
        <v>44378</v>
      </c>
      <c r="B244" s="199">
        <f ca="1">STRADDLES!L266</f>
        <v>0</v>
      </c>
      <c r="C244" s="199">
        <f ca="1">'GAS DAILY VOL DOWNLOAD'!C244-'GAS DAILY VOL DOWNLOAD'!$B244+$B244</f>
        <v>0</v>
      </c>
      <c r="D244" s="199">
        <f ca="1">'GAS DAILY VOL DOWNLOAD'!D244-'GAS DAILY VOL DOWNLOAD'!$B244+$B244</f>
        <v>-9.9999999999999978E-2</v>
      </c>
      <c r="E244" s="199">
        <f ca="1">'GAS DAILY VOL DOWNLOAD'!E244-'GAS DAILY VOL DOWNLOAD'!$B244+$B244</f>
        <v>0</v>
      </c>
      <c r="F244" s="199">
        <f ca="1">'GAS DAILY VOL DOWNLOAD'!F244-'GAS DAILY VOL DOWNLOAD'!$B244+$B244</f>
        <v>0</v>
      </c>
      <c r="G244" s="199">
        <f ca="1">'GAS DAILY VOL DOWNLOAD'!G244-'GAS DAILY VOL DOWNLOAD'!$B244+$B244</f>
        <v>0</v>
      </c>
      <c r="H244" s="199">
        <f ca="1">'GAS DAILY VOL DOWNLOAD'!H244-'GAS DAILY VOL DOWNLOAD'!$B244+$B244</f>
        <v>0</v>
      </c>
      <c r="I244" s="199">
        <f ca="1">'GAS DAILY VOL DOWNLOAD'!I244-'GAS DAILY VOL DOWNLOAD'!$B244+$B244</f>
        <v>0</v>
      </c>
      <c r="J244" s="199">
        <f ca="1">'GAS DAILY VOL DOWNLOAD'!J244-'GAS DAILY VOL DOWNLOAD'!$B244+$B244</f>
        <v>0</v>
      </c>
      <c r="K244" s="199">
        <f ca="1">'GAS DAILY VOL DOWNLOAD'!K244-'GAS DAILY VOL DOWNLOAD'!$B244+$B244</f>
        <v>0</v>
      </c>
      <c r="L244" s="199">
        <f ca="1">'GAS DAILY VOL DOWNLOAD'!L244-'GAS DAILY VOL DOWNLOAD'!$B244+$B244</f>
        <v>5.0000000000000044E-2</v>
      </c>
      <c r="M244" s="199">
        <f ca="1">'GAS DAILY VOL DOWNLOAD'!M244-'GAS DAILY VOL DOWNLOAD'!$B244+$B244</f>
        <v>0</v>
      </c>
      <c r="N244" s="199">
        <f ca="1">'GAS DAILY VOL DOWNLOAD'!N244-'GAS DAILY VOL DOWNLOAD'!$B244+$B244</f>
        <v>0</v>
      </c>
      <c r="O244" s="199">
        <f ca="1">'GAS DAILY VOL DOWNLOAD'!O244-'GAS DAILY VOL DOWNLOAD'!$B244+$B244</f>
        <v>0.15000000000000002</v>
      </c>
      <c r="P244" s="199">
        <f ca="1">'GAS DAILY VOL DOWNLOAD'!P244-'GAS DAILY VOL DOWNLOAD'!$B244+$B244</f>
        <v>9.9999999999999978E-2</v>
      </c>
      <c r="Q244" s="199">
        <f ca="1">'GAS DAILY VOL DOWNLOAD'!Q244-'GAS DAILY VOL DOWNLOAD'!$B244+$B244</f>
        <v>0</v>
      </c>
    </row>
    <row r="245" spans="1:17" x14ac:dyDescent="0.25">
      <c r="A245" s="154">
        <v>44409</v>
      </c>
      <c r="B245" s="199">
        <f ca="1">STRADDLES!L267</f>
        <v>0</v>
      </c>
      <c r="C245" s="199">
        <f ca="1">'GAS DAILY VOL DOWNLOAD'!C245-'GAS DAILY VOL DOWNLOAD'!$B245+$B245</f>
        <v>0</v>
      </c>
      <c r="D245" s="199">
        <f ca="1">'GAS DAILY VOL DOWNLOAD'!D245-'GAS DAILY VOL DOWNLOAD'!$B245+$B245</f>
        <v>-5.0000000000000044E-2</v>
      </c>
      <c r="E245" s="199">
        <f ca="1">'GAS DAILY VOL DOWNLOAD'!E245-'GAS DAILY VOL DOWNLOAD'!$B245+$B245</f>
        <v>4.9999999999999933E-2</v>
      </c>
      <c r="F245" s="199">
        <f ca="1">'GAS DAILY VOL DOWNLOAD'!F245-'GAS DAILY VOL DOWNLOAD'!$B245+$B245</f>
        <v>0</v>
      </c>
      <c r="G245" s="199">
        <f ca="1">'GAS DAILY VOL DOWNLOAD'!G245-'GAS DAILY VOL DOWNLOAD'!$B245+$B245</f>
        <v>4.9999999999999933E-2</v>
      </c>
      <c r="H245" s="199">
        <f ca="1">'GAS DAILY VOL DOWNLOAD'!H245-'GAS DAILY VOL DOWNLOAD'!$B245+$B245</f>
        <v>0</v>
      </c>
      <c r="I245" s="199">
        <f ca="1">'GAS DAILY VOL DOWNLOAD'!I245-'GAS DAILY VOL DOWNLOAD'!$B245+$B245</f>
        <v>4.9999999999999933E-2</v>
      </c>
      <c r="J245" s="199">
        <f ca="1">'GAS DAILY VOL DOWNLOAD'!J245-'GAS DAILY VOL DOWNLOAD'!$B245+$B245</f>
        <v>-0.10000000000000003</v>
      </c>
      <c r="K245" s="199">
        <f ca="1">'GAS DAILY VOL DOWNLOAD'!K245-'GAS DAILY VOL DOWNLOAD'!$B245+$B245</f>
        <v>0</v>
      </c>
      <c r="L245" s="199">
        <f ca="1">'GAS DAILY VOL DOWNLOAD'!L245-'GAS DAILY VOL DOWNLOAD'!$B245+$B245</f>
        <v>4.9999999999999933E-2</v>
      </c>
      <c r="M245" s="199">
        <f ca="1">'GAS DAILY VOL DOWNLOAD'!M245-'GAS DAILY VOL DOWNLOAD'!$B245+$B245</f>
        <v>0</v>
      </c>
      <c r="N245" s="199">
        <f ca="1">'GAS DAILY VOL DOWNLOAD'!N245-'GAS DAILY VOL DOWNLOAD'!$B245+$B245</f>
        <v>4.9999999999999933E-2</v>
      </c>
      <c r="O245" s="199">
        <f ca="1">'GAS DAILY VOL DOWNLOAD'!O245-'GAS DAILY VOL DOWNLOAD'!$B245+$B245</f>
        <v>0.14999999999999991</v>
      </c>
      <c r="P245" s="199">
        <f ca="1">'GAS DAILY VOL DOWNLOAD'!P245-'GAS DAILY VOL DOWNLOAD'!$B245+$B245</f>
        <v>0.14999999999999991</v>
      </c>
      <c r="Q245" s="199">
        <f ca="1">'GAS DAILY VOL DOWNLOAD'!Q245-'GAS DAILY VOL DOWNLOAD'!$B245+$B245</f>
        <v>0</v>
      </c>
    </row>
    <row r="246" spans="1:17" x14ac:dyDescent="0.25">
      <c r="A246" s="154">
        <v>44440</v>
      </c>
      <c r="B246" s="199">
        <f ca="1">STRADDLES!L268</f>
        <v>0</v>
      </c>
      <c r="C246" s="199">
        <f ca="1">'GAS DAILY VOL DOWNLOAD'!C246-'GAS DAILY VOL DOWNLOAD'!$B246+$B246</f>
        <v>0</v>
      </c>
      <c r="D246" s="199">
        <f ca="1">'GAS DAILY VOL DOWNLOAD'!D246-'GAS DAILY VOL DOWNLOAD'!$B246+$B246</f>
        <v>0</v>
      </c>
      <c r="E246" s="199">
        <f ca="1">'GAS DAILY VOL DOWNLOAD'!E246-'GAS DAILY VOL DOWNLOAD'!$B246+$B246</f>
        <v>0</v>
      </c>
      <c r="F246" s="199">
        <f ca="1">'GAS DAILY VOL DOWNLOAD'!F246-'GAS DAILY VOL DOWNLOAD'!$B246+$B246</f>
        <v>0</v>
      </c>
      <c r="G246" s="199">
        <f ca="1">'GAS DAILY VOL DOWNLOAD'!G246-'GAS DAILY VOL DOWNLOAD'!$B246+$B246</f>
        <v>4.9999999999999933E-2</v>
      </c>
      <c r="H246" s="199">
        <f ca="1">'GAS DAILY VOL DOWNLOAD'!H246-'GAS DAILY VOL DOWNLOAD'!$B246+$B246</f>
        <v>4.9999999999999933E-2</v>
      </c>
      <c r="I246" s="199">
        <f ca="1">'GAS DAILY VOL DOWNLOAD'!I246-'GAS DAILY VOL DOWNLOAD'!$B246+$B246</f>
        <v>0</v>
      </c>
      <c r="J246" s="199">
        <f ca="1">'GAS DAILY VOL DOWNLOAD'!J246-'GAS DAILY VOL DOWNLOAD'!$B246+$B246</f>
        <v>-5.0000000000000044E-2</v>
      </c>
      <c r="K246" s="199">
        <f ca="1">'GAS DAILY VOL DOWNLOAD'!K246-'GAS DAILY VOL DOWNLOAD'!$B246+$B246</f>
        <v>0</v>
      </c>
      <c r="L246" s="199">
        <f ca="1">'GAS DAILY VOL DOWNLOAD'!L246-'GAS DAILY VOL DOWNLOAD'!$B246+$B246</f>
        <v>4.9999999999999933E-2</v>
      </c>
      <c r="M246" s="199">
        <f ca="1">'GAS DAILY VOL DOWNLOAD'!M246-'GAS DAILY VOL DOWNLOAD'!$B246+$B246</f>
        <v>0</v>
      </c>
      <c r="N246" s="199">
        <f ca="1">'GAS DAILY VOL DOWNLOAD'!N246-'GAS DAILY VOL DOWNLOAD'!$B246+$B246</f>
        <v>4.9999999999999933E-2</v>
      </c>
      <c r="O246" s="199">
        <f ca="1">'GAS DAILY VOL DOWNLOAD'!O246-'GAS DAILY VOL DOWNLOAD'!$B246+$B246</f>
        <v>0.14999999999999991</v>
      </c>
      <c r="P246" s="199">
        <f ca="1">'GAS DAILY VOL DOWNLOAD'!P246-'GAS DAILY VOL DOWNLOAD'!$B246+$B246</f>
        <v>9.9999999999999978E-2</v>
      </c>
      <c r="Q246" s="199">
        <f ca="1">'GAS DAILY VOL DOWNLOAD'!Q246-'GAS DAILY VOL DOWNLOAD'!$B246+$B246</f>
        <v>0</v>
      </c>
    </row>
    <row r="247" spans="1:17" x14ac:dyDescent="0.25">
      <c r="A247" s="154">
        <v>44470</v>
      </c>
      <c r="B247" s="199">
        <f ca="1">STRADDLES!L269</f>
        <v>0</v>
      </c>
      <c r="C247" s="199">
        <f ca="1">'GAS DAILY VOL DOWNLOAD'!C247-'GAS DAILY VOL DOWNLOAD'!$B247+$B247</f>
        <v>0</v>
      </c>
      <c r="D247" s="199">
        <f ca="1">'GAS DAILY VOL DOWNLOAD'!D247-'GAS DAILY VOL DOWNLOAD'!$B247+$B247</f>
        <v>-4.9999999999999933E-2</v>
      </c>
      <c r="E247" s="199">
        <f ca="1">'GAS DAILY VOL DOWNLOAD'!E247-'GAS DAILY VOL DOWNLOAD'!$B247+$B247</f>
        <v>0</v>
      </c>
      <c r="F247" s="199">
        <f ca="1">'GAS DAILY VOL DOWNLOAD'!F247-'GAS DAILY VOL DOWNLOAD'!$B247+$B247</f>
        <v>0</v>
      </c>
      <c r="G247" s="199">
        <f ca="1">'GAS DAILY VOL DOWNLOAD'!G247-'GAS DAILY VOL DOWNLOAD'!$B247+$B247</f>
        <v>5.0000000000000044E-2</v>
      </c>
      <c r="H247" s="199">
        <f ca="1">'GAS DAILY VOL DOWNLOAD'!H247-'GAS DAILY VOL DOWNLOAD'!$B247+$B247</f>
        <v>5.0000000000000044E-2</v>
      </c>
      <c r="I247" s="199">
        <f ca="1">'GAS DAILY VOL DOWNLOAD'!I247-'GAS DAILY VOL DOWNLOAD'!$B247+$B247</f>
        <v>0</v>
      </c>
      <c r="J247" s="199">
        <f ca="1">'GAS DAILY VOL DOWNLOAD'!J247-'GAS DAILY VOL DOWNLOAD'!$B247+$B247</f>
        <v>-9.9999999999999978E-2</v>
      </c>
      <c r="K247" s="199">
        <f ca="1">'GAS DAILY VOL DOWNLOAD'!K247-'GAS DAILY VOL DOWNLOAD'!$B247+$B247</f>
        <v>0</v>
      </c>
      <c r="L247" s="199">
        <f ca="1">'GAS DAILY VOL DOWNLOAD'!L247-'GAS DAILY VOL DOWNLOAD'!$B247+$B247</f>
        <v>5.0000000000000044E-2</v>
      </c>
      <c r="M247" s="199">
        <f ca="1">'GAS DAILY VOL DOWNLOAD'!M247-'GAS DAILY VOL DOWNLOAD'!$B247+$B247</f>
        <v>0</v>
      </c>
      <c r="N247" s="199">
        <f ca="1">'GAS DAILY VOL DOWNLOAD'!N247-'GAS DAILY VOL DOWNLOAD'!$B247+$B247</f>
        <v>5.0000000000000044E-2</v>
      </c>
      <c r="O247" s="199">
        <f ca="1">'GAS DAILY VOL DOWNLOAD'!O247-'GAS DAILY VOL DOWNLOAD'!$B247+$B247</f>
        <v>0.15000000000000002</v>
      </c>
      <c r="P247" s="199">
        <f ca="1">'GAS DAILY VOL DOWNLOAD'!P247-'GAS DAILY VOL DOWNLOAD'!$B247+$B247</f>
        <v>9.9999999999999978E-2</v>
      </c>
      <c r="Q247" s="199">
        <f ca="1">'GAS DAILY VOL DOWNLOAD'!Q247-'GAS DAILY VOL DOWNLOAD'!$B247+$B247</f>
        <v>0</v>
      </c>
    </row>
    <row r="248" spans="1:17" x14ac:dyDescent="0.25">
      <c r="A248" s="154">
        <v>44501</v>
      </c>
      <c r="B248" s="199">
        <f ca="1">STRADDLES!L270</f>
        <v>0</v>
      </c>
      <c r="C248" s="199">
        <f ca="1">'GAS DAILY VOL DOWNLOAD'!C248-'GAS DAILY VOL DOWNLOAD'!$B248+$B248</f>
        <v>4.9999999999999933E-2</v>
      </c>
      <c r="D248" s="199">
        <f ca="1">'GAS DAILY VOL DOWNLOAD'!D248-'GAS DAILY VOL DOWNLOAD'!$B248+$B248</f>
        <v>0</v>
      </c>
      <c r="E248" s="199">
        <f ca="1">'GAS DAILY VOL DOWNLOAD'!E248-'GAS DAILY VOL DOWNLOAD'!$B248+$B248</f>
        <v>0</v>
      </c>
      <c r="F248" s="199">
        <f ca="1">'GAS DAILY VOL DOWNLOAD'!F248-'GAS DAILY VOL DOWNLOAD'!$B248+$B248</f>
        <v>9.9999999999999978E-2</v>
      </c>
      <c r="G248" s="199">
        <f ca="1">'GAS DAILY VOL DOWNLOAD'!G248-'GAS DAILY VOL DOWNLOAD'!$B248+$B248</f>
        <v>0.14999999999999991</v>
      </c>
      <c r="H248" s="199">
        <f ca="1">'GAS DAILY VOL DOWNLOAD'!H248-'GAS DAILY VOL DOWNLOAD'!$B248+$B248</f>
        <v>4.9999999999999933E-2</v>
      </c>
      <c r="I248" s="199">
        <f ca="1">'GAS DAILY VOL DOWNLOAD'!I248-'GAS DAILY VOL DOWNLOAD'!$B248+$B248</f>
        <v>0</v>
      </c>
      <c r="J248" s="199">
        <f ca="1">'GAS DAILY VOL DOWNLOAD'!J248-'GAS DAILY VOL DOWNLOAD'!$B248+$B248</f>
        <v>0.14999999999999991</v>
      </c>
      <c r="K248" s="199">
        <f ca="1">'GAS DAILY VOL DOWNLOAD'!K248-'GAS DAILY VOL DOWNLOAD'!$B248+$B248</f>
        <v>0</v>
      </c>
      <c r="L248" s="199">
        <f ca="1">'GAS DAILY VOL DOWNLOAD'!L248-'GAS DAILY VOL DOWNLOAD'!$B248+$B248</f>
        <v>0</v>
      </c>
      <c r="M248" s="199">
        <f ca="1">'GAS DAILY VOL DOWNLOAD'!M248-'GAS DAILY VOL DOWNLOAD'!$B248+$B248</f>
        <v>0</v>
      </c>
      <c r="N248" s="199">
        <f ca="1">'GAS DAILY VOL DOWNLOAD'!N248-'GAS DAILY VOL DOWNLOAD'!$B248+$B248</f>
        <v>0.14999999999999991</v>
      </c>
      <c r="O248" s="199">
        <f ca="1">'GAS DAILY VOL DOWNLOAD'!O248-'GAS DAILY VOL DOWNLOAD'!$B248+$B248</f>
        <v>0.14999999999999991</v>
      </c>
      <c r="P248" s="199">
        <f ca="1">'GAS DAILY VOL DOWNLOAD'!P248-'GAS DAILY VOL DOWNLOAD'!$B248+$B248</f>
        <v>9.9999999999999978E-2</v>
      </c>
      <c r="Q248" s="199">
        <f ca="1">'GAS DAILY VOL DOWNLOAD'!Q248-'GAS DAILY VOL DOWNLOAD'!$B248+$B248</f>
        <v>0</v>
      </c>
    </row>
    <row r="249" spans="1:17" x14ac:dyDescent="0.25">
      <c r="A249" s="154">
        <v>44531</v>
      </c>
      <c r="B249" s="199">
        <f ca="1">STRADDLES!L271</f>
        <v>0</v>
      </c>
      <c r="C249" s="199">
        <f ca="1">'GAS DAILY VOL DOWNLOAD'!C249-'GAS DAILY VOL DOWNLOAD'!$B249+$B249</f>
        <v>5.0000000000000044E-2</v>
      </c>
      <c r="D249" s="199">
        <f ca="1">'GAS DAILY VOL DOWNLOAD'!D249-'GAS DAILY VOL DOWNLOAD'!$B249+$B249</f>
        <v>0</v>
      </c>
      <c r="E249" s="199">
        <f ca="1">'GAS DAILY VOL DOWNLOAD'!E249-'GAS DAILY VOL DOWNLOAD'!$B249+$B249</f>
        <v>0</v>
      </c>
      <c r="F249" s="199">
        <f ca="1">'GAS DAILY VOL DOWNLOAD'!F249-'GAS DAILY VOL DOWNLOAD'!$B249+$B249</f>
        <v>0.14999999999999991</v>
      </c>
      <c r="G249" s="199">
        <f ca="1">'GAS DAILY VOL DOWNLOAD'!G249-'GAS DAILY VOL DOWNLOAD'!$B249+$B249</f>
        <v>0.25</v>
      </c>
      <c r="H249" s="199">
        <f ca="1">'GAS DAILY VOL DOWNLOAD'!H249-'GAS DAILY VOL DOWNLOAD'!$B249+$B249</f>
        <v>5.0000000000000044E-2</v>
      </c>
      <c r="I249" s="199">
        <f ca="1">'GAS DAILY VOL DOWNLOAD'!I249-'GAS DAILY VOL DOWNLOAD'!$B249+$B249</f>
        <v>0</v>
      </c>
      <c r="J249" s="199">
        <f ca="1">'GAS DAILY VOL DOWNLOAD'!J249-'GAS DAILY VOL DOWNLOAD'!$B249+$B249</f>
        <v>0.35000000000000009</v>
      </c>
      <c r="K249" s="199">
        <f ca="1">'GAS DAILY VOL DOWNLOAD'!K249-'GAS DAILY VOL DOWNLOAD'!$B249+$B249</f>
        <v>0</v>
      </c>
      <c r="L249" s="199">
        <f ca="1">'GAS DAILY VOL DOWNLOAD'!L249-'GAS DAILY VOL DOWNLOAD'!$B249+$B249</f>
        <v>0.10000000000000009</v>
      </c>
      <c r="M249" s="199">
        <f ca="1">'GAS DAILY VOL DOWNLOAD'!M249-'GAS DAILY VOL DOWNLOAD'!$B249+$B249</f>
        <v>0</v>
      </c>
      <c r="N249" s="199">
        <f ca="1">'GAS DAILY VOL DOWNLOAD'!N249-'GAS DAILY VOL DOWNLOAD'!$B249+$B249</f>
        <v>0.25</v>
      </c>
      <c r="O249" s="199">
        <f ca="1">'GAS DAILY VOL DOWNLOAD'!O249-'GAS DAILY VOL DOWNLOAD'!$B249+$B249</f>
        <v>0.14999999999999991</v>
      </c>
      <c r="P249" s="199">
        <f ca="1">'GAS DAILY VOL DOWNLOAD'!P249-'GAS DAILY VOL DOWNLOAD'!$B249+$B249</f>
        <v>0.10000000000000009</v>
      </c>
      <c r="Q249" s="199">
        <f ca="1">'GAS DAILY VOL DOWNLOAD'!Q249-'GAS DAILY VOL DOWNLOAD'!$B249+$B249</f>
        <v>0</v>
      </c>
    </row>
    <row r="250" spans="1:17" x14ac:dyDescent="0.25">
      <c r="A250" s="154">
        <v>44562</v>
      </c>
      <c r="B250" s="199">
        <f ca="1">STRADDLES!L272</f>
        <v>0</v>
      </c>
      <c r="C250" s="199">
        <f ca="1">'GAS DAILY VOL DOWNLOAD'!C250-'GAS DAILY VOL DOWNLOAD'!$B250+$B250</f>
        <v>1.05</v>
      </c>
      <c r="D250" s="199">
        <f ca="1">'GAS DAILY VOL DOWNLOAD'!D250-'GAS DAILY VOL DOWNLOAD'!$B250+$B250</f>
        <v>1</v>
      </c>
      <c r="E250" s="199">
        <f ca="1">'GAS DAILY VOL DOWNLOAD'!E250-'GAS DAILY VOL DOWNLOAD'!$B250+$B250</f>
        <v>1</v>
      </c>
      <c r="F250" s="199">
        <f ca="1">'GAS DAILY VOL DOWNLOAD'!F250-'GAS DAILY VOL DOWNLOAD'!$B250+$B250</f>
        <v>1.1499999999999999</v>
      </c>
      <c r="G250" s="199">
        <f ca="1">'GAS DAILY VOL DOWNLOAD'!G250-'GAS DAILY VOL DOWNLOAD'!$B250+$B250</f>
        <v>1.45</v>
      </c>
      <c r="H250" s="199">
        <f ca="1">'GAS DAILY VOL DOWNLOAD'!H250-'GAS DAILY VOL DOWNLOAD'!$B250+$B250</f>
        <v>1.05</v>
      </c>
      <c r="I250" s="199">
        <f ca="1">'GAS DAILY VOL DOWNLOAD'!I250-'GAS DAILY VOL DOWNLOAD'!$B250+$B250</f>
        <v>1</v>
      </c>
      <c r="J250" s="199">
        <f ca="1">'GAS DAILY VOL DOWNLOAD'!J250-'GAS DAILY VOL DOWNLOAD'!$B250+$B250</f>
        <v>1.35</v>
      </c>
      <c r="K250" s="199">
        <f ca="1">'GAS DAILY VOL DOWNLOAD'!K250-'GAS DAILY VOL DOWNLOAD'!$B250+$B250</f>
        <v>0</v>
      </c>
      <c r="L250" s="199">
        <f ca="1">'GAS DAILY VOL DOWNLOAD'!L250-'GAS DAILY VOL DOWNLOAD'!$B250+$B250</f>
        <v>1.1000000000000001</v>
      </c>
      <c r="M250" s="199">
        <f ca="1">'GAS DAILY VOL DOWNLOAD'!M250-'GAS DAILY VOL DOWNLOAD'!$B250+$B250</f>
        <v>1</v>
      </c>
      <c r="N250" s="199">
        <f ca="1">'GAS DAILY VOL DOWNLOAD'!N250-'GAS DAILY VOL DOWNLOAD'!$B250+$B250</f>
        <v>1.45</v>
      </c>
      <c r="O250" s="199">
        <f ca="1">'GAS DAILY VOL DOWNLOAD'!O250-'GAS DAILY VOL DOWNLOAD'!$B250+$B250</f>
        <v>0.15</v>
      </c>
      <c r="P250" s="199">
        <f ca="1">'GAS DAILY VOL DOWNLOAD'!P250-'GAS DAILY VOL DOWNLOAD'!$B250+$B250</f>
        <v>1.1000000000000001</v>
      </c>
      <c r="Q250" s="199">
        <f ca="1">'GAS DAILY VOL DOWNLOAD'!Q250-'GAS DAILY VOL DOWNLOAD'!$B250+$B250</f>
        <v>0</v>
      </c>
    </row>
    <row r="251" spans="1:17" x14ac:dyDescent="0.25">
      <c r="A251" s="154">
        <v>44593</v>
      </c>
      <c r="B251" s="199">
        <f ca="1">STRADDLES!L273</f>
        <v>0</v>
      </c>
      <c r="C251" s="199">
        <f ca="1">'GAS DAILY VOL DOWNLOAD'!C251-'GAS DAILY VOL DOWNLOAD'!$B251+$B251</f>
        <v>1.05</v>
      </c>
      <c r="D251" s="199">
        <f ca="1">'GAS DAILY VOL DOWNLOAD'!D251-'GAS DAILY VOL DOWNLOAD'!$B251+$B251</f>
        <v>1</v>
      </c>
      <c r="E251" s="199">
        <f ca="1">'GAS DAILY VOL DOWNLOAD'!E251-'GAS DAILY VOL DOWNLOAD'!$B251+$B251</f>
        <v>1</v>
      </c>
      <c r="F251" s="199">
        <f ca="1">'GAS DAILY VOL DOWNLOAD'!F251-'GAS DAILY VOL DOWNLOAD'!$B251+$B251</f>
        <v>1.1499999999999999</v>
      </c>
      <c r="G251" s="199">
        <f ca="1">'GAS DAILY VOL DOWNLOAD'!G251-'GAS DAILY VOL DOWNLOAD'!$B251+$B251</f>
        <v>1.45</v>
      </c>
      <c r="H251" s="199">
        <f ca="1">'GAS DAILY VOL DOWNLOAD'!H251-'GAS DAILY VOL DOWNLOAD'!$B251+$B251</f>
        <v>1.05</v>
      </c>
      <c r="I251" s="199">
        <f ca="1">'GAS DAILY VOL DOWNLOAD'!I251-'GAS DAILY VOL DOWNLOAD'!$B251+$B251</f>
        <v>1</v>
      </c>
      <c r="J251" s="199">
        <f ca="1">'GAS DAILY VOL DOWNLOAD'!J251-'GAS DAILY VOL DOWNLOAD'!$B251+$B251</f>
        <v>1.35</v>
      </c>
      <c r="K251" s="199">
        <f ca="1">'GAS DAILY VOL DOWNLOAD'!K251-'GAS DAILY VOL DOWNLOAD'!$B251+$B251</f>
        <v>0</v>
      </c>
      <c r="L251" s="199">
        <f ca="1">'GAS DAILY VOL DOWNLOAD'!L251-'GAS DAILY VOL DOWNLOAD'!$B251+$B251</f>
        <v>1.1000000000000001</v>
      </c>
      <c r="M251" s="199">
        <f ca="1">'GAS DAILY VOL DOWNLOAD'!M251-'GAS DAILY VOL DOWNLOAD'!$B251+$B251</f>
        <v>1</v>
      </c>
      <c r="N251" s="199">
        <f ca="1">'GAS DAILY VOL DOWNLOAD'!N251-'GAS DAILY VOL DOWNLOAD'!$B251+$B251</f>
        <v>1.45</v>
      </c>
      <c r="O251" s="199">
        <f ca="1">'GAS DAILY VOL DOWNLOAD'!O251-'GAS DAILY VOL DOWNLOAD'!$B251+$B251</f>
        <v>0.15</v>
      </c>
      <c r="P251" s="199">
        <f ca="1">'GAS DAILY VOL DOWNLOAD'!P251-'GAS DAILY VOL DOWNLOAD'!$B251+$B251</f>
        <v>1.1000000000000001</v>
      </c>
      <c r="Q251" s="199">
        <f ca="1">'GAS DAILY VOL DOWNLOAD'!Q251-'GAS DAILY VOL DOWNLOAD'!$B251+$B251</f>
        <v>0</v>
      </c>
    </row>
    <row r="252" spans="1:17" x14ac:dyDescent="0.25">
      <c r="A252" s="154">
        <v>44621</v>
      </c>
      <c r="B252" s="199">
        <f ca="1">STRADDLES!L274</f>
        <v>0</v>
      </c>
      <c r="C252" s="199">
        <f ca="1">'GAS DAILY VOL DOWNLOAD'!C252-'GAS DAILY VOL DOWNLOAD'!$B252+$B252</f>
        <v>0.8</v>
      </c>
      <c r="D252" s="199">
        <f ca="1">'GAS DAILY VOL DOWNLOAD'!D252-'GAS DAILY VOL DOWNLOAD'!$B252+$B252</f>
        <v>0.75</v>
      </c>
      <c r="E252" s="199">
        <f ca="1">'GAS DAILY VOL DOWNLOAD'!E252-'GAS DAILY VOL DOWNLOAD'!$B252+$B252</f>
        <v>0.75</v>
      </c>
      <c r="F252" s="199">
        <f ca="1">'GAS DAILY VOL DOWNLOAD'!F252-'GAS DAILY VOL DOWNLOAD'!$B252+$B252</f>
        <v>0.85</v>
      </c>
      <c r="G252" s="199">
        <f ca="1">'GAS DAILY VOL DOWNLOAD'!G252-'GAS DAILY VOL DOWNLOAD'!$B252+$B252</f>
        <v>1</v>
      </c>
      <c r="H252" s="199">
        <f ca="1">'GAS DAILY VOL DOWNLOAD'!H252-'GAS DAILY VOL DOWNLOAD'!$B252+$B252</f>
        <v>0.75</v>
      </c>
      <c r="I252" s="199">
        <f ca="1">'GAS DAILY VOL DOWNLOAD'!I252-'GAS DAILY VOL DOWNLOAD'!$B252+$B252</f>
        <v>0.75</v>
      </c>
      <c r="J252" s="199">
        <f ca="1">'GAS DAILY VOL DOWNLOAD'!J252-'GAS DAILY VOL DOWNLOAD'!$B252+$B252</f>
        <v>0.95</v>
      </c>
      <c r="K252" s="199">
        <f ca="1">'GAS DAILY VOL DOWNLOAD'!K252-'GAS DAILY VOL DOWNLOAD'!$B252+$B252</f>
        <v>0</v>
      </c>
      <c r="L252" s="199">
        <f ca="1">'GAS DAILY VOL DOWNLOAD'!L252-'GAS DAILY VOL DOWNLOAD'!$B252+$B252</f>
        <v>0.75</v>
      </c>
      <c r="M252" s="199">
        <f ca="1">'GAS DAILY VOL DOWNLOAD'!M252-'GAS DAILY VOL DOWNLOAD'!$B252+$B252</f>
        <v>0.75</v>
      </c>
      <c r="N252" s="199">
        <f ca="1">'GAS DAILY VOL DOWNLOAD'!N252-'GAS DAILY VOL DOWNLOAD'!$B252+$B252</f>
        <v>1</v>
      </c>
      <c r="O252" s="199">
        <f ca="1">'GAS DAILY VOL DOWNLOAD'!O252-'GAS DAILY VOL DOWNLOAD'!$B252+$B252</f>
        <v>0.15</v>
      </c>
      <c r="P252" s="199">
        <f ca="1">'GAS DAILY VOL DOWNLOAD'!P252-'GAS DAILY VOL DOWNLOAD'!$B252+$B252</f>
        <v>0.85</v>
      </c>
      <c r="Q252" s="199">
        <f ca="1">'GAS DAILY VOL DOWNLOAD'!Q252-'GAS DAILY VOL DOWNLOAD'!$B252+$B252</f>
        <v>0</v>
      </c>
    </row>
    <row r="253" spans="1:17" x14ac:dyDescent="0.25">
      <c r="A253" s="154">
        <v>44652</v>
      </c>
      <c r="B253" s="199">
        <f ca="1">STRADDLES!L275</f>
        <v>0</v>
      </c>
      <c r="C253" s="199">
        <f ca="1">'GAS DAILY VOL DOWNLOAD'!C253-'GAS DAILY VOL DOWNLOAD'!$B253+$B253</f>
        <v>0.45</v>
      </c>
      <c r="D253" s="199">
        <f ca="1">'GAS DAILY VOL DOWNLOAD'!D253-'GAS DAILY VOL DOWNLOAD'!$B253+$B253</f>
        <v>0.4</v>
      </c>
      <c r="E253" s="199">
        <f ca="1">'GAS DAILY VOL DOWNLOAD'!E253-'GAS DAILY VOL DOWNLOAD'!$B253+$B253</f>
        <v>0.45</v>
      </c>
      <c r="F253" s="199">
        <f ca="1">'GAS DAILY VOL DOWNLOAD'!F253-'GAS DAILY VOL DOWNLOAD'!$B253+$B253</f>
        <v>0.45</v>
      </c>
      <c r="G253" s="199">
        <f ca="1">'GAS DAILY VOL DOWNLOAD'!G253-'GAS DAILY VOL DOWNLOAD'!$B253+$B253</f>
        <v>0.45</v>
      </c>
      <c r="H253" s="199">
        <f ca="1">'GAS DAILY VOL DOWNLOAD'!H253-'GAS DAILY VOL DOWNLOAD'!$B253+$B253</f>
        <v>0.45</v>
      </c>
      <c r="I253" s="199">
        <f ca="1">'GAS DAILY VOL DOWNLOAD'!I253-'GAS DAILY VOL DOWNLOAD'!$B253+$B253</f>
        <v>0.45</v>
      </c>
      <c r="J253" s="199">
        <f ca="1">'GAS DAILY VOL DOWNLOAD'!J253-'GAS DAILY VOL DOWNLOAD'!$B253+$B253</f>
        <v>0.5</v>
      </c>
      <c r="K253" s="199">
        <f ca="1">'GAS DAILY VOL DOWNLOAD'!K253-'GAS DAILY VOL DOWNLOAD'!$B253+$B253</f>
        <v>0</v>
      </c>
      <c r="L253" s="199">
        <f ca="1">'GAS DAILY VOL DOWNLOAD'!L253-'GAS DAILY VOL DOWNLOAD'!$B253+$B253</f>
        <v>0.45</v>
      </c>
      <c r="M253" s="199">
        <f ca="1">'GAS DAILY VOL DOWNLOAD'!M253-'GAS DAILY VOL DOWNLOAD'!$B253+$B253</f>
        <v>0.4</v>
      </c>
      <c r="N253" s="199">
        <f ca="1">'GAS DAILY VOL DOWNLOAD'!N253-'GAS DAILY VOL DOWNLOAD'!$B253+$B253</f>
        <v>0.45</v>
      </c>
      <c r="O253" s="199">
        <f ca="1">'GAS DAILY VOL DOWNLOAD'!O253-'GAS DAILY VOL DOWNLOAD'!$B253+$B253</f>
        <v>0.15</v>
      </c>
      <c r="P253" s="199">
        <f ca="1">'GAS DAILY VOL DOWNLOAD'!P253-'GAS DAILY VOL DOWNLOAD'!$B253+$B253</f>
        <v>0.55000000000000004</v>
      </c>
      <c r="Q253" s="199">
        <f ca="1">'GAS DAILY VOL DOWNLOAD'!Q253-'GAS DAILY VOL DOWNLOAD'!$B253+$B253</f>
        <v>0</v>
      </c>
    </row>
    <row r="254" spans="1:17" x14ac:dyDescent="0.25">
      <c r="A254" s="154">
        <v>44682</v>
      </c>
      <c r="B254" s="199">
        <f ca="1">STRADDLES!L276</f>
        <v>0</v>
      </c>
      <c r="C254" s="199">
        <f ca="1">'GAS DAILY VOL DOWNLOAD'!C254-'GAS DAILY VOL DOWNLOAD'!$B254+$B254</f>
        <v>0.5</v>
      </c>
      <c r="D254" s="199">
        <f ca="1">'GAS DAILY VOL DOWNLOAD'!D254-'GAS DAILY VOL DOWNLOAD'!$B254+$B254</f>
        <v>0.4</v>
      </c>
      <c r="E254" s="199">
        <f ca="1">'GAS DAILY VOL DOWNLOAD'!E254-'GAS DAILY VOL DOWNLOAD'!$B254+$B254</f>
        <v>0.4</v>
      </c>
      <c r="F254" s="199">
        <f ca="1">'GAS DAILY VOL DOWNLOAD'!F254-'GAS DAILY VOL DOWNLOAD'!$B254+$B254</f>
        <v>0.45</v>
      </c>
      <c r="G254" s="199">
        <f ca="1">'GAS DAILY VOL DOWNLOAD'!G254-'GAS DAILY VOL DOWNLOAD'!$B254+$B254</f>
        <v>0.5</v>
      </c>
      <c r="H254" s="199">
        <f ca="1">'GAS DAILY VOL DOWNLOAD'!H254-'GAS DAILY VOL DOWNLOAD'!$B254+$B254</f>
        <v>0.45</v>
      </c>
      <c r="I254" s="199">
        <f ca="1">'GAS DAILY VOL DOWNLOAD'!I254-'GAS DAILY VOL DOWNLOAD'!$B254+$B254</f>
        <v>0.4</v>
      </c>
      <c r="J254" s="199">
        <f ca="1">'GAS DAILY VOL DOWNLOAD'!J254-'GAS DAILY VOL DOWNLOAD'!$B254+$B254</f>
        <v>0.45</v>
      </c>
      <c r="K254" s="199">
        <f ca="1">'GAS DAILY VOL DOWNLOAD'!K254-'GAS DAILY VOL DOWNLOAD'!$B254+$B254</f>
        <v>0</v>
      </c>
      <c r="L254" s="199">
        <f ca="1">'GAS DAILY VOL DOWNLOAD'!L254-'GAS DAILY VOL DOWNLOAD'!$B254+$B254</f>
        <v>0.5</v>
      </c>
      <c r="M254" s="199">
        <f ca="1">'GAS DAILY VOL DOWNLOAD'!M254-'GAS DAILY VOL DOWNLOAD'!$B254+$B254</f>
        <v>0.45</v>
      </c>
      <c r="N254" s="199">
        <f ca="1">'GAS DAILY VOL DOWNLOAD'!N254-'GAS DAILY VOL DOWNLOAD'!$B254+$B254</f>
        <v>0.5</v>
      </c>
      <c r="O254" s="199">
        <f ca="1">'GAS DAILY VOL DOWNLOAD'!O254-'GAS DAILY VOL DOWNLOAD'!$B254+$B254</f>
        <v>0.15</v>
      </c>
      <c r="P254" s="199">
        <f ca="1">'GAS DAILY VOL DOWNLOAD'!P254-'GAS DAILY VOL DOWNLOAD'!$B254+$B254</f>
        <v>0.5</v>
      </c>
      <c r="Q254" s="199">
        <f ca="1">'GAS DAILY VOL DOWNLOAD'!Q254-'GAS DAILY VOL DOWNLOAD'!$B254+$B254</f>
        <v>0</v>
      </c>
    </row>
    <row r="255" spans="1:17" x14ac:dyDescent="0.25">
      <c r="A255" s="154">
        <v>44713</v>
      </c>
      <c r="B255" s="199">
        <f ca="1">STRADDLES!L277</f>
        <v>0</v>
      </c>
      <c r="C255" s="199">
        <f ca="1">'GAS DAILY VOL DOWNLOAD'!C255-'GAS DAILY VOL DOWNLOAD'!$B255+$B255</f>
        <v>0.5</v>
      </c>
      <c r="D255" s="199">
        <f ca="1">'GAS DAILY VOL DOWNLOAD'!D255-'GAS DAILY VOL DOWNLOAD'!$B255+$B255</f>
        <v>0.4</v>
      </c>
      <c r="E255" s="199">
        <f ca="1">'GAS DAILY VOL DOWNLOAD'!E255-'GAS DAILY VOL DOWNLOAD'!$B255+$B255</f>
        <v>0.5</v>
      </c>
      <c r="F255" s="199">
        <f ca="1">'GAS DAILY VOL DOWNLOAD'!F255-'GAS DAILY VOL DOWNLOAD'!$B255+$B255</f>
        <v>0.45</v>
      </c>
      <c r="G255" s="199">
        <f ca="1">'GAS DAILY VOL DOWNLOAD'!G255-'GAS DAILY VOL DOWNLOAD'!$B255+$B255</f>
        <v>0.5</v>
      </c>
      <c r="H255" s="199">
        <f ca="1">'GAS DAILY VOL DOWNLOAD'!H255-'GAS DAILY VOL DOWNLOAD'!$B255+$B255</f>
        <v>0.5</v>
      </c>
      <c r="I255" s="199">
        <f ca="1">'GAS DAILY VOL DOWNLOAD'!I255-'GAS DAILY VOL DOWNLOAD'!$B255+$B255</f>
        <v>0.5</v>
      </c>
      <c r="J255" s="199">
        <f ca="1">'GAS DAILY VOL DOWNLOAD'!J255-'GAS DAILY VOL DOWNLOAD'!$B255+$B255</f>
        <v>0.5</v>
      </c>
      <c r="K255" s="199">
        <f ca="1">'GAS DAILY VOL DOWNLOAD'!K255-'GAS DAILY VOL DOWNLOAD'!$B255+$B255</f>
        <v>0</v>
      </c>
      <c r="L255" s="199">
        <f ca="1">'GAS DAILY VOL DOWNLOAD'!L255-'GAS DAILY VOL DOWNLOAD'!$B255+$B255</f>
        <v>0.5</v>
      </c>
      <c r="M255" s="199">
        <f ca="1">'GAS DAILY VOL DOWNLOAD'!M255-'GAS DAILY VOL DOWNLOAD'!$B255+$B255</f>
        <v>0.45</v>
      </c>
      <c r="N255" s="199">
        <f ca="1">'GAS DAILY VOL DOWNLOAD'!N255-'GAS DAILY VOL DOWNLOAD'!$B255+$B255</f>
        <v>0.5</v>
      </c>
      <c r="O255" s="199">
        <f ca="1">'GAS DAILY VOL DOWNLOAD'!O255-'GAS DAILY VOL DOWNLOAD'!$B255+$B255</f>
        <v>0.15</v>
      </c>
      <c r="P255" s="199">
        <f ca="1">'GAS DAILY VOL DOWNLOAD'!P255-'GAS DAILY VOL DOWNLOAD'!$B255+$B255</f>
        <v>0.6</v>
      </c>
      <c r="Q255" s="199">
        <f ca="1">'GAS DAILY VOL DOWNLOAD'!Q255-'GAS DAILY VOL DOWNLOAD'!$B255+$B255</f>
        <v>0</v>
      </c>
    </row>
    <row r="256" spans="1:17" x14ac:dyDescent="0.25">
      <c r="A256" s="154">
        <v>44743</v>
      </c>
      <c r="B256" s="199">
        <f ca="1">STRADDLES!L278</f>
        <v>0</v>
      </c>
      <c r="C256" s="199">
        <f ca="1">'GAS DAILY VOL DOWNLOAD'!C256-'GAS DAILY VOL DOWNLOAD'!$B256+$B256</f>
        <v>0.5</v>
      </c>
      <c r="D256" s="199">
        <f ca="1">'GAS DAILY VOL DOWNLOAD'!D256-'GAS DAILY VOL DOWNLOAD'!$B256+$B256</f>
        <v>0.4</v>
      </c>
      <c r="E256" s="199">
        <f ca="1">'GAS DAILY VOL DOWNLOAD'!E256-'GAS DAILY VOL DOWNLOAD'!$B256+$B256</f>
        <v>0.5</v>
      </c>
      <c r="F256" s="199">
        <f ca="1">'GAS DAILY VOL DOWNLOAD'!F256-'GAS DAILY VOL DOWNLOAD'!$B256+$B256</f>
        <v>0.5</v>
      </c>
      <c r="G256" s="199">
        <f ca="1">'GAS DAILY VOL DOWNLOAD'!G256-'GAS DAILY VOL DOWNLOAD'!$B256+$B256</f>
        <v>0.5</v>
      </c>
      <c r="H256" s="199">
        <f ca="1">'GAS DAILY VOL DOWNLOAD'!H256-'GAS DAILY VOL DOWNLOAD'!$B256+$B256</f>
        <v>0.5</v>
      </c>
      <c r="I256" s="199">
        <f ca="1">'GAS DAILY VOL DOWNLOAD'!I256-'GAS DAILY VOL DOWNLOAD'!$B256+$B256</f>
        <v>0.5</v>
      </c>
      <c r="J256" s="199">
        <f ca="1">'GAS DAILY VOL DOWNLOAD'!J256-'GAS DAILY VOL DOWNLOAD'!$B256+$B256</f>
        <v>0.5</v>
      </c>
      <c r="K256" s="199">
        <f ca="1">'GAS DAILY VOL DOWNLOAD'!K256-'GAS DAILY VOL DOWNLOAD'!$B256+$B256</f>
        <v>0</v>
      </c>
      <c r="L256" s="199">
        <f ca="1">'GAS DAILY VOL DOWNLOAD'!L256-'GAS DAILY VOL DOWNLOAD'!$B256+$B256</f>
        <v>0.55000000000000004</v>
      </c>
      <c r="M256" s="199">
        <f ca="1">'GAS DAILY VOL DOWNLOAD'!M256-'GAS DAILY VOL DOWNLOAD'!$B256+$B256</f>
        <v>0.5</v>
      </c>
      <c r="N256" s="199">
        <f ca="1">'GAS DAILY VOL DOWNLOAD'!N256-'GAS DAILY VOL DOWNLOAD'!$B256+$B256</f>
        <v>0.5</v>
      </c>
      <c r="O256" s="199">
        <f ca="1">'GAS DAILY VOL DOWNLOAD'!O256-'GAS DAILY VOL DOWNLOAD'!$B256+$B256</f>
        <v>0.15</v>
      </c>
      <c r="P256" s="199">
        <f ca="1">'GAS DAILY VOL DOWNLOAD'!P256-'GAS DAILY VOL DOWNLOAD'!$B256+$B256</f>
        <v>0.6</v>
      </c>
      <c r="Q256" s="199">
        <f ca="1">'GAS DAILY VOL DOWNLOAD'!Q256-'GAS DAILY VOL DOWNLOAD'!$B256+$B256</f>
        <v>0</v>
      </c>
    </row>
    <row r="257" spans="1:17" x14ac:dyDescent="0.25">
      <c r="A257" s="154">
        <v>44774</v>
      </c>
      <c r="B257" s="199">
        <f ca="1">STRADDLES!L279</f>
        <v>0</v>
      </c>
      <c r="C257" s="199">
        <f ca="1">'GAS DAILY VOL DOWNLOAD'!C257-'GAS DAILY VOL DOWNLOAD'!$B257+$B257</f>
        <v>0.55000000000000004</v>
      </c>
      <c r="D257" s="199">
        <f ca="1">'GAS DAILY VOL DOWNLOAD'!D257-'GAS DAILY VOL DOWNLOAD'!$B257+$B257</f>
        <v>0.5</v>
      </c>
      <c r="E257" s="199">
        <f ca="1">'GAS DAILY VOL DOWNLOAD'!E257-'GAS DAILY VOL DOWNLOAD'!$B257+$B257</f>
        <v>0.6</v>
      </c>
      <c r="F257" s="199">
        <f ca="1">'GAS DAILY VOL DOWNLOAD'!F257-'GAS DAILY VOL DOWNLOAD'!$B257+$B257</f>
        <v>0.55000000000000004</v>
      </c>
      <c r="G257" s="199">
        <f ca="1">'GAS DAILY VOL DOWNLOAD'!G257-'GAS DAILY VOL DOWNLOAD'!$B257+$B257</f>
        <v>0.6</v>
      </c>
      <c r="H257" s="199">
        <f ca="1">'GAS DAILY VOL DOWNLOAD'!H257-'GAS DAILY VOL DOWNLOAD'!$B257+$B257</f>
        <v>0.55000000000000004</v>
      </c>
      <c r="I257" s="199">
        <f ca="1">'GAS DAILY VOL DOWNLOAD'!I257-'GAS DAILY VOL DOWNLOAD'!$B257+$B257</f>
        <v>0.6</v>
      </c>
      <c r="J257" s="199">
        <f ca="1">'GAS DAILY VOL DOWNLOAD'!J257-'GAS DAILY VOL DOWNLOAD'!$B257+$B257</f>
        <v>0.45</v>
      </c>
      <c r="K257" s="199">
        <f ca="1">'GAS DAILY VOL DOWNLOAD'!K257-'GAS DAILY VOL DOWNLOAD'!$B257+$B257</f>
        <v>0</v>
      </c>
      <c r="L257" s="199">
        <f ca="1">'GAS DAILY VOL DOWNLOAD'!L257-'GAS DAILY VOL DOWNLOAD'!$B257+$B257</f>
        <v>0.6</v>
      </c>
      <c r="M257" s="199">
        <f ca="1">'GAS DAILY VOL DOWNLOAD'!M257-'GAS DAILY VOL DOWNLOAD'!$B257+$B257</f>
        <v>0.55000000000000004</v>
      </c>
      <c r="N257" s="199">
        <f ca="1">'GAS DAILY VOL DOWNLOAD'!N257-'GAS DAILY VOL DOWNLOAD'!$B257+$B257</f>
        <v>0.6</v>
      </c>
      <c r="O257" s="199">
        <f ca="1">'GAS DAILY VOL DOWNLOAD'!O257-'GAS DAILY VOL DOWNLOAD'!$B257+$B257</f>
        <v>0.15</v>
      </c>
      <c r="P257" s="199">
        <f ca="1">'GAS DAILY VOL DOWNLOAD'!P257-'GAS DAILY VOL DOWNLOAD'!$B257+$B257</f>
        <v>0.7</v>
      </c>
      <c r="Q257" s="199">
        <f ca="1">'GAS DAILY VOL DOWNLOAD'!Q257-'GAS DAILY VOL DOWNLOAD'!$B257+$B257</f>
        <v>0</v>
      </c>
    </row>
    <row r="258" spans="1:17" x14ac:dyDescent="0.25">
      <c r="A258" s="154">
        <v>44805</v>
      </c>
      <c r="B258" s="199">
        <f ca="1">STRADDLES!L280</f>
        <v>0</v>
      </c>
      <c r="C258" s="199">
        <f ca="1">'GAS DAILY VOL DOWNLOAD'!C258-'GAS DAILY VOL DOWNLOAD'!$B258+$B258</f>
        <v>0.55000000000000004</v>
      </c>
      <c r="D258" s="199">
        <f ca="1">'GAS DAILY VOL DOWNLOAD'!D258-'GAS DAILY VOL DOWNLOAD'!$B258+$B258</f>
        <v>0.55000000000000004</v>
      </c>
      <c r="E258" s="199">
        <f ca="1">'GAS DAILY VOL DOWNLOAD'!E258-'GAS DAILY VOL DOWNLOAD'!$B258+$B258</f>
        <v>0.55000000000000004</v>
      </c>
      <c r="F258" s="199">
        <f ca="1">'GAS DAILY VOL DOWNLOAD'!F258-'GAS DAILY VOL DOWNLOAD'!$B258+$B258</f>
        <v>0.55000000000000004</v>
      </c>
      <c r="G258" s="199">
        <f ca="1">'GAS DAILY VOL DOWNLOAD'!G258-'GAS DAILY VOL DOWNLOAD'!$B258+$B258</f>
        <v>0.6</v>
      </c>
      <c r="H258" s="199">
        <f ca="1">'GAS DAILY VOL DOWNLOAD'!H258-'GAS DAILY VOL DOWNLOAD'!$B258+$B258</f>
        <v>0.6</v>
      </c>
      <c r="I258" s="199">
        <f ca="1">'GAS DAILY VOL DOWNLOAD'!I258-'GAS DAILY VOL DOWNLOAD'!$B258+$B258</f>
        <v>0.55000000000000004</v>
      </c>
      <c r="J258" s="199">
        <f ca="1">'GAS DAILY VOL DOWNLOAD'!J258-'GAS DAILY VOL DOWNLOAD'!$B258+$B258</f>
        <v>0.5</v>
      </c>
      <c r="K258" s="199">
        <f ca="1">'GAS DAILY VOL DOWNLOAD'!K258-'GAS DAILY VOL DOWNLOAD'!$B258+$B258</f>
        <v>0</v>
      </c>
      <c r="L258" s="199">
        <f ca="1">'GAS DAILY VOL DOWNLOAD'!L258-'GAS DAILY VOL DOWNLOAD'!$B258+$B258</f>
        <v>0.6</v>
      </c>
      <c r="M258" s="199">
        <f ca="1">'GAS DAILY VOL DOWNLOAD'!M258-'GAS DAILY VOL DOWNLOAD'!$B258+$B258</f>
        <v>0.55000000000000004</v>
      </c>
      <c r="N258" s="199">
        <f ca="1">'GAS DAILY VOL DOWNLOAD'!N258-'GAS DAILY VOL DOWNLOAD'!$B258+$B258</f>
        <v>0.6</v>
      </c>
      <c r="O258" s="199">
        <f ca="1">'GAS DAILY VOL DOWNLOAD'!O258-'GAS DAILY VOL DOWNLOAD'!$B258+$B258</f>
        <v>0.15</v>
      </c>
      <c r="P258" s="199">
        <f ca="1">'GAS DAILY VOL DOWNLOAD'!P258-'GAS DAILY VOL DOWNLOAD'!$B258+$B258</f>
        <v>0.65</v>
      </c>
      <c r="Q258" s="199">
        <f ca="1">'GAS DAILY VOL DOWNLOAD'!Q258-'GAS DAILY VOL DOWNLOAD'!$B258+$B258</f>
        <v>0</v>
      </c>
    </row>
    <row r="259" spans="1:17" x14ac:dyDescent="0.25">
      <c r="A259" s="154">
        <v>44835</v>
      </c>
      <c r="B259" s="199">
        <f ca="1">STRADDLES!L281</f>
        <v>0</v>
      </c>
      <c r="C259" s="199">
        <f ca="1">'GAS DAILY VOL DOWNLOAD'!C259-'GAS DAILY VOL DOWNLOAD'!$B259+$B259</f>
        <v>0.6</v>
      </c>
      <c r="D259" s="199">
        <f ca="1">'GAS DAILY VOL DOWNLOAD'!D259-'GAS DAILY VOL DOWNLOAD'!$B259+$B259</f>
        <v>0.55000000000000004</v>
      </c>
      <c r="E259" s="199">
        <f ca="1">'GAS DAILY VOL DOWNLOAD'!E259-'GAS DAILY VOL DOWNLOAD'!$B259+$B259</f>
        <v>0.6</v>
      </c>
      <c r="F259" s="199">
        <f ca="1">'GAS DAILY VOL DOWNLOAD'!F259-'GAS DAILY VOL DOWNLOAD'!$B259+$B259</f>
        <v>0.6</v>
      </c>
      <c r="G259" s="199">
        <f ca="1">'GAS DAILY VOL DOWNLOAD'!G259-'GAS DAILY VOL DOWNLOAD'!$B259+$B259</f>
        <v>0.65</v>
      </c>
      <c r="H259" s="199">
        <f ca="1">'GAS DAILY VOL DOWNLOAD'!H259-'GAS DAILY VOL DOWNLOAD'!$B259+$B259</f>
        <v>0.65</v>
      </c>
      <c r="I259" s="199">
        <f ca="1">'GAS DAILY VOL DOWNLOAD'!I259-'GAS DAILY VOL DOWNLOAD'!$B259+$B259</f>
        <v>0.6</v>
      </c>
      <c r="J259" s="199">
        <f ca="1">'GAS DAILY VOL DOWNLOAD'!J259-'GAS DAILY VOL DOWNLOAD'!$B259+$B259</f>
        <v>0.5</v>
      </c>
      <c r="K259" s="199">
        <f ca="1">'GAS DAILY VOL DOWNLOAD'!K259-'GAS DAILY VOL DOWNLOAD'!$B259+$B259</f>
        <v>0</v>
      </c>
      <c r="L259" s="199">
        <f ca="1">'GAS DAILY VOL DOWNLOAD'!L259-'GAS DAILY VOL DOWNLOAD'!$B259+$B259</f>
        <v>0.65</v>
      </c>
      <c r="M259" s="199">
        <f ca="1">'GAS DAILY VOL DOWNLOAD'!M259-'GAS DAILY VOL DOWNLOAD'!$B259+$B259</f>
        <v>0.6</v>
      </c>
      <c r="N259" s="199">
        <f ca="1">'GAS DAILY VOL DOWNLOAD'!N259-'GAS DAILY VOL DOWNLOAD'!$B259+$B259</f>
        <v>0.65</v>
      </c>
      <c r="O259" s="199">
        <f ca="1">'GAS DAILY VOL DOWNLOAD'!O259-'GAS DAILY VOL DOWNLOAD'!$B259+$B259</f>
        <v>0.15</v>
      </c>
      <c r="P259" s="199">
        <f ca="1">'GAS DAILY VOL DOWNLOAD'!P259-'GAS DAILY VOL DOWNLOAD'!$B259+$B259</f>
        <v>0.7</v>
      </c>
      <c r="Q259" s="199">
        <f ca="1">'GAS DAILY VOL DOWNLOAD'!Q259-'GAS DAILY VOL DOWNLOAD'!$B259+$B259</f>
        <v>0</v>
      </c>
    </row>
    <row r="260" spans="1:17" x14ac:dyDescent="0.25">
      <c r="A260" s="154">
        <v>44866</v>
      </c>
      <c r="B260" s="199">
        <f ca="1">STRADDLES!L282</f>
        <v>0</v>
      </c>
      <c r="C260" s="199">
        <f ca="1">'GAS DAILY VOL DOWNLOAD'!C260-'GAS DAILY VOL DOWNLOAD'!$B260+$B260</f>
        <v>0.85</v>
      </c>
      <c r="D260" s="199">
        <f ca="1">'GAS DAILY VOL DOWNLOAD'!D260-'GAS DAILY VOL DOWNLOAD'!$B260+$B260</f>
        <v>0.8</v>
      </c>
      <c r="E260" s="199">
        <f ca="1">'GAS DAILY VOL DOWNLOAD'!E260-'GAS DAILY VOL DOWNLOAD'!$B260+$B260</f>
        <v>0.8</v>
      </c>
      <c r="F260" s="199">
        <f ca="1">'GAS DAILY VOL DOWNLOAD'!F260-'GAS DAILY VOL DOWNLOAD'!$B260+$B260</f>
        <v>0.9</v>
      </c>
      <c r="G260" s="199">
        <f ca="1">'GAS DAILY VOL DOWNLOAD'!G260-'GAS DAILY VOL DOWNLOAD'!$B260+$B260</f>
        <v>0.95</v>
      </c>
      <c r="H260" s="199">
        <f ca="1">'GAS DAILY VOL DOWNLOAD'!H260-'GAS DAILY VOL DOWNLOAD'!$B260+$B260</f>
        <v>0.85</v>
      </c>
      <c r="I260" s="199">
        <f ca="1">'GAS DAILY VOL DOWNLOAD'!I260-'GAS DAILY VOL DOWNLOAD'!$B260+$B260</f>
        <v>0.8</v>
      </c>
      <c r="J260" s="199">
        <f ca="1">'GAS DAILY VOL DOWNLOAD'!J260-'GAS DAILY VOL DOWNLOAD'!$B260+$B260</f>
        <v>0.95</v>
      </c>
      <c r="K260" s="199">
        <f ca="1">'GAS DAILY VOL DOWNLOAD'!K260-'GAS DAILY VOL DOWNLOAD'!$B260+$B260</f>
        <v>0</v>
      </c>
      <c r="L260" s="199">
        <f ca="1">'GAS DAILY VOL DOWNLOAD'!L260-'GAS DAILY VOL DOWNLOAD'!$B260+$B260</f>
        <v>0.8</v>
      </c>
      <c r="M260" s="199">
        <f ca="1">'GAS DAILY VOL DOWNLOAD'!M260-'GAS DAILY VOL DOWNLOAD'!$B260+$B260</f>
        <v>0.8</v>
      </c>
      <c r="N260" s="199">
        <f ca="1">'GAS DAILY VOL DOWNLOAD'!N260-'GAS DAILY VOL DOWNLOAD'!$B260+$B260</f>
        <v>0.95</v>
      </c>
      <c r="O260" s="199">
        <f ca="1">'GAS DAILY VOL DOWNLOAD'!O260-'GAS DAILY VOL DOWNLOAD'!$B260+$B260</f>
        <v>0.15</v>
      </c>
      <c r="P260" s="199">
        <f ca="1">'GAS DAILY VOL DOWNLOAD'!P260-'GAS DAILY VOL DOWNLOAD'!$B260+$B260</f>
        <v>0.9</v>
      </c>
      <c r="Q260" s="199">
        <f ca="1">'GAS DAILY VOL DOWNLOAD'!Q260-'GAS DAILY VOL DOWNLOAD'!$B260+$B260</f>
        <v>0</v>
      </c>
    </row>
    <row r="261" spans="1:17" x14ac:dyDescent="0.25">
      <c r="A261" s="154">
        <v>44896</v>
      </c>
      <c r="B261" s="199">
        <f ca="1">STRADDLES!L283</f>
        <v>0</v>
      </c>
      <c r="C261" s="199">
        <f ca="1">'GAS DAILY VOL DOWNLOAD'!C261-'GAS DAILY VOL DOWNLOAD'!$B261+$B261</f>
        <v>1.05</v>
      </c>
      <c r="D261" s="199">
        <f ca="1">'GAS DAILY VOL DOWNLOAD'!D261-'GAS DAILY VOL DOWNLOAD'!$B261+$B261</f>
        <v>1</v>
      </c>
      <c r="E261" s="199">
        <f ca="1">'GAS DAILY VOL DOWNLOAD'!E261-'GAS DAILY VOL DOWNLOAD'!$B261+$B261</f>
        <v>1</v>
      </c>
      <c r="F261" s="199">
        <f ca="1">'GAS DAILY VOL DOWNLOAD'!F261-'GAS DAILY VOL DOWNLOAD'!$B261+$B261</f>
        <v>1.1499999999999999</v>
      </c>
      <c r="G261" s="199">
        <f ca="1">'GAS DAILY VOL DOWNLOAD'!G261-'GAS DAILY VOL DOWNLOAD'!$B261+$B261</f>
        <v>1.25</v>
      </c>
      <c r="H261" s="199">
        <f ca="1">'GAS DAILY VOL DOWNLOAD'!H261-'GAS DAILY VOL DOWNLOAD'!$B261+$B261</f>
        <v>1.05</v>
      </c>
      <c r="I261" s="199">
        <f ca="1">'GAS DAILY VOL DOWNLOAD'!I261-'GAS DAILY VOL DOWNLOAD'!$B261+$B261</f>
        <v>1</v>
      </c>
      <c r="J261" s="199">
        <f ca="1">'GAS DAILY VOL DOWNLOAD'!J261-'GAS DAILY VOL DOWNLOAD'!$B261+$B261</f>
        <v>1.35</v>
      </c>
      <c r="K261" s="199">
        <f ca="1">'GAS DAILY VOL DOWNLOAD'!K261-'GAS DAILY VOL DOWNLOAD'!$B261+$B261</f>
        <v>0</v>
      </c>
      <c r="L261" s="199">
        <f ca="1">'GAS DAILY VOL DOWNLOAD'!L261-'GAS DAILY VOL DOWNLOAD'!$B261+$B261</f>
        <v>1.1000000000000001</v>
      </c>
      <c r="M261" s="199">
        <f ca="1">'GAS DAILY VOL DOWNLOAD'!M261-'GAS DAILY VOL DOWNLOAD'!$B261+$B261</f>
        <v>1</v>
      </c>
      <c r="N261" s="199">
        <f ca="1">'GAS DAILY VOL DOWNLOAD'!N261-'GAS DAILY VOL DOWNLOAD'!$B261+$B261</f>
        <v>1.25</v>
      </c>
      <c r="O261" s="199">
        <f ca="1">'GAS DAILY VOL DOWNLOAD'!O261-'GAS DAILY VOL DOWNLOAD'!$B261+$B261</f>
        <v>0.15</v>
      </c>
      <c r="P261" s="199">
        <f ca="1">'GAS DAILY VOL DOWNLOAD'!P261-'GAS DAILY VOL DOWNLOAD'!$B261+$B261</f>
        <v>1.1000000000000001</v>
      </c>
      <c r="Q261" s="199">
        <f ca="1">'GAS DAILY VOL DOWNLOAD'!Q261-'GAS DAILY VOL DOWNLOAD'!$B261+$B261</f>
        <v>0</v>
      </c>
    </row>
    <row r="262" spans="1:17" x14ac:dyDescent="0.25">
      <c r="A262" s="154">
        <v>44927</v>
      </c>
      <c r="B262" s="199">
        <f ca="1">STRADDLES!L284</f>
        <v>0</v>
      </c>
      <c r="C262" s="199">
        <f ca="1">'GAS DAILY VOL DOWNLOAD'!C262-'GAS DAILY VOL DOWNLOAD'!$B262+$B262</f>
        <v>1.05</v>
      </c>
      <c r="D262" s="199">
        <f ca="1">'GAS DAILY VOL DOWNLOAD'!D262-'GAS DAILY VOL DOWNLOAD'!$B262+$B262</f>
        <v>1</v>
      </c>
      <c r="E262" s="199">
        <f ca="1">'GAS DAILY VOL DOWNLOAD'!E262-'GAS DAILY VOL DOWNLOAD'!$B262+$B262</f>
        <v>1</v>
      </c>
      <c r="F262" s="199">
        <f ca="1">'GAS DAILY VOL DOWNLOAD'!F262-'GAS DAILY VOL DOWNLOAD'!$B262+$B262</f>
        <v>1.1499999999999999</v>
      </c>
      <c r="G262" s="199">
        <f ca="1">'GAS DAILY VOL DOWNLOAD'!G262-'GAS DAILY VOL DOWNLOAD'!$B262+$B262</f>
        <v>1.45</v>
      </c>
      <c r="H262" s="199">
        <f ca="1">'GAS DAILY VOL DOWNLOAD'!H262-'GAS DAILY VOL DOWNLOAD'!$B262+$B262</f>
        <v>1.05</v>
      </c>
      <c r="I262" s="199">
        <f ca="1">'GAS DAILY VOL DOWNLOAD'!I262-'GAS DAILY VOL DOWNLOAD'!$B262+$B262</f>
        <v>1</v>
      </c>
      <c r="J262" s="199">
        <f ca="1">'GAS DAILY VOL DOWNLOAD'!J262-'GAS DAILY VOL DOWNLOAD'!$B262+$B262</f>
        <v>1.35</v>
      </c>
      <c r="K262" s="199">
        <f ca="1">'GAS DAILY VOL DOWNLOAD'!K262-'GAS DAILY VOL DOWNLOAD'!$B262+$B262</f>
        <v>0</v>
      </c>
      <c r="L262" s="199">
        <f ca="1">'GAS DAILY VOL DOWNLOAD'!L262-'GAS DAILY VOL DOWNLOAD'!$B262+$B262</f>
        <v>1.1000000000000001</v>
      </c>
      <c r="M262" s="199">
        <f ca="1">'GAS DAILY VOL DOWNLOAD'!M262-'GAS DAILY VOL DOWNLOAD'!$B262+$B262</f>
        <v>1</v>
      </c>
      <c r="N262" s="199">
        <f ca="1">'GAS DAILY VOL DOWNLOAD'!N262-'GAS DAILY VOL DOWNLOAD'!$B262+$B262</f>
        <v>1.45</v>
      </c>
      <c r="O262" s="199">
        <f ca="1">'GAS DAILY VOL DOWNLOAD'!O262-'GAS DAILY VOL DOWNLOAD'!$B262+$B262</f>
        <v>0.15</v>
      </c>
      <c r="P262" s="199">
        <f ca="1">'GAS DAILY VOL DOWNLOAD'!P262-'GAS DAILY VOL DOWNLOAD'!$B262+$B262</f>
        <v>1.1000000000000001</v>
      </c>
      <c r="Q262" s="199">
        <f ca="1">'GAS DAILY VOL DOWNLOAD'!Q262-'GAS DAILY VOL DOWNLOAD'!$B262+$B262</f>
        <v>0</v>
      </c>
    </row>
    <row r="263" spans="1:17" x14ac:dyDescent="0.25">
      <c r="A263" s="154">
        <v>44958</v>
      </c>
      <c r="B263" s="199">
        <f ca="1">STRADDLES!L285</f>
        <v>0</v>
      </c>
      <c r="C263" s="199">
        <f ca="1">'GAS DAILY VOL DOWNLOAD'!C263-'GAS DAILY VOL DOWNLOAD'!$B263+$B263</f>
        <v>1.05</v>
      </c>
      <c r="D263" s="199">
        <f ca="1">'GAS DAILY VOL DOWNLOAD'!D263-'GAS DAILY VOL DOWNLOAD'!$B263+$B263</f>
        <v>1</v>
      </c>
      <c r="E263" s="199">
        <f ca="1">'GAS DAILY VOL DOWNLOAD'!E263-'GAS DAILY VOL DOWNLOAD'!$B263+$B263</f>
        <v>1</v>
      </c>
      <c r="F263" s="199">
        <f ca="1">'GAS DAILY VOL DOWNLOAD'!F263-'GAS DAILY VOL DOWNLOAD'!$B263+$B263</f>
        <v>1.1499999999999999</v>
      </c>
      <c r="G263" s="199">
        <f ca="1">'GAS DAILY VOL DOWNLOAD'!G263-'GAS DAILY VOL DOWNLOAD'!$B263+$B263</f>
        <v>1.45</v>
      </c>
      <c r="H263" s="199">
        <f ca="1">'GAS DAILY VOL DOWNLOAD'!H263-'GAS DAILY VOL DOWNLOAD'!$B263+$B263</f>
        <v>1.05</v>
      </c>
      <c r="I263" s="199">
        <f ca="1">'GAS DAILY VOL DOWNLOAD'!I263-'GAS DAILY VOL DOWNLOAD'!$B263+$B263</f>
        <v>1</v>
      </c>
      <c r="J263" s="199">
        <f ca="1">'GAS DAILY VOL DOWNLOAD'!J263-'GAS DAILY VOL DOWNLOAD'!$B263+$B263</f>
        <v>1.35</v>
      </c>
      <c r="K263" s="199">
        <f ca="1">'GAS DAILY VOL DOWNLOAD'!K263-'GAS DAILY VOL DOWNLOAD'!$B263+$B263</f>
        <v>0</v>
      </c>
      <c r="L263" s="199">
        <f ca="1">'GAS DAILY VOL DOWNLOAD'!L263-'GAS DAILY VOL DOWNLOAD'!$B263+$B263</f>
        <v>1.1000000000000001</v>
      </c>
      <c r="M263" s="199">
        <f ca="1">'GAS DAILY VOL DOWNLOAD'!M263-'GAS DAILY VOL DOWNLOAD'!$B263+$B263</f>
        <v>1</v>
      </c>
      <c r="N263" s="199">
        <f ca="1">'GAS DAILY VOL DOWNLOAD'!N263-'GAS DAILY VOL DOWNLOAD'!$B263+$B263</f>
        <v>1.45</v>
      </c>
      <c r="O263" s="199">
        <f ca="1">'GAS DAILY VOL DOWNLOAD'!O263-'GAS DAILY VOL DOWNLOAD'!$B263+$B263</f>
        <v>0.15</v>
      </c>
      <c r="P263" s="199">
        <f ca="1">'GAS DAILY VOL DOWNLOAD'!P263-'GAS DAILY VOL DOWNLOAD'!$B263+$B263</f>
        <v>1.1000000000000001</v>
      </c>
      <c r="Q263" s="199">
        <f ca="1">'GAS DAILY VOL DOWNLOAD'!Q263-'GAS DAILY VOL DOWNLOAD'!$B263+$B263</f>
        <v>0</v>
      </c>
    </row>
    <row r="264" spans="1:17" x14ac:dyDescent="0.25">
      <c r="A264" s="154">
        <v>44986</v>
      </c>
      <c r="B264" s="199">
        <f ca="1">STRADDLES!L286</f>
        <v>0</v>
      </c>
      <c r="C264" s="199">
        <f ca="1">'GAS DAILY VOL DOWNLOAD'!C264-'GAS DAILY VOL DOWNLOAD'!$B264+$B264</f>
        <v>0.8</v>
      </c>
      <c r="D264" s="199">
        <f ca="1">'GAS DAILY VOL DOWNLOAD'!D264-'GAS DAILY VOL DOWNLOAD'!$B264+$B264</f>
        <v>0.75</v>
      </c>
      <c r="E264" s="199">
        <f ca="1">'GAS DAILY VOL DOWNLOAD'!E264-'GAS DAILY VOL DOWNLOAD'!$B264+$B264</f>
        <v>0.75</v>
      </c>
      <c r="F264" s="199">
        <f ca="1">'GAS DAILY VOL DOWNLOAD'!F264-'GAS DAILY VOL DOWNLOAD'!$B264+$B264</f>
        <v>0.85</v>
      </c>
      <c r="G264" s="199">
        <f ca="1">'GAS DAILY VOL DOWNLOAD'!G264-'GAS DAILY VOL DOWNLOAD'!$B264+$B264</f>
        <v>1</v>
      </c>
      <c r="H264" s="199">
        <f ca="1">'GAS DAILY VOL DOWNLOAD'!H264-'GAS DAILY VOL DOWNLOAD'!$B264+$B264</f>
        <v>0.75</v>
      </c>
      <c r="I264" s="199">
        <f ca="1">'GAS DAILY VOL DOWNLOAD'!I264-'GAS DAILY VOL DOWNLOAD'!$B264+$B264</f>
        <v>0.75</v>
      </c>
      <c r="J264" s="199">
        <f ca="1">'GAS DAILY VOL DOWNLOAD'!J264-'GAS DAILY VOL DOWNLOAD'!$B264+$B264</f>
        <v>0.95</v>
      </c>
      <c r="K264" s="199">
        <f ca="1">'GAS DAILY VOL DOWNLOAD'!K264-'GAS DAILY VOL DOWNLOAD'!$B264+$B264</f>
        <v>0</v>
      </c>
      <c r="L264" s="199">
        <f ca="1">'GAS DAILY VOL DOWNLOAD'!L264-'GAS DAILY VOL DOWNLOAD'!$B264+$B264</f>
        <v>0.75</v>
      </c>
      <c r="M264" s="199">
        <f ca="1">'GAS DAILY VOL DOWNLOAD'!M264-'GAS DAILY VOL DOWNLOAD'!$B264+$B264</f>
        <v>0.75</v>
      </c>
      <c r="N264" s="199">
        <f ca="1">'GAS DAILY VOL DOWNLOAD'!N264-'GAS DAILY VOL DOWNLOAD'!$B264+$B264</f>
        <v>1</v>
      </c>
      <c r="O264" s="199">
        <f ca="1">'GAS DAILY VOL DOWNLOAD'!O264-'GAS DAILY VOL DOWNLOAD'!$B264+$B264</f>
        <v>0.15</v>
      </c>
      <c r="P264" s="199">
        <f ca="1">'GAS DAILY VOL DOWNLOAD'!P264-'GAS DAILY VOL DOWNLOAD'!$B264+$B264</f>
        <v>0.85</v>
      </c>
      <c r="Q264" s="199">
        <f ca="1">'GAS DAILY VOL DOWNLOAD'!Q264-'GAS DAILY VOL DOWNLOAD'!$B264+$B264</f>
        <v>0</v>
      </c>
    </row>
    <row r="265" spans="1:17" x14ac:dyDescent="0.25">
      <c r="A265" s="154">
        <v>45017</v>
      </c>
      <c r="B265" s="199">
        <f ca="1">STRADDLES!L287</f>
        <v>0</v>
      </c>
      <c r="C265" s="199">
        <f ca="1">'GAS DAILY VOL DOWNLOAD'!C265-'GAS DAILY VOL DOWNLOAD'!$B265+$B265</f>
        <v>0.45</v>
      </c>
      <c r="D265" s="199">
        <f ca="1">'GAS DAILY VOL DOWNLOAD'!D265-'GAS DAILY VOL DOWNLOAD'!$B265+$B265</f>
        <v>0.4</v>
      </c>
      <c r="E265" s="199">
        <f ca="1">'GAS DAILY VOL DOWNLOAD'!E265-'GAS DAILY VOL DOWNLOAD'!$B265+$B265</f>
        <v>0.45</v>
      </c>
      <c r="F265" s="199">
        <f ca="1">'GAS DAILY VOL DOWNLOAD'!F265-'GAS DAILY VOL DOWNLOAD'!$B265+$B265</f>
        <v>0.45</v>
      </c>
      <c r="G265" s="199">
        <f ca="1">'GAS DAILY VOL DOWNLOAD'!G265-'GAS DAILY VOL DOWNLOAD'!$B265+$B265</f>
        <v>0.45</v>
      </c>
      <c r="H265" s="199">
        <f ca="1">'GAS DAILY VOL DOWNLOAD'!H265-'GAS DAILY VOL DOWNLOAD'!$B265+$B265</f>
        <v>0.45</v>
      </c>
      <c r="I265" s="199">
        <f ca="1">'GAS DAILY VOL DOWNLOAD'!I265-'GAS DAILY VOL DOWNLOAD'!$B265+$B265</f>
        <v>0.45</v>
      </c>
      <c r="J265" s="199">
        <f ca="1">'GAS DAILY VOL DOWNLOAD'!J265-'GAS DAILY VOL DOWNLOAD'!$B265+$B265</f>
        <v>0.5</v>
      </c>
      <c r="K265" s="199">
        <f ca="1">'GAS DAILY VOL DOWNLOAD'!K265-'GAS DAILY VOL DOWNLOAD'!$B265+$B265</f>
        <v>0</v>
      </c>
      <c r="L265" s="199">
        <f ca="1">'GAS DAILY VOL DOWNLOAD'!L265-'GAS DAILY VOL DOWNLOAD'!$B265+$B265</f>
        <v>0.45</v>
      </c>
      <c r="M265" s="199">
        <f ca="1">'GAS DAILY VOL DOWNLOAD'!M265-'GAS DAILY VOL DOWNLOAD'!$B265+$B265</f>
        <v>0.4</v>
      </c>
      <c r="N265" s="199">
        <f ca="1">'GAS DAILY VOL DOWNLOAD'!N265-'GAS DAILY VOL DOWNLOAD'!$B265+$B265</f>
        <v>0.45</v>
      </c>
      <c r="O265" s="199">
        <f ca="1">'GAS DAILY VOL DOWNLOAD'!O265-'GAS DAILY VOL DOWNLOAD'!$B265+$B265</f>
        <v>0.15</v>
      </c>
      <c r="P265" s="199">
        <f ca="1">'GAS DAILY VOL DOWNLOAD'!P265-'GAS DAILY VOL DOWNLOAD'!$B265+$B265</f>
        <v>0.55000000000000004</v>
      </c>
      <c r="Q265" s="199">
        <f ca="1">'GAS DAILY VOL DOWNLOAD'!Q265-'GAS DAILY VOL DOWNLOAD'!$B265+$B265</f>
        <v>0</v>
      </c>
    </row>
    <row r="266" spans="1:17" x14ac:dyDescent="0.25">
      <c r="A266" s="154">
        <v>45047</v>
      </c>
      <c r="B266" s="199">
        <f ca="1">STRADDLES!L288</f>
        <v>0</v>
      </c>
      <c r="C266" s="199">
        <f ca="1">'GAS DAILY VOL DOWNLOAD'!C266-'GAS DAILY VOL DOWNLOAD'!$B266+$B266</f>
        <v>0.5</v>
      </c>
      <c r="D266" s="199">
        <f ca="1">'GAS DAILY VOL DOWNLOAD'!D266-'GAS DAILY VOL DOWNLOAD'!$B266+$B266</f>
        <v>0.4</v>
      </c>
      <c r="E266" s="199">
        <f ca="1">'GAS DAILY VOL DOWNLOAD'!E266-'GAS DAILY VOL DOWNLOAD'!$B266+$B266</f>
        <v>0.4</v>
      </c>
      <c r="F266" s="199">
        <f ca="1">'GAS DAILY VOL DOWNLOAD'!F266-'GAS DAILY VOL DOWNLOAD'!$B266+$B266</f>
        <v>0.45</v>
      </c>
      <c r="G266" s="199">
        <f ca="1">'GAS DAILY VOL DOWNLOAD'!G266-'GAS DAILY VOL DOWNLOAD'!$B266+$B266</f>
        <v>0.5</v>
      </c>
      <c r="H266" s="199">
        <f ca="1">'GAS DAILY VOL DOWNLOAD'!H266-'GAS DAILY VOL DOWNLOAD'!$B266+$B266</f>
        <v>0.45</v>
      </c>
      <c r="I266" s="199">
        <f ca="1">'GAS DAILY VOL DOWNLOAD'!I266-'GAS DAILY VOL DOWNLOAD'!$B266+$B266</f>
        <v>0.4</v>
      </c>
      <c r="J266" s="199">
        <f ca="1">'GAS DAILY VOL DOWNLOAD'!J266-'GAS DAILY VOL DOWNLOAD'!$B266+$B266</f>
        <v>0.45</v>
      </c>
      <c r="K266" s="199">
        <f ca="1">'GAS DAILY VOL DOWNLOAD'!K266-'GAS DAILY VOL DOWNLOAD'!$B266+$B266</f>
        <v>0</v>
      </c>
      <c r="L266" s="199">
        <f ca="1">'GAS DAILY VOL DOWNLOAD'!L266-'GAS DAILY VOL DOWNLOAD'!$B266+$B266</f>
        <v>0.5</v>
      </c>
      <c r="M266" s="199">
        <f ca="1">'GAS DAILY VOL DOWNLOAD'!M266-'GAS DAILY VOL DOWNLOAD'!$B266+$B266</f>
        <v>0.45</v>
      </c>
      <c r="N266" s="199">
        <f ca="1">'GAS DAILY VOL DOWNLOAD'!N266-'GAS DAILY VOL DOWNLOAD'!$B266+$B266</f>
        <v>0.5</v>
      </c>
      <c r="O266" s="199">
        <f ca="1">'GAS DAILY VOL DOWNLOAD'!O266-'GAS DAILY VOL DOWNLOAD'!$B266+$B266</f>
        <v>0.15</v>
      </c>
      <c r="P266" s="199">
        <f ca="1">'GAS DAILY VOL DOWNLOAD'!P266-'GAS DAILY VOL DOWNLOAD'!$B266+$B266</f>
        <v>0.5</v>
      </c>
      <c r="Q266" s="199">
        <f ca="1">'GAS DAILY VOL DOWNLOAD'!Q266-'GAS DAILY VOL DOWNLOAD'!$B266+$B266</f>
        <v>0</v>
      </c>
    </row>
    <row r="267" spans="1:17" x14ac:dyDescent="0.25">
      <c r="A267" s="154">
        <v>45078</v>
      </c>
      <c r="B267" s="199">
        <f ca="1">STRADDLES!L289</f>
        <v>0</v>
      </c>
      <c r="C267" s="199">
        <f ca="1">'GAS DAILY VOL DOWNLOAD'!C267-'GAS DAILY VOL DOWNLOAD'!$B267+$B267</f>
        <v>0.5</v>
      </c>
      <c r="D267" s="199">
        <f ca="1">'GAS DAILY VOL DOWNLOAD'!D267-'GAS DAILY VOL DOWNLOAD'!$B267+$B267</f>
        <v>0.4</v>
      </c>
      <c r="E267" s="199">
        <f ca="1">'GAS DAILY VOL DOWNLOAD'!E267-'GAS DAILY VOL DOWNLOAD'!$B267+$B267</f>
        <v>0.5</v>
      </c>
      <c r="F267" s="199">
        <f ca="1">'GAS DAILY VOL DOWNLOAD'!F267-'GAS DAILY VOL DOWNLOAD'!$B267+$B267</f>
        <v>0.45</v>
      </c>
      <c r="G267" s="199">
        <f ca="1">'GAS DAILY VOL DOWNLOAD'!G267-'GAS DAILY VOL DOWNLOAD'!$B267+$B267</f>
        <v>0.5</v>
      </c>
      <c r="H267" s="199">
        <f ca="1">'GAS DAILY VOL DOWNLOAD'!H267-'GAS DAILY VOL DOWNLOAD'!$B267+$B267</f>
        <v>0.5</v>
      </c>
      <c r="I267" s="199">
        <f ca="1">'GAS DAILY VOL DOWNLOAD'!I267-'GAS DAILY VOL DOWNLOAD'!$B267+$B267</f>
        <v>0.5</v>
      </c>
      <c r="J267" s="199">
        <f ca="1">'GAS DAILY VOL DOWNLOAD'!J267-'GAS DAILY VOL DOWNLOAD'!$B267+$B267</f>
        <v>0.5</v>
      </c>
      <c r="K267" s="199">
        <f ca="1">'GAS DAILY VOL DOWNLOAD'!K267-'GAS DAILY VOL DOWNLOAD'!$B267+$B267</f>
        <v>0</v>
      </c>
      <c r="L267" s="199">
        <f ca="1">'GAS DAILY VOL DOWNLOAD'!L267-'GAS DAILY VOL DOWNLOAD'!$B267+$B267</f>
        <v>0.5</v>
      </c>
      <c r="M267" s="199">
        <f ca="1">'GAS DAILY VOL DOWNLOAD'!M267-'GAS DAILY VOL DOWNLOAD'!$B267+$B267</f>
        <v>0.45</v>
      </c>
      <c r="N267" s="199">
        <f ca="1">'GAS DAILY VOL DOWNLOAD'!N267-'GAS DAILY VOL DOWNLOAD'!$B267+$B267</f>
        <v>0.5</v>
      </c>
      <c r="O267" s="199">
        <f ca="1">'GAS DAILY VOL DOWNLOAD'!O267-'GAS DAILY VOL DOWNLOAD'!$B267+$B267</f>
        <v>0.15</v>
      </c>
      <c r="P267" s="199">
        <f ca="1">'GAS DAILY VOL DOWNLOAD'!P267-'GAS DAILY VOL DOWNLOAD'!$B267+$B267</f>
        <v>0.6</v>
      </c>
      <c r="Q267" s="199">
        <f ca="1">'GAS DAILY VOL DOWNLOAD'!Q267-'GAS DAILY VOL DOWNLOAD'!$B267+$B267</f>
        <v>0</v>
      </c>
    </row>
    <row r="268" spans="1:17" x14ac:dyDescent="0.25">
      <c r="A268" s="154">
        <v>45108</v>
      </c>
      <c r="B268" s="199">
        <f ca="1">STRADDLES!L290</f>
        <v>0</v>
      </c>
      <c r="C268" s="199">
        <f ca="1">'GAS DAILY VOL DOWNLOAD'!C268-'GAS DAILY VOL DOWNLOAD'!$B268+$B268</f>
        <v>0.5</v>
      </c>
      <c r="D268" s="199">
        <f ca="1">'GAS DAILY VOL DOWNLOAD'!D268-'GAS DAILY VOL DOWNLOAD'!$B268+$B268</f>
        <v>0.4</v>
      </c>
      <c r="E268" s="199">
        <f ca="1">'GAS DAILY VOL DOWNLOAD'!E268-'GAS DAILY VOL DOWNLOAD'!$B268+$B268</f>
        <v>0.5</v>
      </c>
      <c r="F268" s="199">
        <f ca="1">'GAS DAILY VOL DOWNLOAD'!F268-'GAS DAILY VOL DOWNLOAD'!$B268+$B268</f>
        <v>0.5</v>
      </c>
      <c r="G268" s="199">
        <f ca="1">'GAS DAILY VOL DOWNLOAD'!G268-'GAS DAILY VOL DOWNLOAD'!$B268+$B268</f>
        <v>0.5</v>
      </c>
      <c r="H268" s="199">
        <f ca="1">'GAS DAILY VOL DOWNLOAD'!H268-'GAS DAILY VOL DOWNLOAD'!$B268+$B268</f>
        <v>0.5</v>
      </c>
      <c r="I268" s="199">
        <f ca="1">'GAS DAILY VOL DOWNLOAD'!I268-'GAS DAILY VOL DOWNLOAD'!$B268+$B268</f>
        <v>0.5</v>
      </c>
      <c r="J268" s="199">
        <f ca="1">'GAS DAILY VOL DOWNLOAD'!J268-'GAS DAILY VOL DOWNLOAD'!$B268+$B268</f>
        <v>0.5</v>
      </c>
      <c r="K268" s="199">
        <f ca="1">'GAS DAILY VOL DOWNLOAD'!K268-'GAS DAILY VOL DOWNLOAD'!$B268+$B268</f>
        <v>0</v>
      </c>
      <c r="L268" s="199">
        <f ca="1">'GAS DAILY VOL DOWNLOAD'!L268-'GAS DAILY VOL DOWNLOAD'!$B268+$B268</f>
        <v>0.55000000000000004</v>
      </c>
      <c r="M268" s="199">
        <f ca="1">'GAS DAILY VOL DOWNLOAD'!M268-'GAS DAILY VOL DOWNLOAD'!$B268+$B268</f>
        <v>0.5</v>
      </c>
      <c r="N268" s="199">
        <f ca="1">'GAS DAILY VOL DOWNLOAD'!N268-'GAS DAILY VOL DOWNLOAD'!$B268+$B268</f>
        <v>0.5</v>
      </c>
      <c r="O268" s="199">
        <f ca="1">'GAS DAILY VOL DOWNLOAD'!O268-'GAS DAILY VOL DOWNLOAD'!$B268+$B268</f>
        <v>0.15</v>
      </c>
      <c r="P268" s="199">
        <f ca="1">'GAS DAILY VOL DOWNLOAD'!P268-'GAS DAILY VOL DOWNLOAD'!$B268+$B268</f>
        <v>0.6</v>
      </c>
      <c r="Q268" s="199">
        <f ca="1">'GAS DAILY VOL DOWNLOAD'!Q268-'GAS DAILY VOL DOWNLOAD'!$B268+$B268</f>
        <v>0</v>
      </c>
    </row>
    <row r="269" spans="1:17" x14ac:dyDescent="0.25">
      <c r="A269" s="154">
        <v>45139</v>
      </c>
      <c r="B269" s="199">
        <f ca="1">STRADDLES!L291</f>
        <v>0</v>
      </c>
      <c r="C269" s="199">
        <f ca="1">'GAS DAILY VOL DOWNLOAD'!C269-'GAS DAILY VOL DOWNLOAD'!$B269+$B269</f>
        <v>0.55000000000000004</v>
      </c>
      <c r="D269" s="199">
        <f ca="1">'GAS DAILY VOL DOWNLOAD'!D269-'GAS DAILY VOL DOWNLOAD'!$B269+$B269</f>
        <v>0.5</v>
      </c>
      <c r="E269" s="199">
        <f ca="1">'GAS DAILY VOL DOWNLOAD'!E269-'GAS DAILY VOL DOWNLOAD'!$B269+$B269</f>
        <v>0.6</v>
      </c>
      <c r="F269" s="199">
        <f ca="1">'GAS DAILY VOL DOWNLOAD'!F269-'GAS DAILY VOL DOWNLOAD'!$B269+$B269</f>
        <v>0.55000000000000004</v>
      </c>
      <c r="G269" s="199">
        <f ca="1">'GAS DAILY VOL DOWNLOAD'!G269-'GAS DAILY VOL DOWNLOAD'!$B269+$B269</f>
        <v>0.6</v>
      </c>
      <c r="H269" s="199">
        <f ca="1">'GAS DAILY VOL DOWNLOAD'!H269-'GAS DAILY VOL DOWNLOAD'!$B269+$B269</f>
        <v>0.55000000000000004</v>
      </c>
      <c r="I269" s="199">
        <f ca="1">'GAS DAILY VOL DOWNLOAD'!I269-'GAS DAILY VOL DOWNLOAD'!$B269+$B269</f>
        <v>0.6</v>
      </c>
      <c r="J269" s="199">
        <f ca="1">'GAS DAILY VOL DOWNLOAD'!J269-'GAS DAILY VOL DOWNLOAD'!$B269+$B269</f>
        <v>0.45</v>
      </c>
      <c r="K269" s="199">
        <f ca="1">'GAS DAILY VOL DOWNLOAD'!K269-'GAS DAILY VOL DOWNLOAD'!$B269+$B269</f>
        <v>0</v>
      </c>
      <c r="L269" s="199">
        <f ca="1">'GAS DAILY VOL DOWNLOAD'!L269-'GAS DAILY VOL DOWNLOAD'!$B269+$B269</f>
        <v>0.6</v>
      </c>
      <c r="M269" s="199">
        <f ca="1">'GAS DAILY VOL DOWNLOAD'!M269-'GAS DAILY VOL DOWNLOAD'!$B269+$B269</f>
        <v>0.55000000000000004</v>
      </c>
      <c r="N269" s="199">
        <f ca="1">'GAS DAILY VOL DOWNLOAD'!N269-'GAS DAILY VOL DOWNLOAD'!$B269+$B269</f>
        <v>0.6</v>
      </c>
      <c r="O269" s="199">
        <f ca="1">'GAS DAILY VOL DOWNLOAD'!O269-'GAS DAILY VOL DOWNLOAD'!$B269+$B269</f>
        <v>0.15</v>
      </c>
      <c r="P269" s="199">
        <f ca="1">'GAS DAILY VOL DOWNLOAD'!P269-'GAS DAILY VOL DOWNLOAD'!$B269+$B269</f>
        <v>0.7</v>
      </c>
      <c r="Q269" s="199">
        <f ca="1">'GAS DAILY VOL DOWNLOAD'!Q269-'GAS DAILY VOL DOWNLOAD'!$B269+$B269</f>
        <v>0</v>
      </c>
    </row>
    <row r="270" spans="1:17" x14ac:dyDescent="0.25">
      <c r="A270" s="154">
        <v>45170</v>
      </c>
      <c r="B270" s="199">
        <f ca="1">STRADDLES!L292</f>
        <v>0</v>
      </c>
      <c r="C270" s="199">
        <f ca="1">'GAS DAILY VOL DOWNLOAD'!C270-'GAS DAILY VOL DOWNLOAD'!$B270+$B270</f>
        <v>0.55000000000000004</v>
      </c>
      <c r="D270" s="199">
        <f ca="1">'GAS DAILY VOL DOWNLOAD'!D270-'GAS DAILY VOL DOWNLOAD'!$B270+$B270</f>
        <v>0.55000000000000004</v>
      </c>
      <c r="E270" s="199">
        <f ca="1">'GAS DAILY VOL DOWNLOAD'!E270-'GAS DAILY VOL DOWNLOAD'!$B270+$B270</f>
        <v>0.55000000000000004</v>
      </c>
      <c r="F270" s="199">
        <f ca="1">'GAS DAILY VOL DOWNLOAD'!F270-'GAS DAILY VOL DOWNLOAD'!$B270+$B270</f>
        <v>0.55000000000000004</v>
      </c>
      <c r="G270" s="199">
        <f ca="1">'GAS DAILY VOL DOWNLOAD'!G270-'GAS DAILY VOL DOWNLOAD'!$B270+$B270</f>
        <v>0.6</v>
      </c>
      <c r="H270" s="199">
        <f ca="1">'GAS DAILY VOL DOWNLOAD'!H270-'GAS DAILY VOL DOWNLOAD'!$B270+$B270</f>
        <v>0.6</v>
      </c>
      <c r="I270" s="199">
        <f ca="1">'GAS DAILY VOL DOWNLOAD'!I270-'GAS DAILY VOL DOWNLOAD'!$B270+$B270</f>
        <v>0.55000000000000004</v>
      </c>
      <c r="J270" s="199">
        <f ca="1">'GAS DAILY VOL DOWNLOAD'!J270-'GAS DAILY VOL DOWNLOAD'!$B270+$B270</f>
        <v>0.5</v>
      </c>
      <c r="K270" s="199">
        <f ca="1">'GAS DAILY VOL DOWNLOAD'!K270-'GAS DAILY VOL DOWNLOAD'!$B270+$B270</f>
        <v>0</v>
      </c>
      <c r="L270" s="199">
        <f ca="1">'GAS DAILY VOL DOWNLOAD'!L270-'GAS DAILY VOL DOWNLOAD'!$B270+$B270</f>
        <v>0.6</v>
      </c>
      <c r="M270" s="199">
        <f ca="1">'GAS DAILY VOL DOWNLOAD'!M270-'GAS DAILY VOL DOWNLOAD'!$B270+$B270</f>
        <v>0.55000000000000004</v>
      </c>
      <c r="N270" s="199">
        <f ca="1">'GAS DAILY VOL DOWNLOAD'!N270-'GAS DAILY VOL DOWNLOAD'!$B270+$B270</f>
        <v>0.6</v>
      </c>
      <c r="O270" s="199">
        <f ca="1">'GAS DAILY VOL DOWNLOAD'!O270-'GAS DAILY VOL DOWNLOAD'!$B270+$B270</f>
        <v>0.15</v>
      </c>
      <c r="P270" s="199">
        <f ca="1">'GAS DAILY VOL DOWNLOAD'!P270-'GAS DAILY VOL DOWNLOAD'!$B270+$B270</f>
        <v>0.65</v>
      </c>
      <c r="Q270" s="199">
        <f ca="1">'GAS DAILY VOL DOWNLOAD'!Q270-'GAS DAILY VOL DOWNLOAD'!$B270+$B270</f>
        <v>0</v>
      </c>
    </row>
    <row r="271" spans="1:17" x14ac:dyDescent="0.25">
      <c r="A271" s="154">
        <v>45200</v>
      </c>
      <c r="B271" s="199">
        <f ca="1">STRADDLES!L293</f>
        <v>0</v>
      </c>
      <c r="C271" s="199">
        <f ca="1">'GAS DAILY VOL DOWNLOAD'!C271-'GAS DAILY VOL DOWNLOAD'!$B271+$B271</f>
        <v>0.6</v>
      </c>
      <c r="D271" s="199">
        <f ca="1">'GAS DAILY VOL DOWNLOAD'!D271-'GAS DAILY VOL DOWNLOAD'!$B271+$B271</f>
        <v>0.55000000000000004</v>
      </c>
      <c r="E271" s="199">
        <f ca="1">'GAS DAILY VOL DOWNLOAD'!E271-'GAS DAILY VOL DOWNLOAD'!$B271+$B271</f>
        <v>0.6</v>
      </c>
      <c r="F271" s="199">
        <f ca="1">'GAS DAILY VOL DOWNLOAD'!F271-'GAS DAILY VOL DOWNLOAD'!$B271+$B271</f>
        <v>0.6</v>
      </c>
      <c r="G271" s="199">
        <f ca="1">'GAS DAILY VOL DOWNLOAD'!G271-'GAS DAILY VOL DOWNLOAD'!$B271+$B271</f>
        <v>0.65</v>
      </c>
      <c r="H271" s="199">
        <f ca="1">'GAS DAILY VOL DOWNLOAD'!H271-'GAS DAILY VOL DOWNLOAD'!$B271+$B271</f>
        <v>0.65</v>
      </c>
      <c r="I271" s="199">
        <f ca="1">'GAS DAILY VOL DOWNLOAD'!I271-'GAS DAILY VOL DOWNLOAD'!$B271+$B271</f>
        <v>0.6</v>
      </c>
      <c r="J271" s="199">
        <f ca="1">'GAS DAILY VOL DOWNLOAD'!J271-'GAS DAILY VOL DOWNLOAD'!$B271+$B271</f>
        <v>0.5</v>
      </c>
      <c r="K271" s="199">
        <f ca="1">'GAS DAILY VOL DOWNLOAD'!K271-'GAS DAILY VOL DOWNLOAD'!$B271+$B271</f>
        <v>0</v>
      </c>
      <c r="L271" s="199">
        <f ca="1">'GAS DAILY VOL DOWNLOAD'!L271-'GAS DAILY VOL DOWNLOAD'!$B271+$B271</f>
        <v>0.65</v>
      </c>
      <c r="M271" s="199">
        <f ca="1">'GAS DAILY VOL DOWNLOAD'!M271-'GAS DAILY VOL DOWNLOAD'!$B271+$B271</f>
        <v>0.6</v>
      </c>
      <c r="N271" s="199">
        <f ca="1">'GAS DAILY VOL DOWNLOAD'!N271-'GAS DAILY VOL DOWNLOAD'!$B271+$B271</f>
        <v>0.65</v>
      </c>
      <c r="O271" s="199">
        <f ca="1">'GAS DAILY VOL DOWNLOAD'!O271-'GAS DAILY VOL DOWNLOAD'!$B271+$B271</f>
        <v>0.15</v>
      </c>
      <c r="P271" s="199">
        <f ca="1">'GAS DAILY VOL DOWNLOAD'!P271-'GAS DAILY VOL DOWNLOAD'!$B271+$B271</f>
        <v>0.7</v>
      </c>
      <c r="Q271" s="199">
        <f ca="1">'GAS DAILY VOL DOWNLOAD'!Q271-'GAS DAILY VOL DOWNLOAD'!$B271+$B271</f>
        <v>0</v>
      </c>
    </row>
    <row r="272" spans="1:17" x14ac:dyDescent="0.25">
      <c r="A272" s="154">
        <v>45231</v>
      </c>
      <c r="B272" s="199">
        <f ca="1">STRADDLES!L294</f>
        <v>0</v>
      </c>
      <c r="C272" s="199">
        <f ca="1">'GAS DAILY VOL DOWNLOAD'!C272-'GAS DAILY VOL DOWNLOAD'!$B272+$B272</f>
        <v>0.85</v>
      </c>
      <c r="D272" s="199">
        <f ca="1">'GAS DAILY VOL DOWNLOAD'!D272-'GAS DAILY VOL DOWNLOAD'!$B272+$B272</f>
        <v>0.8</v>
      </c>
      <c r="E272" s="199">
        <f ca="1">'GAS DAILY VOL DOWNLOAD'!E272-'GAS DAILY VOL DOWNLOAD'!$B272+$B272</f>
        <v>0.8</v>
      </c>
      <c r="F272" s="199">
        <f ca="1">'GAS DAILY VOL DOWNLOAD'!F272-'GAS DAILY VOL DOWNLOAD'!$B272+$B272</f>
        <v>0.9</v>
      </c>
      <c r="G272" s="199">
        <f ca="1">'GAS DAILY VOL DOWNLOAD'!G272-'GAS DAILY VOL DOWNLOAD'!$B272+$B272</f>
        <v>0.95</v>
      </c>
      <c r="H272" s="199">
        <f ca="1">'GAS DAILY VOL DOWNLOAD'!H272-'GAS DAILY VOL DOWNLOAD'!$B272+$B272</f>
        <v>0.85</v>
      </c>
      <c r="I272" s="199">
        <f ca="1">'GAS DAILY VOL DOWNLOAD'!I272-'GAS DAILY VOL DOWNLOAD'!$B272+$B272</f>
        <v>0.8</v>
      </c>
      <c r="J272" s="199">
        <f ca="1">'GAS DAILY VOL DOWNLOAD'!J272-'GAS DAILY VOL DOWNLOAD'!$B272+$B272</f>
        <v>0.95</v>
      </c>
      <c r="K272" s="199">
        <f ca="1">'GAS DAILY VOL DOWNLOAD'!K272-'GAS DAILY VOL DOWNLOAD'!$B272+$B272</f>
        <v>0</v>
      </c>
      <c r="L272" s="199">
        <f ca="1">'GAS DAILY VOL DOWNLOAD'!L272-'GAS DAILY VOL DOWNLOAD'!$B272+$B272</f>
        <v>0.8</v>
      </c>
      <c r="M272" s="199">
        <f ca="1">'GAS DAILY VOL DOWNLOAD'!M272-'GAS DAILY VOL DOWNLOAD'!$B272+$B272</f>
        <v>0.8</v>
      </c>
      <c r="N272" s="199">
        <f ca="1">'GAS DAILY VOL DOWNLOAD'!N272-'GAS DAILY VOL DOWNLOAD'!$B272+$B272</f>
        <v>0.95</v>
      </c>
      <c r="O272" s="199">
        <f ca="1">'GAS DAILY VOL DOWNLOAD'!O272-'GAS DAILY VOL DOWNLOAD'!$B272+$B272</f>
        <v>0.15</v>
      </c>
      <c r="P272" s="199">
        <f ca="1">'GAS DAILY VOL DOWNLOAD'!P272-'GAS DAILY VOL DOWNLOAD'!$B272+$B272</f>
        <v>0.9</v>
      </c>
      <c r="Q272" s="199">
        <f ca="1">'GAS DAILY VOL DOWNLOAD'!Q272-'GAS DAILY VOL DOWNLOAD'!$B272+$B272</f>
        <v>0</v>
      </c>
    </row>
    <row r="273" spans="1:17" x14ac:dyDescent="0.25">
      <c r="A273" s="154">
        <v>45261</v>
      </c>
      <c r="B273" s="199">
        <f ca="1">STRADDLES!L295</f>
        <v>0</v>
      </c>
      <c r="C273" s="199">
        <f ca="1">'GAS DAILY VOL DOWNLOAD'!C273-'GAS DAILY VOL DOWNLOAD'!$B273+$B273</f>
        <v>1.05</v>
      </c>
      <c r="D273" s="199">
        <f ca="1">'GAS DAILY VOL DOWNLOAD'!D273-'GAS DAILY VOL DOWNLOAD'!$B273+$B273</f>
        <v>1</v>
      </c>
      <c r="E273" s="199">
        <f ca="1">'GAS DAILY VOL DOWNLOAD'!E273-'GAS DAILY VOL DOWNLOAD'!$B273+$B273</f>
        <v>1</v>
      </c>
      <c r="F273" s="199">
        <f ca="1">'GAS DAILY VOL DOWNLOAD'!F273-'GAS DAILY VOL DOWNLOAD'!$B273+$B273</f>
        <v>1.1499999999999999</v>
      </c>
      <c r="G273" s="199">
        <f ca="1">'GAS DAILY VOL DOWNLOAD'!G273-'GAS DAILY VOL DOWNLOAD'!$B273+$B273</f>
        <v>1.25</v>
      </c>
      <c r="H273" s="199">
        <f ca="1">'GAS DAILY VOL DOWNLOAD'!H273-'GAS DAILY VOL DOWNLOAD'!$B273+$B273</f>
        <v>1.05</v>
      </c>
      <c r="I273" s="199">
        <f ca="1">'GAS DAILY VOL DOWNLOAD'!I273-'GAS DAILY VOL DOWNLOAD'!$B273+$B273</f>
        <v>1</v>
      </c>
      <c r="J273" s="199">
        <f ca="1">'GAS DAILY VOL DOWNLOAD'!J273-'GAS DAILY VOL DOWNLOAD'!$B273+$B273</f>
        <v>1.35</v>
      </c>
      <c r="K273" s="199">
        <f ca="1">'GAS DAILY VOL DOWNLOAD'!K273-'GAS DAILY VOL DOWNLOAD'!$B273+$B273</f>
        <v>0</v>
      </c>
      <c r="L273" s="199">
        <f ca="1">'GAS DAILY VOL DOWNLOAD'!L273-'GAS DAILY VOL DOWNLOAD'!$B273+$B273</f>
        <v>1.1000000000000001</v>
      </c>
      <c r="M273" s="199">
        <f ca="1">'GAS DAILY VOL DOWNLOAD'!M273-'GAS DAILY VOL DOWNLOAD'!$B273+$B273</f>
        <v>1</v>
      </c>
      <c r="N273" s="199">
        <f ca="1">'GAS DAILY VOL DOWNLOAD'!N273-'GAS DAILY VOL DOWNLOAD'!$B273+$B273</f>
        <v>1.25</v>
      </c>
      <c r="O273" s="199">
        <f ca="1">'GAS DAILY VOL DOWNLOAD'!O273-'GAS DAILY VOL DOWNLOAD'!$B273+$B273</f>
        <v>0.15</v>
      </c>
      <c r="P273" s="199">
        <f ca="1">'GAS DAILY VOL DOWNLOAD'!P273-'GAS DAILY VOL DOWNLOAD'!$B273+$B273</f>
        <v>1.1000000000000001</v>
      </c>
      <c r="Q273" s="199">
        <f ca="1">'GAS DAILY VOL DOWNLOAD'!Q273-'GAS DAILY VOL DOWNLOAD'!$B273+$B273</f>
        <v>0</v>
      </c>
    </row>
    <row r="274" spans="1:17" x14ac:dyDescent="0.25">
      <c r="A274" s="154">
        <v>45292</v>
      </c>
      <c r="B274" s="199">
        <f ca="1">STRADDLES!L296</f>
        <v>0</v>
      </c>
      <c r="C274" s="199">
        <f ca="1">'GAS DAILY VOL DOWNLOAD'!C274-'GAS DAILY VOL DOWNLOAD'!$B274+$B274</f>
        <v>1.05</v>
      </c>
      <c r="D274" s="199">
        <f ca="1">'GAS DAILY VOL DOWNLOAD'!D274-'GAS DAILY VOL DOWNLOAD'!$B274+$B274</f>
        <v>1</v>
      </c>
      <c r="E274" s="199">
        <f ca="1">'GAS DAILY VOL DOWNLOAD'!E274-'GAS DAILY VOL DOWNLOAD'!$B274+$B274</f>
        <v>1</v>
      </c>
      <c r="F274" s="199">
        <f ca="1">'GAS DAILY VOL DOWNLOAD'!F274-'GAS DAILY VOL DOWNLOAD'!$B274+$B274</f>
        <v>1.1499999999999999</v>
      </c>
      <c r="G274" s="199">
        <f ca="1">'GAS DAILY VOL DOWNLOAD'!G274-'GAS DAILY VOL DOWNLOAD'!$B274+$B274</f>
        <v>1.45</v>
      </c>
      <c r="H274" s="199">
        <f ca="1">'GAS DAILY VOL DOWNLOAD'!H274-'GAS DAILY VOL DOWNLOAD'!$B274+$B274</f>
        <v>1.05</v>
      </c>
      <c r="I274" s="199">
        <f ca="1">'GAS DAILY VOL DOWNLOAD'!I274-'GAS DAILY VOL DOWNLOAD'!$B274+$B274</f>
        <v>1</v>
      </c>
      <c r="J274" s="199">
        <f ca="1">'GAS DAILY VOL DOWNLOAD'!J274-'GAS DAILY VOL DOWNLOAD'!$B274+$B274</f>
        <v>1.35</v>
      </c>
      <c r="K274" s="199">
        <f ca="1">'GAS DAILY VOL DOWNLOAD'!K274-'GAS DAILY VOL DOWNLOAD'!$B274+$B274</f>
        <v>0</v>
      </c>
      <c r="L274" s="199">
        <f ca="1">'GAS DAILY VOL DOWNLOAD'!L274-'GAS DAILY VOL DOWNLOAD'!$B274+$B274</f>
        <v>1.1000000000000001</v>
      </c>
      <c r="M274" s="199">
        <f ca="1">'GAS DAILY VOL DOWNLOAD'!M274-'GAS DAILY VOL DOWNLOAD'!$B274+$B274</f>
        <v>1</v>
      </c>
      <c r="N274" s="199">
        <f ca="1">'GAS DAILY VOL DOWNLOAD'!N274-'GAS DAILY VOL DOWNLOAD'!$B274+$B274</f>
        <v>1.45</v>
      </c>
      <c r="O274" s="199">
        <f ca="1">'GAS DAILY VOL DOWNLOAD'!O274-'GAS DAILY VOL DOWNLOAD'!$B274+$B274</f>
        <v>0.15</v>
      </c>
      <c r="P274" s="199">
        <f ca="1">'GAS DAILY VOL DOWNLOAD'!P274-'GAS DAILY VOL DOWNLOAD'!$B274+$B274</f>
        <v>1.1000000000000001</v>
      </c>
      <c r="Q274" s="199">
        <f ca="1">'GAS DAILY VOL DOWNLOAD'!Q274-'GAS DAILY VOL DOWNLOAD'!$B274+$B274</f>
        <v>0</v>
      </c>
    </row>
    <row r="275" spans="1:17" x14ac:dyDescent="0.25">
      <c r="A275" s="154">
        <v>45323</v>
      </c>
      <c r="B275" s="199">
        <f ca="1">STRADDLES!L297</f>
        <v>0</v>
      </c>
      <c r="C275" s="199">
        <f ca="1">'GAS DAILY VOL DOWNLOAD'!C275-'GAS DAILY VOL DOWNLOAD'!$B275+$B275</f>
        <v>1.05</v>
      </c>
      <c r="D275" s="199">
        <f ca="1">'GAS DAILY VOL DOWNLOAD'!D275-'GAS DAILY VOL DOWNLOAD'!$B275+$B275</f>
        <v>1</v>
      </c>
      <c r="E275" s="199">
        <f ca="1">'GAS DAILY VOL DOWNLOAD'!E275-'GAS DAILY VOL DOWNLOAD'!$B275+$B275</f>
        <v>1</v>
      </c>
      <c r="F275" s="199">
        <f ca="1">'GAS DAILY VOL DOWNLOAD'!F275-'GAS DAILY VOL DOWNLOAD'!$B275+$B275</f>
        <v>1.1499999999999999</v>
      </c>
      <c r="G275" s="199">
        <f ca="1">'GAS DAILY VOL DOWNLOAD'!G275-'GAS DAILY VOL DOWNLOAD'!$B275+$B275</f>
        <v>1.45</v>
      </c>
      <c r="H275" s="199">
        <f ca="1">'GAS DAILY VOL DOWNLOAD'!H275-'GAS DAILY VOL DOWNLOAD'!$B275+$B275</f>
        <v>1.05</v>
      </c>
      <c r="I275" s="199">
        <f ca="1">'GAS DAILY VOL DOWNLOAD'!I275-'GAS DAILY VOL DOWNLOAD'!$B275+$B275</f>
        <v>1</v>
      </c>
      <c r="J275" s="199">
        <f ca="1">'GAS DAILY VOL DOWNLOAD'!J275-'GAS DAILY VOL DOWNLOAD'!$B275+$B275</f>
        <v>1.35</v>
      </c>
      <c r="K275" s="199">
        <f ca="1">'GAS DAILY VOL DOWNLOAD'!K275-'GAS DAILY VOL DOWNLOAD'!$B275+$B275</f>
        <v>0</v>
      </c>
      <c r="L275" s="199">
        <f ca="1">'GAS DAILY VOL DOWNLOAD'!L275-'GAS DAILY VOL DOWNLOAD'!$B275+$B275</f>
        <v>1.1000000000000001</v>
      </c>
      <c r="M275" s="199">
        <f ca="1">'GAS DAILY VOL DOWNLOAD'!M275-'GAS DAILY VOL DOWNLOAD'!$B275+$B275</f>
        <v>1</v>
      </c>
      <c r="N275" s="199">
        <f ca="1">'GAS DAILY VOL DOWNLOAD'!N275-'GAS DAILY VOL DOWNLOAD'!$B275+$B275</f>
        <v>1.45</v>
      </c>
      <c r="O275" s="199">
        <f ca="1">'GAS DAILY VOL DOWNLOAD'!O275-'GAS DAILY VOL DOWNLOAD'!$B275+$B275</f>
        <v>0.15</v>
      </c>
      <c r="P275" s="199">
        <f ca="1">'GAS DAILY VOL DOWNLOAD'!P275-'GAS DAILY VOL DOWNLOAD'!$B275+$B275</f>
        <v>1.1000000000000001</v>
      </c>
      <c r="Q275" s="199">
        <f ca="1">'GAS DAILY VOL DOWNLOAD'!Q275-'GAS DAILY VOL DOWNLOAD'!$B275+$B275</f>
        <v>0</v>
      </c>
    </row>
    <row r="276" spans="1:17" x14ac:dyDescent="0.25">
      <c r="A276" s="154">
        <v>45352</v>
      </c>
      <c r="B276" s="199">
        <f ca="1">STRADDLES!L298</f>
        <v>0</v>
      </c>
      <c r="C276" s="199">
        <f ca="1">'GAS DAILY VOL DOWNLOAD'!C276-'GAS DAILY VOL DOWNLOAD'!$B276+$B276</f>
        <v>0.8</v>
      </c>
      <c r="D276" s="199">
        <f ca="1">'GAS DAILY VOL DOWNLOAD'!D276-'GAS DAILY VOL DOWNLOAD'!$B276+$B276</f>
        <v>0.75</v>
      </c>
      <c r="E276" s="199">
        <f ca="1">'GAS DAILY VOL DOWNLOAD'!E276-'GAS DAILY VOL DOWNLOAD'!$B276+$B276</f>
        <v>0.75</v>
      </c>
      <c r="F276" s="199">
        <f ca="1">'GAS DAILY VOL DOWNLOAD'!F276-'GAS DAILY VOL DOWNLOAD'!$B276+$B276</f>
        <v>0.85</v>
      </c>
      <c r="G276" s="199">
        <f ca="1">'GAS DAILY VOL DOWNLOAD'!G276-'GAS DAILY VOL DOWNLOAD'!$B276+$B276</f>
        <v>1</v>
      </c>
      <c r="H276" s="199">
        <f ca="1">'GAS DAILY VOL DOWNLOAD'!H276-'GAS DAILY VOL DOWNLOAD'!$B276+$B276</f>
        <v>0.75</v>
      </c>
      <c r="I276" s="199">
        <f ca="1">'GAS DAILY VOL DOWNLOAD'!I276-'GAS DAILY VOL DOWNLOAD'!$B276+$B276</f>
        <v>0.75</v>
      </c>
      <c r="J276" s="199">
        <f ca="1">'GAS DAILY VOL DOWNLOAD'!J276-'GAS DAILY VOL DOWNLOAD'!$B276+$B276</f>
        <v>0.95</v>
      </c>
      <c r="K276" s="199">
        <f ca="1">'GAS DAILY VOL DOWNLOAD'!K276-'GAS DAILY VOL DOWNLOAD'!$B276+$B276</f>
        <v>0</v>
      </c>
      <c r="L276" s="199">
        <f ca="1">'GAS DAILY VOL DOWNLOAD'!L276-'GAS DAILY VOL DOWNLOAD'!$B276+$B276</f>
        <v>0.75</v>
      </c>
      <c r="M276" s="199">
        <f ca="1">'GAS DAILY VOL DOWNLOAD'!M276-'GAS DAILY VOL DOWNLOAD'!$B276+$B276</f>
        <v>0.75</v>
      </c>
      <c r="N276" s="199">
        <f ca="1">'GAS DAILY VOL DOWNLOAD'!N276-'GAS DAILY VOL DOWNLOAD'!$B276+$B276</f>
        <v>1</v>
      </c>
      <c r="O276" s="199">
        <f ca="1">'GAS DAILY VOL DOWNLOAD'!O276-'GAS DAILY VOL DOWNLOAD'!$B276+$B276</f>
        <v>0.15</v>
      </c>
      <c r="P276" s="199">
        <f ca="1">'GAS DAILY VOL DOWNLOAD'!P276-'GAS DAILY VOL DOWNLOAD'!$B276+$B276</f>
        <v>0.85</v>
      </c>
      <c r="Q276" s="199">
        <f ca="1">'GAS DAILY VOL DOWNLOAD'!Q276-'GAS DAILY VOL DOWNLOAD'!$B276+$B276</f>
        <v>0</v>
      </c>
    </row>
    <row r="277" spans="1:17" x14ac:dyDescent="0.25">
      <c r="A277" s="154">
        <v>45383</v>
      </c>
      <c r="B277" s="199">
        <f ca="1">STRADDLES!L299</f>
        <v>0</v>
      </c>
      <c r="C277" s="199">
        <f ca="1">'GAS DAILY VOL DOWNLOAD'!C277-'GAS DAILY VOL DOWNLOAD'!$B277+$B277</f>
        <v>0.45</v>
      </c>
      <c r="D277" s="199">
        <f ca="1">'GAS DAILY VOL DOWNLOAD'!D277-'GAS DAILY VOL DOWNLOAD'!$B277+$B277</f>
        <v>0.4</v>
      </c>
      <c r="E277" s="199">
        <f ca="1">'GAS DAILY VOL DOWNLOAD'!E277-'GAS DAILY VOL DOWNLOAD'!$B277+$B277</f>
        <v>0.45</v>
      </c>
      <c r="F277" s="199">
        <f ca="1">'GAS DAILY VOL DOWNLOAD'!F277-'GAS DAILY VOL DOWNLOAD'!$B277+$B277</f>
        <v>0.45</v>
      </c>
      <c r="G277" s="199">
        <f ca="1">'GAS DAILY VOL DOWNLOAD'!G277-'GAS DAILY VOL DOWNLOAD'!$B277+$B277</f>
        <v>0.45</v>
      </c>
      <c r="H277" s="199">
        <f ca="1">'GAS DAILY VOL DOWNLOAD'!H277-'GAS DAILY VOL DOWNLOAD'!$B277+$B277</f>
        <v>0.45</v>
      </c>
      <c r="I277" s="199">
        <f ca="1">'GAS DAILY VOL DOWNLOAD'!I277-'GAS DAILY VOL DOWNLOAD'!$B277+$B277</f>
        <v>0.45</v>
      </c>
      <c r="J277" s="199">
        <f ca="1">'GAS DAILY VOL DOWNLOAD'!J277-'GAS DAILY VOL DOWNLOAD'!$B277+$B277</f>
        <v>0.5</v>
      </c>
      <c r="K277" s="199">
        <f ca="1">'GAS DAILY VOL DOWNLOAD'!K277-'GAS DAILY VOL DOWNLOAD'!$B277+$B277</f>
        <v>0</v>
      </c>
      <c r="L277" s="199">
        <f ca="1">'GAS DAILY VOL DOWNLOAD'!L277-'GAS DAILY VOL DOWNLOAD'!$B277+$B277</f>
        <v>0.45</v>
      </c>
      <c r="M277" s="199">
        <f ca="1">'GAS DAILY VOL DOWNLOAD'!M277-'GAS DAILY VOL DOWNLOAD'!$B277+$B277</f>
        <v>0.4</v>
      </c>
      <c r="N277" s="199">
        <f ca="1">'GAS DAILY VOL DOWNLOAD'!N277-'GAS DAILY VOL DOWNLOAD'!$B277+$B277</f>
        <v>0.45</v>
      </c>
      <c r="O277" s="199">
        <f ca="1">'GAS DAILY VOL DOWNLOAD'!O277-'GAS DAILY VOL DOWNLOAD'!$B277+$B277</f>
        <v>0.15</v>
      </c>
      <c r="P277" s="199">
        <f ca="1">'GAS DAILY VOL DOWNLOAD'!P277-'GAS DAILY VOL DOWNLOAD'!$B277+$B277</f>
        <v>0.55000000000000004</v>
      </c>
      <c r="Q277" s="199">
        <f ca="1">'GAS DAILY VOL DOWNLOAD'!Q277-'GAS DAILY VOL DOWNLOAD'!$B277+$B277</f>
        <v>0</v>
      </c>
    </row>
    <row r="278" spans="1:17" x14ac:dyDescent="0.25">
      <c r="A278" s="154">
        <v>45413</v>
      </c>
      <c r="B278" s="199">
        <f ca="1">STRADDLES!L300</f>
        <v>0</v>
      </c>
      <c r="C278" s="199">
        <f ca="1">'GAS DAILY VOL DOWNLOAD'!C278-'GAS DAILY VOL DOWNLOAD'!$B278+$B278</f>
        <v>0.5</v>
      </c>
      <c r="D278" s="199">
        <f ca="1">'GAS DAILY VOL DOWNLOAD'!D278-'GAS DAILY VOL DOWNLOAD'!$B278+$B278</f>
        <v>0.4</v>
      </c>
      <c r="E278" s="199">
        <f ca="1">'GAS DAILY VOL DOWNLOAD'!E278-'GAS DAILY VOL DOWNLOAD'!$B278+$B278</f>
        <v>0.4</v>
      </c>
      <c r="F278" s="199">
        <f ca="1">'GAS DAILY VOL DOWNLOAD'!F278-'GAS DAILY VOL DOWNLOAD'!$B278+$B278</f>
        <v>0.45</v>
      </c>
      <c r="G278" s="199">
        <f ca="1">'GAS DAILY VOL DOWNLOAD'!G278-'GAS DAILY VOL DOWNLOAD'!$B278+$B278</f>
        <v>0.5</v>
      </c>
      <c r="H278" s="199">
        <f ca="1">'GAS DAILY VOL DOWNLOAD'!H278-'GAS DAILY VOL DOWNLOAD'!$B278+$B278</f>
        <v>0.45</v>
      </c>
      <c r="I278" s="199">
        <f ca="1">'GAS DAILY VOL DOWNLOAD'!I278-'GAS DAILY VOL DOWNLOAD'!$B278+$B278</f>
        <v>0.4</v>
      </c>
      <c r="J278" s="199">
        <f ca="1">'GAS DAILY VOL DOWNLOAD'!J278-'GAS DAILY VOL DOWNLOAD'!$B278+$B278</f>
        <v>0.45</v>
      </c>
      <c r="K278" s="199">
        <f ca="1">'GAS DAILY VOL DOWNLOAD'!K278-'GAS DAILY VOL DOWNLOAD'!$B278+$B278</f>
        <v>0</v>
      </c>
      <c r="L278" s="199">
        <f ca="1">'GAS DAILY VOL DOWNLOAD'!L278-'GAS DAILY VOL DOWNLOAD'!$B278+$B278</f>
        <v>0.5</v>
      </c>
      <c r="M278" s="199">
        <f ca="1">'GAS DAILY VOL DOWNLOAD'!M278-'GAS DAILY VOL DOWNLOAD'!$B278+$B278</f>
        <v>0.45</v>
      </c>
      <c r="N278" s="199">
        <f ca="1">'GAS DAILY VOL DOWNLOAD'!N278-'GAS DAILY VOL DOWNLOAD'!$B278+$B278</f>
        <v>0.5</v>
      </c>
      <c r="O278" s="199">
        <f ca="1">'GAS DAILY VOL DOWNLOAD'!O278-'GAS DAILY VOL DOWNLOAD'!$B278+$B278</f>
        <v>0.15</v>
      </c>
      <c r="P278" s="199">
        <f ca="1">'GAS DAILY VOL DOWNLOAD'!P278-'GAS DAILY VOL DOWNLOAD'!$B278+$B278</f>
        <v>0.5</v>
      </c>
      <c r="Q278" s="199">
        <f ca="1">'GAS DAILY VOL DOWNLOAD'!Q278-'GAS DAILY VOL DOWNLOAD'!$B278+$B278</f>
        <v>0</v>
      </c>
    </row>
    <row r="279" spans="1:17" x14ac:dyDescent="0.25">
      <c r="A279" s="154">
        <v>45444</v>
      </c>
      <c r="B279" s="199">
        <f ca="1">STRADDLES!L301</f>
        <v>0</v>
      </c>
      <c r="C279" s="199">
        <f ca="1">'GAS DAILY VOL DOWNLOAD'!C279-'GAS DAILY VOL DOWNLOAD'!$B279+$B279</f>
        <v>0.5</v>
      </c>
      <c r="D279" s="199">
        <f ca="1">'GAS DAILY VOL DOWNLOAD'!D279-'GAS DAILY VOL DOWNLOAD'!$B279+$B279</f>
        <v>0.4</v>
      </c>
      <c r="E279" s="199">
        <f ca="1">'GAS DAILY VOL DOWNLOAD'!E279-'GAS DAILY VOL DOWNLOAD'!$B279+$B279</f>
        <v>0.5</v>
      </c>
      <c r="F279" s="199">
        <f ca="1">'GAS DAILY VOL DOWNLOAD'!F279-'GAS DAILY VOL DOWNLOAD'!$B279+$B279</f>
        <v>0.45</v>
      </c>
      <c r="G279" s="199">
        <f ca="1">'GAS DAILY VOL DOWNLOAD'!G279-'GAS DAILY VOL DOWNLOAD'!$B279+$B279</f>
        <v>0.5</v>
      </c>
      <c r="H279" s="199">
        <f ca="1">'GAS DAILY VOL DOWNLOAD'!H279-'GAS DAILY VOL DOWNLOAD'!$B279+$B279</f>
        <v>0.5</v>
      </c>
      <c r="I279" s="199">
        <f ca="1">'GAS DAILY VOL DOWNLOAD'!I279-'GAS DAILY VOL DOWNLOAD'!$B279+$B279</f>
        <v>0.5</v>
      </c>
      <c r="J279" s="199">
        <f ca="1">'GAS DAILY VOL DOWNLOAD'!J279-'GAS DAILY VOL DOWNLOAD'!$B279+$B279</f>
        <v>0.5</v>
      </c>
      <c r="K279" s="199">
        <f ca="1">'GAS DAILY VOL DOWNLOAD'!K279-'GAS DAILY VOL DOWNLOAD'!$B279+$B279</f>
        <v>0</v>
      </c>
      <c r="L279" s="199">
        <f ca="1">'GAS DAILY VOL DOWNLOAD'!L279-'GAS DAILY VOL DOWNLOAD'!$B279+$B279</f>
        <v>0.5</v>
      </c>
      <c r="M279" s="199">
        <f ca="1">'GAS DAILY VOL DOWNLOAD'!M279-'GAS DAILY VOL DOWNLOAD'!$B279+$B279</f>
        <v>0.45</v>
      </c>
      <c r="N279" s="199">
        <f ca="1">'GAS DAILY VOL DOWNLOAD'!N279-'GAS DAILY VOL DOWNLOAD'!$B279+$B279</f>
        <v>0.5</v>
      </c>
      <c r="O279" s="199">
        <f ca="1">'GAS DAILY VOL DOWNLOAD'!O279-'GAS DAILY VOL DOWNLOAD'!$B279+$B279</f>
        <v>0.15</v>
      </c>
      <c r="P279" s="199">
        <f ca="1">'GAS DAILY VOL DOWNLOAD'!P279-'GAS DAILY VOL DOWNLOAD'!$B279+$B279</f>
        <v>0.6</v>
      </c>
      <c r="Q279" s="199">
        <f ca="1">'GAS DAILY VOL DOWNLOAD'!Q279-'GAS DAILY VOL DOWNLOAD'!$B279+$B279</f>
        <v>0</v>
      </c>
    </row>
    <row r="280" spans="1:17" x14ac:dyDescent="0.25">
      <c r="A280" s="154">
        <v>45474</v>
      </c>
      <c r="B280" s="199">
        <f ca="1">STRADDLES!L302</f>
        <v>0</v>
      </c>
      <c r="C280" s="199">
        <f ca="1">'GAS DAILY VOL DOWNLOAD'!C280-'GAS DAILY VOL DOWNLOAD'!$B280+$B280</f>
        <v>0.5</v>
      </c>
      <c r="D280" s="199">
        <f ca="1">'GAS DAILY VOL DOWNLOAD'!D280-'GAS DAILY VOL DOWNLOAD'!$B280+$B280</f>
        <v>0.4</v>
      </c>
      <c r="E280" s="199">
        <f ca="1">'GAS DAILY VOL DOWNLOAD'!E280-'GAS DAILY VOL DOWNLOAD'!$B280+$B280</f>
        <v>0.5</v>
      </c>
      <c r="F280" s="199">
        <f ca="1">'GAS DAILY VOL DOWNLOAD'!F280-'GAS DAILY VOL DOWNLOAD'!$B280+$B280</f>
        <v>0.5</v>
      </c>
      <c r="G280" s="199">
        <f ca="1">'GAS DAILY VOL DOWNLOAD'!G280-'GAS DAILY VOL DOWNLOAD'!$B280+$B280</f>
        <v>0.5</v>
      </c>
      <c r="H280" s="199">
        <f ca="1">'GAS DAILY VOL DOWNLOAD'!H280-'GAS DAILY VOL DOWNLOAD'!$B280+$B280</f>
        <v>0.5</v>
      </c>
      <c r="I280" s="199">
        <f ca="1">'GAS DAILY VOL DOWNLOAD'!I280-'GAS DAILY VOL DOWNLOAD'!$B280+$B280</f>
        <v>0.5</v>
      </c>
      <c r="J280" s="199">
        <f ca="1">'GAS DAILY VOL DOWNLOAD'!J280-'GAS DAILY VOL DOWNLOAD'!$B280+$B280</f>
        <v>0.5</v>
      </c>
      <c r="K280" s="199">
        <f ca="1">'GAS DAILY VOL DOWNLOAD'!K280-'GAS DAILY VOL DOWNLOAD'!$B280+$B280</f>
        <v>0</v>
      </c>
      <c r="L280" s="199">
        <f ca="1">'GAS DAILY VOL DOWNLOAD'!L280-'GAS DAILY VOL DOWNLOAD'!$B280+$B280</f>
        <v>0.55000000000000004</v>
      </c>
      <c r="M280" s="199">
        <f ca="1">'GAS DAILY VOL DOWNLOAD'!M280-'GAS DAILY VOL DOWNLOAD'!$B280+$B280</f>
        <v>0.5</v>
      </c>
      <c r="N280" s="199">
        <f ca="1">'GAS DAILY VOL DOWNLOAD'!N280-'GAS DAILY VOL DOWNLOAD'!$B280+$B280</f>
        <v>0.5</v>
      </c>
      <c r="O280" s="199">
        <f ca="1">'GAS DAILY VOL DOWNLOAD'!O280-'GAS DAILY VOL DOWNLOAD'!$B280+$B280</f>
        <v>0.15</v>
      </c>
      <c r="P280" s="199">
        <f ca="1">'GAS DAILY VOL DOWNLOAD'!P280-'GAS DAILY VOL DOWNLOAD'!$B280+$B280</f>
        <v>0.6</v>
      </c>
      <c r="Q280" s="199">
        <f ca="1">'GAS DAILY VOL DOWNLOAD'!Q280-'GAS DAILY VOL DOWNLOAD'!$B280+$B280</f>
        <v>0</v>
      </c>
    </row>
    <row r="281" spans="1:17" x14ac:dyDescent="0.25">
      <c r="A281" s="154">
        <v>45505</v>
      </c>
      <c r="B281" s="199">
        <f ca="1">STRADDLES!L303</f>
        <v>0</v>
      </c>
      <c r="C281" s="199">
        <f ca="1">'GAS DAILY VOL DOWNLOAD'!C281-'GAS DAILY VOL DOWNLOAD'!$B281+$B281</f>
        <v>0.55000000000000004</v>
      </c>
      <c r="D281" s="199">
        <f ca="1">'GAS DAILY VOL DOWNLOAD'!D281-'GAS DAILY VOL DOWNLOAD'!$B281+$B281</f>
        <v>0.5</v>
      </c>
      <c r="E281" s="199">
        <f ca="1">'GAS DAILY VOL DOWNLOAD'!E281-'GAS DAILY VOL DOWNLOAD'!$B281+$B281</f>
        <v>0.6</v>
      </c>
      <c r="F281" s="199">
        <f ca="1">'GAS DAILY VOL DOWNLOAD'!F281-'GAS DAILY VOL DOWNLOAD'!$B281+$B281</f>
        <v>0.55000000000000004</v>
      </c>
      <c r="G281" s="199">
        <f ca="1">'GAS DAILY VOL DOWNLOAD'!G281-'GAS DAILY VOL DOWNLOAD'!$B281+$B281</f>
        <v>0.6</v>
      </c>
      <c r="H281" s="199">
        <f ca="1">'GAS DAILY VOL DOWNLOAD'!H281-'GAS DAILY VOL DOWNLOAD'!$B281+$B281</f>
        <v>0.55000000000000004</v>
      </c>
      <c r="I281" s="199">
        <f ca="1">'GAS DAILY VOL DOWNLOAD'!I281-'GAS DAILY VOL DOWNLOAD'!$B281+$B281</f>
        <v>0.6</v>
      </c>
      <c r="J281" s="199">
        <f ca="1">'GAS DAILY VOL DOWNLOAD'!J281-'GAS DAILY VOL DOWNLOAD'!$B281+$B281</f>
        <v>0.45</v>
      </c>
      <c r="K281" s="199">
        <f ca="1">'GAS DAILY VOL DOWNLOAD'!K281-'GAS DAILY VOL DOWNLOAD'!$B281+$B281</f>
        <v>0</v>
      </c>
      <c r="L281" s="199">
        <f ca="1">'GAS DAILY VOL DOWNLOAD'!L281-'GAS DAILY VOL DOWNLOAD'!$B281+$B281</f>
        <v>0.6</v>
      </c>
      <c r="M281" s="199">
        <f ca="1">'GAS DAILY VOL DOWNLOAD'!M281-'GAS DAILY VOL DOWNLOAD'!$B281+$B281</f>
        <v>0.55000000000000004</v>
      </c>
      <c r="N281" s="199">
        <f ca="1">'GAS DAILY VOL DOWNLOAD'!N281-'GAS DAILY VOL DOWNLOAD'!$B281+$B281</f>
        <v>0.6</v>
      </c>
      <c r="O281" s="199">
        <f ca="1">'GAS DAILY VOL DOWNLOAD'!O281-'GAS DAILY VOL DOWNLOAD'!$B281+$B281</f>
        <v>0.15</v>
      </c>
      <c r="P281" s="199">
        <f ca="1">'GAS DAILY VOL DOWNLOAD'!P281-'GAS DAILY VOL DOWNLOAD'!$B281+$B281</f>
        <v>0.7</v>
      </c>
      <c r="Q281" s="199">
        <f ca="1">'GAS DAILY VOL DOWNLOAD'!Q281-'GAS DAILY VOL DOWNLOAD'!$B281+$B281</f>
        <v>0</v>
      </c>
    </row>
    <row r="282" spans="1:17" x14ac:dyDescent="0.25">
      <c r="A282" s="154">
        <v>45536</v>
      </c>
      <c r="B282" s="199">
        <f ca="1">STRADDLES!L304</f>
        <v>0</v>
      </c>
      <c r="C282" s="199">
        <f ca="1">'GAS DAILY VOL DOWNLOAD'!C282-'GAS DAILY VOL DOWNLOAD'!$B282+$B282</f>
        <v>0.55000000000000004</v>
      </c>
      <c r="D282" s="199">
        <f ca="1">'GAS DAILY VOL DOWNLOAD'!D282-'GAS DAILY VOL DOWNLOAD'!$B282+$B282</f>
        <v>0.55000000000000004</v>
      </c>
      <c r="E282" s="199">
        <f ca="1">'GAS DAILY VOL DOWNLOAD'!E282-'GAS DAILY VOL DOWNLOAD'!$B282+$B282</f>
        <v>0.55000000000000004</v>
      </c>
      <c r="F282" s="199">
        <f ca="1">'GAS DAILY VOL DOWNLOAD'!F282-'GAS DAILY VOL DOWNLOAD'!$B282+$B282</f>
        <v>0.55000000000000004</v>
      </c>
      <c r="G282" s="199">
        <f ca="1">'GAS DAILY VOL DOWNLOAD'!G282-'GAS DAILY VOL DOWNLOAD'!$B282+$B282</f>
        <v>0.6</v>
      </c>
      <c r="H282" s="199">
        <f ca="1">'GAS DAILY VOL DOWNLOAD'!H282-'GAS DAILY VOL DOWNLOAD'!$B282+$B282</f>
        <v>0.6</v>
      </c>
      <c r="I282" s="199">
        <f ca="1">'GAS DAILY VOL DOWNLOAD'!I282-'GAS DAILY VOL DOWNLOAD'!$B282+$B282</f>
        <v>0.55000000000000004</v>
      </c>
      <c r="J282" s="199">
        <f ca="1">'GAS DAILY VOL DOWNLOAD'!J282-'GAS DAILY VOL DOWNLOAD'!$B282+$B282</f>
        <v>0.5</v>
      </c>
      <c r="K282" s="199">
        <f ca="1">'GAS DAILY VOL DOWNLOAD'!K282-'GAS DAILY VOL DOWNLOAD'!$B282+$B282</f>
        <v>0</v>
      </c>
      <c r="L282" s="199">
        <f ca="1">'GAS DAILY VOL DOWNLOAD'!L282-'GAS DAILY VOL DOWNLOAD'!$B282+$B282</f>
        <v>0.6</v>
      </c>
      <c r="M282" s="199">
        <f ca="1">'GAS DAILY VOL DOWNLOAD'!M282-'GAS DAILY VOL DOWNLOAD'!$B282+$B282</f>
        <v>0.55000000000000004</v>
      </c>
      <c r="N282" s="199">
        <f ca="1">'GAS DAILY VOL DOWNLOAD'!N282-'GAS DAILY VOL DOWNLOAD'!$B282+$B282</f>
        <v>0.6</v>
      </c>
      <c r="O282" s="199">
        <f ca="1">'GAS DAILY VOL DOWNLOAD'!O282-'GAS DAILY VOL DOWNLOAD'!$B282+$B282</f>
        <v>0.15</v>
      </c>
      <c r="P282" s="199">
        <f ca="1">'GAS DAILY VOL DOWNLOAD'!P282-'GAS DAILY VOL DOWNLOAD'!$B282+$B282</f>
        <v>0.65</v>
      </c>
      <c r="Q282" s="199">
        <f ca="1">'GAS DAILY VOL DOWNLOAD'!Q282-'GAS DAILY VOL DOWNLOAD'!$B282+$B282</f>
        <v>0</v>
      </c>
    </row>
    <row r="283" spans="1:17" x14ac:dyDescent="0.25">
      <c r="A283" s="154">
        <v>45566</v>
      </c>
      <c r="B283" s="199">
        <f ca="1">STRADDLES!L305</f>
        <v>0</v>
      </c>
      <c r="C283" s="199">
        <f ca="1">'GAS DAILY VOL DOWNLOAD'!C283-'GAS DAILY VOL DOWNLOAD'!$B283+$B283</f>
        <v>0.6</v>
      </c>
      <c r="D283" s="199">
        <f ca="1">'GAS DAILY VOL DOWNLOAD'!D283-'GAS DAILY VOL DOWNLOAD'!$B283+$B283</f>
        <v>0.55000000000000004</v>
      </c>
      <c r="E283" s="199">
        <f ca="1">'GAS DAILY VOL DOWNLOAD'!E283-'GAS DAILY VOL DOWNLOAD'!$B283+$B283</f>
        <v>0.6</v>
      </c>
      <c r="F283" s="199">
        <f ca="1">'GAS DAILY VOL DOWNLOAD'!F283-'GAS DAILY VOL DOWNLOAD'!$B283+$B283</f>
        <v>0.6</v>
      </c>
      <c r="G283" s="199">
        <f ca="1">'GAS DAILY VOL DOWNLOAD'!G283-'GAS DAILY VOL DOWNLOAD'!$B283+$B283</f>
        <v>0.65</v>
      </c>
      <c r="H283" s="199">
        <f ca="1">'GAS DAILY VOL DOWNLOAD'!H283-'GAS DAILY VOL DOWNLOAD'!$B283+$B283</f>
        <v>0.65</v>
      </c>
      <c r="I283" s="199">
        <f ca="1">'GAS DAILY VOL DOWNLOAD'!I283-'GAS DAILY VOL DOWNLOAD'!$B283+$B283</f>
        <v>0.6</v>
      </c>
      <c r="J283" s="199">
        <f ca="1">'GAS DAILY VOL DOWNLOAD'!J283-'GAS DAILY VOL DOWNLOAD'!$B283+$B283</f>
        <v>0.5</v>
      </c>
      <c r="K283" s="199">
        <f ca="1">'GAS DAILY VOL DOWNLOAD'!K283-'GAS DAILY VOL DOWNLOAD'!$B283+$B283</f>
        <v>0</v>
      </c>
      <c r="L283" s="199">
        <f ca="1">'GAS DAILY VOL DOWNLOAD'!L283-'GAS DAILY VOL DOWNLOAD'!$B283+$B283</f>
        <v>0.65</v>
      </c>
      <c r="M283" s="199">
        <f ca="1">'GAS DAILY VOL DOWNLOAD'!M283-'GAS DAILY VOL DOWNLOAD'!$B283+$B283</f>
        <v>0.6</v>
      </c>
      <c r="N283" s="199">
        <f ca="1">'GAS DAILY VOL DOWNLOAD'!N283-'GAS DAILY VOL DOWNLOAD'!$B283+$B283</f>
        <v>0.65</v>
      </c>
      <c r="O283" s="199">
        <f ca="1">'GAS DAILY VOL DOWNLOAD'!O283-'GAS DAILY VOL DOWNLOAD'!$B283+$B283</f>
        <v>0.15</v>
      </c>
      <c r="P283" s="199">
        <f ca="1">'GAS DAILY VOL DOWNLOAD'!P283-'GAS DAILY VOL DOWNLOAD'!$B283+$B283</f>
        <v>0.7</v>
      </c>
      <c r="Q283" s="199">
        <f ca="1">'GAS DAILY VOL DOWNLOAD'!Q283-'GAS DAILY VOL DOWNLOAD'!$B283+$B283</f>
        <v>0</v>
      </c>
    </row>
    <row r="284" spans="1:17" x14ac:dyDescent="0.25">
      <c r="A284" s="154">
        <v>45597</v>
      </c>
      <c r="B284" s="199">
        <f ca="1">STRADDLES!L306</f>
        <v>0</v>
      </c>
      <c r="C284" s="199">
        <f ca="1">'GAS DAILY VOL DOWNLOAD'!C284-'GAS DAILY VOL DOWNLOAD'!$B284+$B284</f>
        <v>0.85</v>
      </c>
      <c r="D284" s="199">
        <f ca="1">'GAS DAILY VOL DOWNLOAD'!D284-'GAS DAILY VOL DOWNLOAD'!$B284+$B284</f>
        <v>0.8</v>
      </c>
      <c r="E284" s="199">
        <f ca="1">'GAS DAILY VOL DOWNLOAD'!E284-'GAS DAILY VOL DOWNLOAD'!$B284+$B284</f>
        <v>0.8</v>
      </c>
      <c r="F284" s="199">
        <f ca="1">'GAS DAILY VOL DOWNLOAD'!F284-'GAS DAILY VOL DOWNLOAD'!$B284+$B284</f>
        <v>0.9</v>
      </c>
      <c r="G284" s="199">
        <f ca="1">'GAS DAILY VOL DOWNLOAD'!G284-'GAS DAILY VOL DOWNLOAD'!$B284+$B284</f>
        <v>0.95</v>
      </c>
      <c r="H284" s="199">
        <f ca="1">'GAS DAILY VOL DOWNLOAD'!H284-'GAS DAILY VOL DOWNLOAD'!$B284+$B284</f>
        <v>0.85</v>
      </c>
      <c r="I284" s="199">
        <f ca="1">'GAS DAILY VOL DOWNLOAD'!I284-'GAS DAILY VOL DOWNLOAD'!$B284+$B284</f>
        <v>0.8</v>
      </c>
      <c r="J284" s="199">
        <f ca="1">'GAS DAILY VOL DOWNLOAD'!J284-'GAS DAILY VOL DOWNLOAD'!$B284+$B284</f>
        <v>0.95</v>
      </c>
      <c r="K284" s="199">
        <f ca="1">'GAS DAILY VOL DOWNLOAD'!K284-'GAS DAILY VOL DOWNLOAD'!$B284+$B284</f>
        <v>0</v>
      </c>
      <c r="L284" s="199">
        <f ca="1">'GAS DAILY VOL DOWNLOAD'!L284-'GAS DAILY VOL DOWNLOAD'!$B284+$B284</f>
        <v>0.8</v>
      </c>
      <c r="M284" s="199">
        <f ca="1">'GAS DAILY VOL DOWNLOAD'!M284-'GAS DAILY VOL DOWNLOAD'!$B284+$B284</f>
        <v>0.8</v>
      </c>
      <c r="N284" s="199">
        <f ca="1">'GAS DAILY VOL DOWNLOAD'!N284-'GAS DAILY VOL DOWNLOAD'!$B284+$B284</f>
        <v>0.95</v>
      </c>
      <c r="O284" s="199">
        <f ca="1">'GAS DAILY VOL DOWNLOAD'!O284-'GAS DAILY VOL DOWNLOAD'!$B284+$B284</f>
        <v>0.15</v>
      </c>
      <c r="P284" s="199">
        <f ca="1">'GAS DAILY VOL DOWNLOAD'!P284-'GAS DAILY VOL DOWNLOAD'!$B284+$B284</f>
        <v>0.9</v>
      </c>
      <c r="Q284" s="199">
        <f ca="1">'GAS DAILY VOL DOWNLOAD'!Q284-'GAS DAILY VOL DOWNLOAD'!$B284+$B284</f>
        <v>0</v>
      </c>
    </row>
    <row r="285" spans="1:17" x14ac:dyDescent="0.25">
      <c r="A285" s="154">
        <v>45627</v>
      </c>
      <c r="B285" s="199">
        <f ca="1">STRADDLES!L307</f>
        <v>0</v>
      </c>
      <c r="C285" s="199">
        <f ca="1">'GAS DAILY VOL DOWNLOAD'!C285-'GAS DAILY VOL DOWNLOAD'!$B285+$B285</f>
        <v>1.05</v>
      </c>
      <c r="D285" s="199">
        <f ca="1">'GAS DAILY VOL DOWNLOAD'!D285-'GAS DAILY VOL DOWNLOAD'!$B285+$B285</f>
        <v>1</v>
      </c>
      <c r="E285" s="199">
        <f ca="1">'GAS DAILY VOL DOWNLOAD'!E285-'GAS DAILY VOL DOWNLOAD'!$B285+$B285</f>
        <v>1</v>
      </c>
      <c r="F285" s="199">
        <f ca="1">'GAS DAILY VOL DOWNLOAD'!F285-'GAS DAILY VOL DOWNLOAD'!$B285+$B285</f>
        <v>1.1499999999999999</v>
      </c>
      <c r="G285" s="199">
        <f ca="1">'GAS DAILY VOL DOWNLOAD'!G285-'GAS DAILY VOL DOWNLOAD'!$B285+$B285</f>
        <v>1.25</v>
      </c>
      <c r="H285" s="199">
        <f ca="1">'GAS DAILY VOL DOWNLOAD'!H285-'GAS DAILY VOL DOWNLOAD'!$B285+$B285</f>
        <v>1.05</v>
      </c>
      <c r="I285" s="199">
        <f ca="1">'GAS DAILY VOL DOWNLOAD'!I285-'GAS DAILY VOL DOWNLOAD'!$B285+$B285</f>
        <v>1</v>
      </c>
      <c r="J285" s="199">
        <f ca="1">'GAS DAILY VOL DOWNLOAD'!J285-'GAS DAILY VOL DOWNLOAD'!$B285+$B285</f>
        <v>1.35</v>
      </c>
      <c r="K285" s="199">
        <f ca="1">'GAS DAILY VOL DOWNLOAD'!K285-'GAS DAILY VOL DOWNLOAD'!$B285+$B285</f>
        <v>0</v>
      </c>
      <c r="L285" s="199">
        <f ca="1">'GAS DAILY VOL DOWNLOAD'!L285-'GAS DAILY VOL DOWNLOAD'!$B285+$B285</f>
        <v>1.1000000000000001</v>
      </c>
      <c r="M285" s="199">
        <f ca="1">'GAS DAILY VOL DOWNLOAD'!M285-'GAS DAILY VOL DOWNLOAD'!$B285+$B285</f>
        <v>1</v>
      </c>
      <c r="N285" s="199">
        <f ca="1">'GAS DAILY VOL DOWNLOAD'!N285-'GAS DAILY VOL DOWNLOAD'!$B285+$B285</f>
        <v>1.25</v>
      </c>
      <c r="O285" s="199">
        <f ca="1">'GAS DAILY VOL DOWNLOAD'!O285-'GAS DAILY VOL DOWNLOAD'!$B285+$B285</f>
        <v>0.15</v>
      </c>
      <c r="P285" s="199">
        <f ca="1">'GAS DAILY VOL DOWNLOAD'!P285-'GAS DAILY VOL DOWNLOAD'!$B285+$B285</f>
        <v>1.1000000000000001</v>
      </c>
      <c r="Q285" s="199">
        <f ca="1">'GAS DAILY VOL DOWNLOAD'!Q285-'GAS DAILY VOL DOWNLOAD'!$B285+$B285</f>
        <v>0</v>
      </c>
    </row>
    <row r="286" spans="1:17" x14ac:dyDescent="0.25">
      <c r="A286" s="154">
        <v>45658</v>
      </c>
      <c r="B286" s="199">
        <f ca="1">STRADDLES!L308</f>
        <v>0</v>
      </c>
      <c r="C286" s="199">
        <f ca="1">'GAS DAILY VOL DOWNLOAD'!C286-'GAS DAILY VOL DOWNLOAD'!$B286+$B286</f>
        <v>1.05</v>
      </c>
      <c r="D286" s="199">
        <f ca="1">'GAS DAILY VOL DOWNLOAD'!D286-'GAS DAILY VOL DOWNLOAD'!$B286+$B286</f>
        <v>1</v>
      </c>
      <c r="E286" s="199">
        <f ca="1">'GAS DAILY VOL DOWNLOAD'!E286-'GAS DAILY VOL DOWNLOAD'!$B286+$B286</f>
        <v>1</v>
      </c>
      <c r="F286" s="199">
        <f ca="1">'GAS DAILY VOL DOWNLOAD'!F286-'GAS DAILY VOL DOWNLOAD'!$B286+$B286</f>
        <v>1.1499999999999999</v>
      </c>
      <c r="G286" s="199">
        <f ca="1">'GAS DAILY VOL DOWNLOAD'!G286-'GAS DAILY VOL DOWNLOAD'!$B286+$B286</f>
        <v>1.45</v>
      </c>
      <c r="H286" s="199">
        <f ca="1">'GAS DAILY VOL DOWNLOAD'!H286-'GAS DAILY VOL DOWNLOAD'!$B286+$B286</f>
        <v>1.05</v>
      </c>
      <c r="I286" s="199">
        <f ca="1">'GAS DAILY VOL DOWNLOAD'!I286-'GAS DAILY VOL DOWNLOAD'!$B286+$B286</f>
        <v>1</v>
      </c>
      <c r="J286" s="199">
        <f ca="1">'GAS DAILY VOL DOWNLOAD'!J286-'GAS DAILY VOL DOWNLOAD'!$B286+$B286</f>
        <v>1.35</v>
      </c>
      <c r="K286" s="199">
        <f ca="1">'GAS DAILY VOL DOWNLOAD'!K286-'GAS DAILY VOL DOWNLOAD'!$B286+$B286</f>
        <v>0</v>
      </c>
      <c r="L286" s="199">
        <f ca="1">'GAS DAILY VOL DOWNLOAD'!L286-'GAS DAILY VOL DOWNLOAD'!$B286+$B286</f>
        <v>1.1000000000000001</v>
      </c>
      <c r="M286" s="199">
        <f ca="1">'GAS DAILY VOL DOWNLOAD'!M286-'GAS DAILY VOL DOWNLOAD'!$B286+$B286</f>
        <v>1</v>
      </c>
      <c r="N286" s="199">
        <f ca="1">'GAS DAILY VOL DOWNLOAD'!N286-'GAS DAILY VOL DOWNLOAD'!$B286+$B286</f>
        <v>1.45</v>
      </c>
      <c r="O286" s="199">
        <f ca="1">'GAS DAILY VOL DOWNLOAD'!O286-'GAS DAILY VOL DOWNLOAD'!$B286+$B286</f>
        <v>0.15</v>
      </c>
      <c r="P286" s="199">
        <f ca="1">'GAS DAILY VOL DOWNLOAD'!P286-'GAS DAILY VOL DOWNLOAD'!$B286+$B286</f>
        <v>1.1000000000000001</v>
      </c>
      <c r="Q286" s="199">
        <f ca="1">'GAS DAILY VOL DOWNLOAD'!Q286-'GAS DAILY VOL DOWNLOAD'!$B286+$B286</f>
        <v>0</v>
      </c>
    </row>
    <row r="287" spans="1:17" x14ac:dyDescent="0.25">
      <c r="A287" s="154">
        <v>45689</v>
      </c>
      <c r="B287" s="199">
        <f ca="1">STRADDLES!L309</f>
        <v>0</v>
      </c>
      <c r="C287" s="199">
        <f ca="1">'GAS DAILY VOL DOWNLOAD'!C287-'GAS DAILY VOL DOWNLOAD'!$B287+$B287</f>
        <v>1.05</v>
      </c>
      <c r="D287" s="199">
        <f ca="1">'GAS DAILY VOL DOWNLOAD'!D287-'GAS DAILY VOL DOWNLOAD'!$B287+$B287</f>
        <v>1</v>
      </c>
      <c r="E287" s="199">
        <f ca="1">'GAS DAILY VOL DOWNLOAD'!E287-'GAS DAILY VOL DOWNLOAD'!$B287+$B287</f>
        <v>1</v>
      </c>
      <c r="F287" s="199">
        <f ca="1">'GAS DAILY VOL DOWNLOAD'!F287-'GAS DAILY VOL DOWNLOAD'!$B287+$B287</f>
        <v>1.1499999999999999</v>
      </c>
      <c r="G287" s="199">
        <f ca="1">'GAS DAILY VOL DOWNLOAD'!G287-'GAS DAILY VOL DOWNLOAD'!$B287+$B287</f>
        <v>1.45</v>
      </c>
      <c r="H287" s="199">
        <f ca="1">'GAS DAILY VOL DOWNLOAD'!H287-'GAS DAILY VOL DOWNLOAD'!$B287+$B287</f>
        <v>1.05</v>
      </c>
      <c r="I287" s="199">
        <f ca="1">'GAS DAILY VOL DOWNLOAD'!I287-'GAS DAILY VOL DOWNLOAD'!$B287+$B287</f>
        <v>1</v>
      </c>
      <c r="J287" s="199">
        <f ca="1">'GAS DAILY VOL DOWNLOAD'!J287-'GAS DAILY VOL DOWNLOAD'!$B287+$B287</f>
        <v>1.35</v>
      </c>
      <c r="K287" s="199">
        <f ca="1">'GAS DAILY VOL DOWNLOAD'!K287-'GAS DAILY VOL DOWNLOAD'!$B287+$B287</f>
        <v>0</v>
      </c>
      <c r="L287" s="199">
        <f ca="1">'GAS DAILY VOL DOWNLOAD'!L287-'GAS DAILY VOL DOWNLOAD'!$B287+$B287</f>
        <v>1.1000000000000001</v>
      </c>
      <c r="M287" s="199">
        <f ca="1">'GAS DAILY VOL DOWNLOAD'!M287-'GAS DAILY VOL DOWNLOAD'!$B287+$B287</f>
        <v>1</v>
      </c>
      <c r="N287" s="199">
        <f ca="1">'GAS DAILY VOL DOWNLOAD'!N287-'GAS DAILY VOL DOWNLOAD'!$B287+$B287</f>
        <v>1.45</v>
      </c>
      <c r="O287" s="199">
        <f ca="1">'GAS DAILY VOL DOWNLOAD'!O287-'GAS DAILY VOL DOWNLOAD'!$B287+$B287</f>
        <v>0.15</v>
      </c>
      <c r="P287" s="199">
        <f ca="1">'GAS DAILY VOL DOWNLOAD'!P287-'GAS DAILY VOL DOWNLOAD'!$B287+$B287</f>
        <v>1.1000000000000001</v>
      </c>
      <c r="Q287" s="199">
        <f ca="1">'GAS DAILY VOL DOWNLOAD'!Q287-'GAS DAILY VOL DOWNLOAD'!$B287+$B287</f>
        <v>0</v>
      </c>
    </row>
    <row r="288" spans="1:17" x14ac:dyDescent="0.25">
      <c r="A288" s="154">
        <v>45717</v>
      </c>
      <c r="B288" s="199">
        <f ca="1">STRADDLES!L310</f>
        <v>0</v>
      </c>
      <c r="C288" s="199">
        <f ca="1">'GAS DAILY VOL DOWNLOAD'!C288-'GAS DAILY VOL DOWNLOAD'!$B288+$B288</f>
        <v>0.8</v>
      </c>
      <c r="D288" s="199">
        <f ca="1">'GAS DAILY VOL DOWNLOAD'!D288-'GAS DAILY VOL DOWNLOAD'!$B288+$B288</f>
        <v>0.75</v>
      </c>
      <c r="E288" s="199">
        <f ca="1">'GAS DAILY VOL DOWNLOAD'!E288-'GAS DAILY VOL DOWNLOAD'!$B288+$B288</f>
        <v>0.75</v>
      </c>
      <c r="F288" s="199">
        <f ca="1">'GAS DAILY VOL DOWNLOAD'!F288-'GAS DAILY VOL DOWNLOAD'!$B288+$B288</f>
        <v>0.85</v>
      </c>
      <c r="G288" s="199">
        <f ca="1">'GAS DAILY VOL DOWNLOAD'!G288-'GAS DAILY VOL DOWNLOAD'!$B288+$B288</f>
        <v>1</v>
      </c>
      <c r="H288" s="199">
        <f ca="1">'GAS DAILY VOL DOWNLOAD'!H288-'GAS DAILY VOL DOWNLOAD'!$B288+$B288</f>
        <v>0.75</v>
      </c>
      <c r="I288" s="199">
        <f ca="1">'GAS DAILY VOL DOWNLOAD'!I288-'GAS DAILY VOL DOWNLOAD'!$B288+$B288</f>
        <v>0.75</v>
      </c>
      <c r="J288" s="199">
        <f ca="1">'GAS DAILY VOL DOWNLOAD'!J288-'GAS DAILY VOL DOWNLOAD'!$B288+$B288</f>
        <v>0.95</v>
      </c>
      <c r="K288" s="199">
        <f ca="1">'GAS DAILY VOL DOWNLOAD'!K288-'GAS DAILY VOL DOWNLOAD'!$B288+$B288</f>
        <v>0</v>
      </c>
      <c r="L288" s="199">
        <f ca="1">'GAS DAILY VOL DOWNLOAD'!L288-'GAS DAILY VOL DOWNLOAD'!$B288+$B288</f>
        <v>0.75</v>
      </c>
      <c r="M288" s="199">
        <f ca="1">'GAS DAILY VOL DOWNLOAD'!M288-'GAS DAILY VOL DOWNLOAD'!$B288+$B288</f>
        <v>0.75</v>
      </c>
      <c r="N288" s="199">
        <f ca="1">'GAS DAILY VOL DOWNLOAD'!N288-'GAS DAILY VOL DOWNLOAD'!$B288+$B288</f>
        <v>1</v>
      </c>
      <c r="O288" s="199">
        <f ca="1">'GAS DAILY VOL DOWNLOAD'!O288-'GAS DAILY VOL DOWNLOAD'!$B288+$B288</f>
        <v>0.15</v>
      </c>
      <c r="P288" s="199">
        <f ca="1">'GAS DAILY VOL DOWNLOAD'!P288-'GAS DAILY VOL DOWNLOAD'!$B288+$B288</f>
        <v>0.85</v>
      </c>
      <c r="Q288" s="199">
        <f ca="1">'GAS DAILY VOL DOWNLOAD'!Q288-'GAS DAILY VOL DOWNLOAD'!$B288+$B288</f>
        <v>0</v>
      </c>
    </row>
    <row r="289" spans="1:17" x14ac:dyDescent="0.25">
      <c r="A289" s="154">
        <v>45748</v>
      </c>
      <c r="B289" s="199">
        <f ca="1">STRADDLES!L311</f>
        <v>0</v>
      </c>
      <c r="C289" s="199">
        <f ca="1">'GAS DAILY VOL DOWNLOAD'!C289-'GAS DAILY VOL DOWNLOAD'!$B289+$B289</f>
        <v>0.45</v>
      </c>
      <c r="D289" s="199">
        <f ca="1">'GAS DAILY VOL DOWNLOAD'!D289-'GAS DAILY VOL DOWNLOAD'!$B289+$B289</f>
        <v>0.4</v>
      </c>
      <c r="E289" s="199">
        <f ca="1">'GAS DAILY VOL DOWNLOAD'!E289-'GAS DAILY VOL DOWNLOAD'!$B289+$B289</f>
        <v>0.45</v>
      </c>
      <c r="F289" s="199">
        <f ca="1">'GAS DAILY VOL DOWNLOAD'!F289-'GAS DAILY VOL DOWNLOAD'!$B289+$B289</f>
        <v>0.45</v>
      </c>
      <c r="G289" s="199">
        <f ca="1">'GAS DAILY VOL DOWNLOAD'!G289-'GAS DAILY VOL DOWNLOAD'!$B289+$B289</f>
        <v>0.45</v>
      </c>
      <c r="H289" s="199">
        <f ca="1">'GAS DAILY VOL DOWNLOAD'!H289-'GAS DAILY VOL DOWNLOAD'!$B289+$B289</f>
        <v>0.45</v>
      </c>
      <c r="I289" s="199">
        <f ca="1">'GAS DAILY VOL DOWNLOAD'!I289-'GAS DAILY VOL DOWNLOAD'!$B289+$B289</f>
        <v>0.45</v>
      </c>
      <c r="J289" s="199">
        <f ca="1">'GAS DAILY VOL DOWNLOAD'!J289-'GAS DAILY VOL DOWNLOAD'!$B289+$B289</f>
        <v>0.5</v>
      </c>
      <c r="K289" s="199">
        <f ca="1">'GAS DAILY VOL DOWNLOAD'!K289-'GAS DAILY VOL DOWNLOAD'!$B289+$B289</f>
        <v>0</v>
      </c>
      <c r="L289" s="199">
        <f ca="1">'GAS DAILY VOL DOWNLOAD'!L289-'GAS DAILY VOL DOWNLOAD'!$B289+$B289</f>
        <v>0.45</v>
      </c>
      <c r="M289" s="199">
        <f ca="1">'GAS DAILY VOL DOWNLOAD'!M289-'GAS DAILY VOL DOWNLOAD'!$B289+$B289</f>
        <v>0.4</v>
      </c>
      <c r="N289" s="199">
        <f ca="1">'GAS DAILY VOL DOWNLOAD'!N289-'GAS DAILY VOL DOWNLOAD'!$B289+$B289</f>
        <v>0.45</v>
      </c>
      <c r="O289" s="199">
        <f ca="1">'GAS DAILY VOL DOWNLOAD'!O289-'GAS DAILY VOL DOWNLOAD'!$B289+$B289</f>
        <v>0.15</v>
      </c>
      <c r="P289" s="199">
        <f ca="1">'GAS DAILY VOL DOWNLOAD'!P289-'GAS DAILY VOL DOWNLOAD'!$B289+$B289</f>
        <v>0.55000000000000004</v>
      </c>
      <c r="Q289" s="199">
        <f ca="1">'GAS DAILY VOL DOWNLOAD'!Q289-'GAS DAILY VOL DOWNLOAD'!$B289+$B289</f>
        <v>0</v>
      </c>
    </row>
    <row r="290" spans="1:17" x14ac:dyDescent="0.25">
      <c r="A290" s="154">
        <v>45778</v>
      </c>
      <c r="B290" s="199">
        <f ca="1">STRADDLES!L312</f>
        <v>0</v>
      </c>
      <c r="C290" s="199">
        <f ca="1">'GAS DAILY VOL DOWNLOAD'!C290-'GAS DAILY VOL DOWNLOAD'!$B290+$B290</f>
        <v>0.5</v>
      </c>
      <c r="D290" s="199">
        <f ca="1">'GAS DAILY VOL DOWNLOAD'!D290-'GAS DAILY VOL DOWNLOAD'!$B290+$B290</f>
        <v>0.4</v>
      </c>
      <c r="E290" s="199">
        <f ca="1">'GAS DAILY VOL DOWNLOAD'!E290-'GAS DAILY VOL DOWNLOAD'!$B290+$B290</f>
        <v>0.4</v>
      </c>
      <c r="F290" s="199">
        <f ca="1">'GAS DAILY VOL DOWNLOAD'!F290-'GAS DAILY VOL DOWNLOAD'!$B290+$B290</f>
        <v>0.45</v>
      </c>
      <c r="G290" s="199">
        <f ca="1">'GAS DAILY VOL DOWNLOAD'!G290-'GAS DAILY VOL DOWNLOAD'!$B290+$B290</f>
        <v>0.5</v>
      </c>
      <c r="H290" s="199">
        <f ca="1">'GAS DAILY VOL DOWNLOAD'!H290-'GAS DAILY VOL DOWNLOAD'!$B290+$B290</f>
        <v>0.45</v>
      </c>
      <c r="I290" s="199">
        <f ca="1">'GAS DAILY VOL DOWNLOAD'!I290-'GAS DAILY VOL DOWNLOAD'!$B290+$B290</f>
        <v>0.4</v>
      </c>
      <c r="J290" s="199">
        <f ca="1">'GAS DAILY VOL DOWNLOAD'!J290-'GAS DAILY VOL DOWNLOAD'!$B290+$B290</f>
        <v>0.45</v>
      </c>
      <c r="K290" s="199">
        <f ca="1">'GAS DAILY VOL DOWNLOAD'!K290-'GAS DAILY VOL DOWNLOAD'!$B290+$B290</f>
        <v>0</v>
      </c>
      <c r="L290" s="199">
        <f ca="1">'GAS DAILY VOL DOWNLOAD'!L290-'GAS DAILY VOL DOWNLOAD'!$B290+$B290</f>
        <v>0.5</v>
      </c>
      <c r="M290" s="199">
        <f ca="1">'GAS DAILY VOL DOWNLOAD'!M290-'GAS DAILY VOL DOWNLOAD'!$B290+$B290</f>
        <v>0.45</v>
      </c>
      <c r="N290" s="199">
        <f ca="1">'GAS DAILY VOL DOWNLOAD'!N290-'GAS DAILY VOL DOWNLOAD'!$B290+$B290</f>
        <v>0.5</v>
      </c>
      <c r="O290" s="199">
        <f ca="1">'GAS DAILY VOL DOWNLOAD'!O290-'GAS DAILY VOL DOWNLOAD'!$B290+$B290</f>
        <v>0.15</v>
      </c>
      <c r="P290" s="199">
        <f ca="1">'GAS DAILY VOL DOWNLOAD'!P290-'GAS DAILY VOL DOWNLOAD'!$B290+$B290</f>
        <v>0.5</v>
      </c>
      <c r="Q290" s="199">
        <f ca="1">'GAS DAILY VOL DOWNLOAD'!Q290-'GAS DAILY VOL DOWNLOAD'!$B290+$B290</f>
        <v>0</v>
      </c>
    </row>
    <row r="291" spans="1:17" x14ac:dyDescent="0.25">
      <c r="A291" s="154">
        <v>45809</v>
      </c>
      <c r="B291" s="199">
        <f ca="1">STRADDLES!L313</f>
        <v>0</v>
      </c>
      <c r="C291" s="199">
        <f ca="1">'GAS DAILY VOL DOWNLOAD'!C291-'GAS DAILY VOL DOWNLOAD'!$B291+$B291</f>
        <v>0.5</v>
      </c>
      <c r="D291" s="199">
        <f ca="1">'GAS DAILY VOL DOWNLOAD'!D291-'GAS DAILY VOL DOWNLOAD'!$B291+$B291</f>
        <v>0.4</v>
      </c>
      <c r="E291" s="199">
        <f ca="1">'GAS DAILY VOL DOWNLOAD'!E291-'GAS DAILY VOL DOWNLOAD'!$B291+$B291</f>
        <v>0.5</v>
      </c>
      <c r="F291" s="199">
        <f ca="1">'GAS DAILY VOL DOWNLOAD'!F291-'GAS DAILY VOL DOWNLOAD'!$B291+$B291</f>
        <v>0.45</v>
      </c>
      <c r="G291" s="199">
        <f ca="1">'GAS DAILY VOL DOWNLOAD'!G291-'GAS DAILY VOL DOWNLOAD'!$B291+$B291</f>
        <v>0.5</v>
      </c>
      <c r="H291" s="199">
        <f ca="1">'GAS DAILY VOL DOWNLOAD'!H291-'GAS DAILY VOL DOWNLOAD'!$B291+$B291</f>
        <v>0.5</v>
      </c>
      <c r="I291" s="199">
        <f ca="1">'GAS DAILY VOL DOWNLOAD'!I291-'GAS DAILY VOL DOWNLOAD'!$B291+$B291</f>
        <v>0.5</v>
      </c>
      <c r="J291" s="199">
        <f ca="1">'GAS DAILY VOL DOWNLOAD'!J291-'GAS DAILY VOL DOWNLOAD'!$B291+$B291</f>
        <v>0.5</v>
      </c>
      <c r="K291" s="199">
        <f ca="1">'GAS DAILY VOL DOWNLOAD'!K291-'GAS DAILY VOL DOWNLOAD'!$B291+$B291</f>
        <v>0</v>
      </c>
      <c r="L291" s="199">
        <f ca="1">'GAS DAILY VOL DOWNLOAD'!L291-'GAS DAILY VOL DOWNLOAD'!$B291+$B291</f>
        <v>0.5</v>
      </c>
      <c r="M291" s="199">
        <f ca="1">'GAS DAILY VOL DOWNLOAD'!M291-'GAS DAILY VOL DOWNLOAD'!$B291+$B291</f>
        <v>0.45</v>
      </c>
      <c r="N291" s="199">
        <f ca="1">'GAS DAILY VOL DOWNLOAD'!N291-'GAS DAILY VOL DOWNLOAD'!$B291+$B291</f>
        <v>0.5</v>
      </c>
      <c r="O291" s="199">
        <f ca="1">'GAS DAILY VOL DOWNLOAD'!O291-'GAS DAILY VOL DOWNLOAD'!$B291+$B291</f>
        <v>0.15</v>
      </c>
      <c r="P291" s="199">
        <f ca="1">'GAS DAILY VOL DOWNLOAD'!P291-'GAS DAILY VOL DOWNLOAD'!$B291+$B291</f>
        <v>0.6</v>
      </c>
      <c r="Q291" s="199">
        <f ca="1">'GAS DAILY VOL DOWNLOAD'!Q291-'GAS DAILY VOL DOWNLOAD'!$B291+$B291</f>
        <v>0</v>
      </c>
    </row>
    <row r="292" spans="1:17" x14ac:dyDescent="0.25">
      <c r="A292" s="154">
        <v>45839</v>
      </c>
      <c r="B292" s="199">
        <f ca="1">STRADDLES!L314</f>
        <v>0</v>
      </c>
      <c r="C292" s="199">
        <f ca="1">'GAS DAILY VOL DOWNLOAD'!C292-'GAS DAILY VOL DOWNLOAD'!$B292+$B292</f>
        <v>0.5</v>
      </c>
      <c r="D292" s="199">
        <f ca="1">'GAS DAILY VOL DOWNLOAD'!D292-'GAS DAILY VOL DOWNLOAD'!$B292+$B292</f>
        <v>0.4</v>
      </c>
      <c r="E292" s="199">
        <f ca="1">'GAS DAILY VOL DOWNLOAD'!E292-'GAS DAILY VOL DOWNLOAD'!$B292+$B292</f>
        <v>0.5</v>
      </c>
      <c r="F292" s="199">
        <f ca="1">'GAS DAILY VOL DOWNLOAD'!F292-'GAS DAILY VOL DOWNLOAD'!$B292+$B292</f>
        <v>0.5</v>
      </c>
      <c r="G292" s="199">
        <f ca="1">'GAS DAILY VOL DOWNLOAD'!G292-'GAS DAILY VOL DOWNLOAD'!$B292+$B292</f>
        <v>0.5</v>
      </c>
      <c r="H292" s="199">
        <f ca="1">'GAS DAILY VOL DOWNLOAD'!H292-'GAS DAILY VOL DOWNLOAD'!$B292+$B292</f>
        <v>0.5</v>
      </c>
      <c r="I292" s="199">
        <f ca="1">'GAS DAILY VOL DOWNLOAD'!I292-'GAS DAILY VOL DOWNLOAD'!$B292+$B292</f>
        <v>0.5</v>
      </c>
      <c r="J292" s="199">
        <f ca="1">'GAS DAILY VOL DOWNLOAD'!J292-'GAS DAILY VOL DOWNLOAD'!$B292+$B292</f>
        <v>0.5</v>
      </c>
      <c r="K292" s="199">
        <f ca="1">'GAS DAILY VOL DOWNLOAD'!K292-'GAS DAILY VOL DOWNLOAD'!$B292+$B292</f>
        <v>0</v>
      </c>
      <c r="L292" s="199">
        <f ca="1">'GAS DAILY VOL DOWNLOAD'!L292-'GAS DAILY VOL DOWNLOAD'!$B292+$B292</f>
        <v>0.55000000000000004</v>
      </c>
      <c r="M292" s="199">
        <f ca="1">'GAS DAILY VOL DOWNLOAD'!M292-'GAS DAILY VOL DOWNLOAD'!$B292+$B292</f>
        <v>0.5</v>
      </c>
      <c r="N292" s="199">
        <f ca="1">'GAS DAILY VOL DOWNLOAD'!N292-'GAS DAILY VOL DOWNLOAD'!$B292+$B292</f>
        <v>0.5</v>
      </c>
      <c r="O292" s="199">
        <f ca="1">'GAS DAILY VOL DOWNLOAD'!O292-'GAS DAILY VOL DOWNLOAD'!$B292+$B292</f>
        <v>0.15</v>
      </c>
      <c r="P292" s="199">
        <f ca="1">'GAS DAILY VOL DOWNLOAD'!P292-'GAS DAILY VOL DOWNLOAD'!$B292+$B292</f>
        <v>0.6</v>
      </c>
      <c r="Q292" s="199">
        <f ca="1">'GAS DAILY VOL DOWNLOAD'!Q292-'GAS DAILY VOL DOWNLOAD'!$B292+$B292</f>
        <v>0</v>
      </c>
    </row>
    <row r="293" spans="1:17" x14ac:dyDescent="0.25">
      <c r="A293" s="154">
        <v>45870</v>
      </c>
      <c r="B293" s="199">
        <f ca="1">STRADDLES!L315</f>
        <v>0</v>
      </c>
      <c r="C293" s="199">
        <f ca="1">'GAS DAILY VOL DOWNLOAD'!C293-'GAS DAILY VOL DOWNLOAD'!$B293+$B293</f>
        <v>0.55000000000000004</v>
      </c>
      <c r="D293" s="199">
        <f ca="1">'GAS DAILY VOL DOWNLOAD'!D293-'GAS DAILY VOL DOWNLOAD'!$B293+$B293</f>
        <v>0.5</v>
      </c>
      <c r="E293" s="199">
        <f ca="1">'GAS DAILY VOL DOWNLOAD'!E293-'GAS DAILY VOL DOWNLOAD'!$B293+$B293</f>
        <v>0.6</v>
      </c>
      <c r="F293" s="199">
        <f ca="1">'GAS DAILY VOL DOWNLOAD'!F293-'GAS DAILY VOL DOWNLOAD'!$B293+$B293</f>
        <v>0.55000000000000004</v>
      </c>
      <c r="G293" s="199">
        <f ca="1">'GAS DAILY VOL DOWNLOAD'!G293-'GAS DAILY VOL DOWNLOAD'!$B293+$B293</f>
        <v>0.6</v>
      </c>
      <c r="H293" s="199">
        <f ca="1">'GAS DAILY VOL DOWNLOAD'!H293-'GAS DAILY VOL DOWNLOAD'!$B293+$B293</f>
        <v>0.55000000000000004</v>
      </c>
      <c r="I293" s="199">
        <f ca="1">'GAS DAILY VOL DOWNLOAD'!I293-'GAS DAILY VOL DOWNLOAD'!$B293+$B293</f>
        <v>0.6</v>
      </c>
      <c r="J293" s="199">
        <f ca="1">'GAS DAILY VOL DOWNLOAD'!J293-'GAS DAILY VOL DOWNLOAD'!$B293+$B293</f>
        <v>0.45</v>
      </c>
      <c r="K293" s="199">
        <f ca="1">'GAS DAILY VOL DOWNLOAD'!K293-'GAS DAILY VOL DOWNLOAD'!$B293+$B293</f>
        <v>0</v>
      </c>
      <c r="L293" s="199">
        <f ca="1">'GAS DAILY VOL DOWNLOAD'!L293-'GAS DAILY VOL DOWNLOAD'!$B293+$B293</f>
        <v>0.6</v>
      </c>
      <c r="M293" s="199">
        <f ca="1">'GAS DAILY VOL DOWNLOAD'!M293-'GAS DAILY VOL DOWNLOAD'!$B293+$B293</f>
        <v>0.55000000000000004</v>
      </c>
      <c r="N293" s="199">
        <f ca="1">'GAS DAILY VOL DOWNLOAD'!N293-'GAS DAILY VOL DOWNLOAD'!$B293+$B293</f>
        <v>0.6</v>
      </c>
      <c r="O293" s="199">
        <f ca="1">'GAS DAILY VOL DOWNLOAD'!O293-'GAS DAILY VOL DOWNLOAD'!$B293+$B293</f>
        <v>0.15</v>
      </c>
      <c r="P293" s="199">
        <f ca="1">'GAS DAILY VOL DOWNLOAD'!P293-'GAS DAILY VOL DOWNLOAD'!$B293+$B293</f>
        <v>0.7</v>
      </c>
      <c r="Q293" s="199">
        <f ca="1">'GAS DAILY VOL DOWNLOAD'!Q293-'GAS DAILY VOL DOWNLOAD'!$B293+$B293</f>
        <v>0</v>
      </c>
    </row>
    <row r="294" spans="1:17" x14ac:dyDescent="0.25">
      <c r="A294" s="154">
        <v>45901</v>
      </c>
      <c r="B294" s="199">
        <f ca="1">STRADDLES!L316</f>
        <v>0</v>
      </c>
      <c r="C294" s="199">
        <f ca="1">'GAS DAILY VOL DOWNLOAD'!C294-'GAS DAILY VOL DOWNLOAD'!$B294+$B294</f>
        <v>0.55000000000000004</v>
      </c>
      <c r="D294" s="199">
        <f ca="1">'GAS DAILY VOL DOWNLOAD'!D294-'GAS DAILY VOL DOWNLOAD'!$B294+$B294</f>
        <v>0.55000000000000004</v>
      </c>
      <c r="E294" s="199">
        <f ca="1">'GAS DAILY VOL DOWNLOAD'!E294-'GAS DAILY VOL DOWNLOAD'!$B294+$B294</f>
        <v>0.55000000000000004</v>
      </c>
      <c r="F294" s="199">
        <f ca="1">'GAS DAILY VOL DOWNLOAD'!F294-'GAS DAILY VOL DOWNLOAD'!$B294+$B294</f>
        <v>0.55000000000000004</v>
      </c>
      <c r="G294" s="199">
        <f ca="1">'GAS DAILY VOL DOWNLOAD'!G294-'GAS DAILY VOL DOWNLOAD'!$B294+$B294</f>
        <v>0.6</v>
      </c>
      <c r="H294" s="199">
        <f ca="1">'GAS DAILY VOL DOWNLOAD'!H294-'GAS DAILY VOL DOWNLOAD'!$B294+$B294</f>
        <v>0.6</v>
      </c>
      <c r="I294" s="199">
        <f ca="1">'GAS DAILY VOL DOWNLOAD'!I294-'GAS DAILY VOL DOWNLOAD'!$B294+$B294</f>
        <v>0.55000000000000004</v>
      </c>
      <c r="J294" s="199">
        <f ca="1">'GAS DAILY VOL DOWNLOAD'!J294-'GAS DAILY VOL DOWNLOAD'!$B294+$B294</f>
        <v>0.5</v>
      </c>
      <c r="K294" s="199">
        <f ca="1">'GAS DAILY VOL DOWNLOAD'!K294-'GAS DAILY VOL DOWNLOAD'!$B294+$B294</f>
        <v>0</v>
      </c>
      <c r="L294" s="199">
        <f ca="1">'GAS DAILY VOL DOWNLOAD'!L294-'GAS DAILY VOL DOWNLOAD'!$B294+$B294</f>
        <v>0.6</v>
      </c>
      <c r="M294" s="199">
        <f ca="1">'GAS DAILY VOL DOWNLOAD'!M294-'GAS DAILY VOL DOWNLOAD'!$B294+$B294</f>
        <v>0.55000000000000004</v>
      </c>
      <c r="N294" s="199">
        <f ca="1">'GAS DAILY VOL DOWNLOAD'!N294-'GAS DAILY VOL DOWNLOAD'!$B294+$B294</f>
        <v>0.6</v>
      </c>
      <c r="O294" s="199">
        <f ca="1">'GAS DAILY VOL DOWNLOAD'!O294-'GAS DAILY VOL DOWNLOAD'!$B294+$B294</f>
        <v>0.15</v>
      </c>
      <c r="P294" s="199">
        <f ca="1">'GAS DAILY VOL DOWNLOAD'!P294-'GAS DAILY VOL DOWNLOAD'!$B294+$B294</f>
        <v>0.65</v>
      </c>
      <c r="Q294" s="199">
        <f ca="1">'GAS DAILY VOL DOWNLOAD'!Q294-'GAS DAILY VOL DOWNLOAD'!$B294+$B294</f>
        <v>0</v>
      </c>
    </row>
    <row r="295" spans="1:17" x14ac:dyDescent="0.25">
      <c r="A295" s="154">
        <v>45931</v>
      </c>
      <c r="B295" s="199">
        <f ca="1">STRADDLES!L317</f>
        <v>0</v>
      </c>
      <c r="C295" s="199">
        <f ca="1">'GAS DAILY VOL DOWNLOAD'!C295-'GAS DAILY VOL DOWNLOAD'!$B295+$B295</f>
        <v>0.6</v>
      </c>
      <c r="D295" s="199">
        <f ca="1">'GAS DAILY VOL DOWNLOAD'!D295-'GAS DAILY VOL DOWNLOAD'!$B295+$B295</f>
        <v>0.55000000000000004</v>
      </c>
      <c r="E295" s="199">
        <f ca="1">'GAS DAILY VOL DOWNLOAD'!E295-'GAS DAILY VOL DOWNLOAD'!$B295+$B295</f>
        <v>0.6</v>
      </c>
      <c r="F295" s="199">
        <f ca="1">'GAS DAILY VOL DOWNLOAD'!F295-'GAS DAILY VOL DOWNLOAD'!$B295+$B295</f>
        <v>0.6</v>
      </c>
      <c r="G295" s="199">
        <f ca="1">'GAS DAILY VOL DOWNLOAD'!G295-'GAS DAILY VOL DOWNLOAD'!$B295+$B295</f>
        <v>0.65</v>
      </c>
      <c r="H295" s="199">
        <f ca="1">'GAS DAILY VOL DOWNLOAD'!H295-'GAS DAILY VOL DOWNLOAD'!$B295+$B295</f>
        <v>0.65</v>
      </c>
      <c r="I295" s="199">
        <f ca="1">'GAS DAILY VOL DOWNLOAD'!I295-'GAS DAILY VOL DOWNLOAD'!$B295+$B295</f>
        <v>0.6</v>
      </c>
      <c r="J295" s="199">
        <f ca="1">'GAS DAILY VOL DOWNLOAD'!J295-'GAS DAILY VOL DOWNLOAD'!$B295+$B295</f>
        <v>0.5</v>
      </c>
      <c r="K295" s="199">
        <f ca="1">'GAS DAILY VOL DOWNLOAD'!K295-'GAS DAILY VOL DOWNLOAD'!$B295+$B295</f>
        <v>0</v>
      </c>
      <c r="L295" s="199">
        <f ca="1">'GAS DAILY VOL DOWNLOAD'!L295-'GAS DAILY VOL DOWNLOAD'!$B295+$B295</f>
        <v>0.65</v>
      </c>
      <c r="M295" s="199">
        <f ca="1">'GAS DAILY VOL DOWNLOAD'!M295-'GAS DAILY VOL DOWNLOAD'!$B295+$B295</f>
        <v>0.6</v>
      </c>
      <c r="N295" s="199">
        <f ca="1">'GAS DAILY VOL DOWNLOAD'!N295-'GAS DAILY VOL DOWNLOAD'!$B295+$B295</f>
        <v>0.65</v>
      </c>
      <c r="O295" s="199">
        <f ca="1">'GAS DAILY VOL DOWNLOAD'!O295-'GAS DAILY VOL DOWNLOAD'!$B295+$B295</f>
        <v>0.15</v>
      </c>
      <c r="P295" s="199">
        <f ca="1">'GAS DAILY VOL DOWNLOAD'!P295-'GAS DAILY VOL DOWNLOAD'!$B295+$B295</f>
        <v>0.7</v>
      </c>
      <c r="Q295" s="199">
        <f ca="1">'GAS DAILY VOL DOWNLOAD'!Q295-'GAS DAILY VOL DOWNLOAD'!$B295+$B295</f>
        <v>0</v>
      </c>
    </row>
    <row r="296" spans="1:17" x14ac:dyDescent="0.25">
      <c r="A296" s="154">
        <v>45962</v>
      </c>
      <c r="B296" s="199">
        <f ca="1">STRADDLES!L318</f>
        <v>0</v>
      </c>
      <c r="C296" s="199">
        <f ca="1">'GAS DAILY VOL DOWNLOAD'!C296-'GAS DAILY VOL DOWNLOAD'!$B296+$B296</f>
        <v>0.85</v>
      </c>
      <c r="D296" s="199">
        <f ca="1">'GAS DAILY VOL DOWNLOAD'!D296-'GAS DAILY VOL DOWNLOAD'!$B296+$B296</f>
        <v>0.8</v>
      </c>
      <c r="E296" s="199">
        <f ca="1">'GAS DAILY VOL DOWNLOAD'!E296-'GAS DAILY VOL DOWNLOAD'!$B296+$B296</f>
        <v>0.8</v>
      </c>
      <c r="F296" s="199">
        <f ca="1">'GAS DAILY VOL DOWNLOAD'!F296-'GAS DAILY VOL DOWNLOAD'!$B296+$B296</f>
        <v>0.9</v>
      </c>
      <c r="G296" s="199">
        <f ca="1">'GAS DAILY VOL DOWNLOAD'!G296-'GAS DAILY VOL DOWNLOAD'!$B296+$B296</f>
        <v>0.95</v>
      </c>
      <c r="H296" s="199">
        <f ca="1">'GAS DAILY VOL DOWNLOAD'!H296-'GAS DAILY VOL DOWNLOAD'!$B296+$B296</f>
        <v>0.85</v>
      </c>
      <c r="I296" s="199">
        <f ca="1">'GAS DAILY VOL DOWNLOAD'!I296-'GAS DAILY VOL DOWNLOAD'!$B296+$B296</f>
        <v>0.8</v>
      </c>
      <c r="J296" s="199">
        <f ca="1">'GAS DAILY VOL DOWNLOAD'!J296-'GAS DAILY VOL DOWNLOAD'!$B296+$B296</f>
        <v>0.95</v>
      </c>
      <c r="K296" s="199">
        <f ca="1">'GAS DAILY VOL DOWNLOAD'!K296-'GAS DAILY VOL DOWNLOAD'!$B296+$B296</f>
        <v>0</v>
      </c>
      <c r="L296" s="199">
        <f ca="1">'GAS DAILY VOL DOWNLOAD'!L296-'GAS DAILY VOL DOWNLOAD'!$B296+$B296</f>
        <v>0.8</v>
      </c>
      <c r="M296" s="199">
        <f ca="1">'GAS DAILY VOL DOWNLOAD'!M296-'GAS DAILY VOL DOWNLOAD'!$B296+$B296</f>
        <v>0.8</v>
      </c>
      <c r="N296" s="199">
        <f ca="1">'GAS DAILY VOL DOWNLOAD'!N296-'GAS DAILY VOL DOWNLOAD'!$B296+$B296</f>
        <v>0.95</v>
      </c>
      <c r="O296" s="199">
        <f ca="1">'GAS DAILY VOL DOWNLOAD'!O296-'GAS DAILY VOL DOWNLOAD'!$B296+$B296</f>
        <v>0.15</v>
      </c>
      <c r="P296" s="199">
        <f ca="1">'GAS DAILY VOL DOWNLOAD'!P296-'GAS DAILY VOL DOWNLOAD'!$B296+$B296</f>
        <v>0.9</v>
      </c>
      <c r="Q296" s="199">
        <f ca="1">'GAS DAILY VOL DOWNLOAD'!Q296-'GAS DAILY VOL DOWNLOAD'!$B296+$B296</f>
        <v>0</v>
      </c>
    </row>
    <row r="297" spans="1:17" x14ac:dyDescent="0.25">
      <c r="A297" s="154">
        <v>45992</v>
      </c>
      <c r="B297" s="199">
        <f ca="1">STRADDLES!L319</f>
        <v>0</v>
      </c>
      <c r="C297" s="199">
        <f ca="1">'GAS DAILY VOL DOWNLOAD'!C297-'GAS DAILY VOL DOWNLOAD'!$B297+$B297</f>
        <v>1.05</v>
      </c>
      <c r="D297" s="199">
        <f ca="1">'GAS DAILY VOL DOWNLOAD'!D297-'GAS DAILY VOL DOWNLOAD'!$B297+$B297</f>
        <v>1</v>
      </c>
      <c r="E297" s="199">
        <f ca="1">'GAS DAILY VOL DOWNLOAD'!E297-'GAS DAILY VOL DOWNLOAD'!$B297+$B297</f>
        <v>1</v>
      </c>
      <c r="F297" s="199">
        <f ca="1">'GAS DAILY VOL DOWNLOAD'!F297-'GAS DAILY VOL DOWNLOAD'!$B297+$B297</f>
        <v>1.1499999999999999</v>
      </c>
      <c r="G297" s="199">
        <f ca="1">'GAS DAILY VOL DOWNLOAD'!G297-'GAS DAILY VOL DOWNLOAD'!$B297+$B297</f>
        <v>1.25</v>
      </c>
      <c r="H297" s="199">
        <f ca="1">'GAS DAILY VOL DOWNLOAD'!H297-'GAS DAILY VOL DOWNLOAD'!$B297+$B297</f>
        <v>1.05</v>
      </c>
      <c r="I297" s="199">
        <f ca="1">'GAS DAILY VOL DOWNLOAD'!I297-'GAS DAILY VOL DOWNLOAD'!$B297+$B297</f>
        <v>1</v>
      </c>
      <c r="J297" s="199">
        <f ca="1">'GAS DAILY VOL DOWNLOAD'!J297-'GAS DAILY VOL DOWNLOAD'!$B297+$B297</f>
        <v>1.35</v>
      </c>
      <c r="K297" s="199">
        <f ca="1">'GAS DAILY VOL DOWNLOAD'!K297-'GAS DAILY VOL DOWNLOAD'!$B297+$B297</f>
        <v>0</v>
      </c>
      <c r="L297" s="199">
        <f ca="1">'GAS DAILY VOL DOWNLOAD'!L297-'GAS DAILY VOL DOWNLOAD'!$B297+$B297</f>
        <v>1.1000000000000001</v>
      </c>
      <c r="M297" s="199">
        <f ca="1">'GAS DAILY VOL DOWNLOAD'!M297-'GAS DAILY VOL DOWNLOAD'!$B297+$B297</f>
        <v>1</v>
      </c>
      <c r="N297" s="199">
        <f ca="1">'GAS DAILY VOL DOWNLOAD'!N297-'GAS DAILY VOL DOWNLOAD'!$B297+$B297</f>
        <v>1.25</v>
      </c>
      <c r="O297" s="199">
        <f ca="1">'GAS DAILY VOL DOWNLOAD'!O297-'GAS DAILY VOL DOWNLOAD'!$B297+$B297</f>
        <v>0.15</v>
      </c>
      <c r="P297" s="199">
        <f ca="1">'GAS DAILY VOL DOWNLOAD'!P297-'GAS DAILY VOL DOWNLOAD'!$B297+$B297</f>
        <v>1.1000000000000001</v>
      </c>
      <c r="Q297" s="199">
        <f ca="1">'GAS DAILY VOL DOWNLOAD'!Q297-'GAS DAILY VOL DOWNLOAD'!$B297+$B297</f>
        <v>0</v>
      </c>
    </row>
    <row r="298" spans="1:17" x14ac:dyDescent="0.25">
      <c r="A298" s="154">
        <v>46023</v>
      </c>
      <c r="B298" s="199">
        <f ca="1">STRADDLES!L320</f>
        <v>0</v>
      </c>
      <c r="C298" s="199">
        <f ca="1">'GAS DAILY VOL DOWNLOAD'!C298-'GAS DAILY VOL DOWNLOAD'!$B298+$B298</f>
        <v>1.05</v>
      </c>
      <c r="D298" s="199">
        <f ca="1">'GAS DAILY VOL DOWNLOAD'!D298-'GAS DAILY VOL DOWNLOAD'!$B298+$B298</f>
        <v>1</v>
      </c>
      <c r="E298" s="199">
        <f ca="1">'GAS DAILY VOL DOWNLOAD'!E298-'GAS DAILY VOL DOWNLOAD'!$B298+$B298</f>
        <v>1</v>
      </c>
      <c r="F298" s="199">
        <f ca="1">'GAS DAILY VOL DOWNLOAD'!F298-'GAS DAILY VOL DOWNLOAD'!$B298+$B298</f>
        <v>1.1499999999999999</v>
      </c>
      <c r="G298" s="199">
        <f ca="1">'GAS DAILY VOL DOWNLOAD'!G298-'GAS DAILY VOL DOWNLOAD'!$B298+$B298</f>
        <v>1.45</v>
      </c>
      <c r="H298" s="199">
        <f ca="1">'GAS DAILY VOL DOWNLOAD'!H298-'GAS DAILY VOL DOWNLOAD'!$B298+$B298</f>
        <v>1.05</v>
      </c>
      <c r="I298" s="199">
        <f ca="1">'GAS DAILY VOL DOWNLOAD'!I298-'GAS DAILY VOL DOWNLOAD'!$B298+$B298</f>
        <v>1</v>
      </c>
      <c r="J298" s="199">
        <f ca="1">'GAS DAILY VOL DOWNLOAD'!J298-'GAS DAILY VOL DOWNLOAD'!$B298+$B298</f>
        <v>1.35</v>
      </c>
      <c r="K298" s="199">
        <f ca="1">'GAS DAILY VOL DOWNLOAD'!K298-'GAS DAILY VOL DOWNLOAD'!$B298+$B298</f>
        <v>0</v>
      </c>
      <c r="L298" s="199">
        <f ca="1">'GAS DAILY VOL DOWNLOAD'!L298-'GAS DAILY VOL DOWNLOAD'!$B298+$B298</f>
        <v>1.1000000000000001</v>
      </c>
      <c r="M298" s="199">
        <f ca="1">'GAS DAILY VOL DOWNLOAD'!M298-'GAS DAILY VOL DOWNLOAD'!$B298+$B298</f>
        <v>1</v>
      </c>
      <c r="N298" s="199">
        <f ca="1">'GAS DAILY VOL DOWNLOAD'!N298-'GAS DAILY VOL DOWNLOAD'!$B298+$B298</f>
        <v>1.45</v>
      </c>
      <c r="O298" s="199">
        <f ca="1">'GAS DAILY VOL DOWNLOAD'!O298-'GAS DAILY VOL DOWNLOAD'!$B298+$B298</f>
        <v>0.15</v>
      </c>
      <c r="P298" s="199">
        <f ca="1">'GAS DAILY VOL DOWNLOAD'!P298-'GAS DAILY VOL DOWNLOAD'!$B298+$B298</f>
        <v>1.1000000000000001</v>
      </c>
      <c r="Q298" s="199">
        <f ca="1">'GAS DAILY VOL DOWNLOAD'!Q298-'GAS DAILY VOL DOWNLOAD'!$B298+$B298</f>
        <v>0</v>
      </c>
    </row>
    <row r="299" spans="1:17" x14ac:dyDescent="0.25">
      <c r="A299" s="154">
        <v>46054</v>
      </c>
      <c r="B299" s="199">
        <f ca="1">STRADDLES!L321</f>
        <v>0</v>
      </c>
      <c r="C299" s="199">
        <f ca="1">'GAS DAILY VOL DOWNLOAD'!C299-'GAS DAILY VOL DOWNLOAD'!$B299+$B299</f>
        <v>1.05</v>
      </c>
      <c r="D299" s="199">
        <f ca="1">'GAS DAILY VOL DOWNLOAD'!D299-'GAS DAILY VOL DOWNLOAD'!$B299+$B299</f>
        <v>1</v>
      </c>
      <c r="E299" s="199">
        <f ca="1">'GAS DAILY VOL DOWNLOAD'!E299-'GAS DAILY VOL DOWNLOAD'!$B299+$B299</f>
        <v>1</v>
      </c>
      <c r="F299" s="199">
        <f ca="1">'GAS DAILY VOL DOWNLOAD'!F299-'GAS DAILY VOL DOWNLOAD'!$B299+$B299</f>
        <v>1.1499999999999999</v>
      </c>
      <c r="G299" s="199">
        <f ca="1">'GAS DAILY VOL DOWNLOAD'!G299-'GAS DAILY VOL DOWNLOAD'!$B299+$B299</f>
        <v>1.45</v>
      </c>
      <c r="H299" s="199">
        <f ca="1">'GAS DAILY VOL DOWNLOAD'!H299-'GAS DAILY VOL DOWNLOAD'!$B299+$B299</f>
        <v>1.05</v>
      </c>
      <c r="I299" s="199">
        <f ca="1">'GAS DAILY VOL DOWNLOAD'!I299-'GAS DAILY VOL DOWNLOAD'!$B299+$B299</f>
        <v>1</v>
      </c>
      <c r="J299" s="199">
        <f ca="1">'GAS DAILY VOL DOWNLOAD'!J299-'GAS DAILY VOL DOWNLOAD'!$B299+$B299</f>
        <v>1.35</v>
      </c>
      <c r="K299" s="199">
        <f ca="1">'GAS DAILY VOL DOWNLOAD'!K299-'GAS DAILY VOL DOWNLOAD'!$B299+$B299</f>
        <v>0</v>
      </c>
      <c r="L299" s="199">
        <f ca="1">'GAS DAILY VOL DOWNLOAD'!L299-'GAS DAILY VOL DOWNLOAD'!$B299+$B299</f>
        <v>1.1000000000000001</v>
      </c>
      <c r="M299" s="199">
        <f ca="1">'GAS DAILY VOL DOWNLOAD'!M299-'GAS DAILY VOL DOWNLOAD'!$B299+$B299</f>
        <v>1</v>
      </c>
      <c r="N299" s="199">
        <f ca="1">'GAS DAILY VOL DOWNLOAD'!N299-'GAS DAILY VOL DOWNLOAD'!$B299+$B299</f>
        <v>1.45</v>
      </c>
      <c r="O299" s="199">
        <f ca="1">'GAS DAILY VOL DOWNLOAD'!O299-'GAS DAILY VOL DOWNLOAD'!$B299+$B299</f>
        <v>0.15</v>
      </c>
      <c r="P299" s="199">
        <f ca="1">'GAS DAILY VOL DOWNLOAD'!P299-'GAS DAILY VOL DOWNLOAD'!$B299+$B299</f>
        <v>1.1000000000000001</v>
      </c>
      <c r="Q299" s="199">
        <f ca="1">'GAS DAILY VOL DOWNLOAD'!Q299-'GAS DAILY VOL DOWNLOAD'!$B299+$B299</f>
        <v>0</v>
      </c>
    </row>
    <row r="300" spans="1:17" x14ac:dyDescent="0.25">
      <c r="A300" s="154">
        <v>46082</v>
      </c>
      <c r="B300" s="199">
        <f ca="1">STRADDLES!L322</f>
        <v>0</v>
      </c>
      <c r="C300" s="199">
        <f ca="1">'GAS DAILY VOL DOWNLOAD'!C300-'GAS DAILY VOL DOWNLOAD'!$B300+$B300</f>
        <v>0.8</v>
      </c>
      <c r="D300" s="199">
        <f ca="1">'GAS DAILY VOL DOWNLOAD'!D300-'GAS DAILY VOL DOWNLOAD'!$B300+$B300</f>
        <v>0.75</v>
      </c>
      <c r="E300" s="199">
        <f ca="1">'GAS DAILY VOL DOWNLOAD'!E300-'GAS DAILY VOL DOWNLOAD'!$B300+$B300</f>
        <v>0.75</v>
      </c>
      <c r="F300" s="199">
        <f ca="1">'GAS DAILY VOL DOWNLOAD'!F300-'GAS DAILY VOL DOWNLOAD'!$B300+$B300</f>
        <v>0.85</v>
      </c>
      <c r="G300" s="199">
        <f ca="1">'GAS DAILY VOL DOWNLOAD'!G300-'GAS DAILY VOL DOWNLOAD'!$B300+$B300</f>
        <v>1</v>
      </c>
      <c r="H300" s="199">
        <f ca="1">'GAS DAILY VOL DOWNLOAD'!H300-'GAS DAILY VOL DOWNLOAD'!$B300+$B300</f>
        <v>0.75</v>
      </c>
      <c r="I300" s="199">
        <f ca="1">'GAS DAILY VOL DOWNLOAD'!I300-'GAS DAILY VOL DOWNLOAD'!$B300+$B300</f>
        <v>0.75</v>
      </c>
      <c r="J300" s="199">
        <f ca="1">'GAS DAILY VOL DOWNLOAD'!J300-'GAS DAILY VOL DOWNLOAD'!$B300+$B300</f>
        <v>0.95</v>
      </c>
      <c r="K300" s="199">
        <f ca="1">'GAS DAILY VOL DOWNLOAD'!K300-'GAS DAILY VOL DOWNLOAD'!$B300+$B300</f>
        <v>0</v>
      </c>
      <c r="L300" s="199">
        <f ca="1">'GAS DAILY VOL DOWNLOAD'!L300-'GAS DAILY VOL DOWNLOAD'!$B300+$B300</f>
        <v>0.75</v>
      </c>
      <c r="M300" s="199">
        <f ca="1">'GAS DAILY VOL DOWNLOAD'!M300-'GAS DAILY VOL DOWNLOAD'!$B300+$B300</f>
        <v>0.75</v>
      </c>
      <c r="N300" s="199">
        <f ca="1">'GAS DAILY VOL DOWNLOAD'!N300-'GAS DAILY VOL DOWNLOAD'!$B300+$B300</f>
        <v>1</v>
      </c>
      <c r="O300" s="199">
        <f ca="1">'GAS DAILY VOL DOWNLOAD'!O300-'GAS DAILY VOL DOWNLOAD'!$B300+$B300</f>
        <v>0.15</v>
      </c>
      <c r="P300" s="199">
        <f ca="1">'GAS DAILY VOL DOWNLOAD'!P300-'GAS DAILY VOL DOWNLOAD'!$B300+$B300</f>
        <v>0.85</v>
      </c>
      <c r="Q300" s="199">
        <f ca="1">'GAS DAILY VOL DOWNLOAD'!Q300-'GAS DAILY VOL DOWNLOAD'!$B300+$B300</f>
        <v>0</v>
      </c>
    </row>
    <row r="301" spans="1:17" x14ac:dyDescent="0.25">
      <c r="A301" s="154">
        <v>46113</v>
      </c>
      <c r="B301" s="199">
        <f ca="1">STRADDLES!L323</f>
        <v>0</v>
      </c>
      <c r="C301" s="199">
        <f ca="1">'GAS DAILY VOL DOWNLOAD'!C301-'GAS DAILY VOL DOWNLOAD'!$B301+$B301</f>
        <v>0.45</v>
      </c>
      <c r="D301" s="199">
        <f ca="1">'GAS DAILY VOL DOWNLOAD'!D301-'GAS DAILY VOL DOWNLOAD'!$B301+$B301</f>
        <v>0.4</v>
      </c>
      <c r="E301" s="199">
        <f ca="1">'GAS DAILY VOL DOWNLOAD'!E301-'GAS DAILY VOL DOWNLOAD'!$B301+$B301</f>
        <v>0.45</v>
      </c>
      <c r="F301" s="199">
        <f ca="1">'GAS DAILY VOL DOWNLOAD'!F301-'GAS DAILY VOL DOWNLOAD'!$B301+$B301</f>
        <v>0.45</v>
      </c>
      <c r="G301" s="199">
        <f ca="1">'GAS DAILY VOL DOWNLOAD'!G301-'GAS DAILY VOL DOWNLOAD'!$B301+$B301</f>
        <v>0.45</v>
      </c>
      <c r="H301" s="199">
        <f ca="1">'GAS DAILY VOL DOWNLOAD'!H301-'GAS DAILY VOL DOWNLOAD'!$B301+$B301</f>
        <v>0.45</v>
      </c>
      <c r="I301" s="199">
        <f ca="1">'GAS DAILY VOL DOWNLOAD'!I301-'GAS DAILY VOL DOWNLOAD'!$B301+$B301</f>
        <v>0.45</v>
      </c>
      <c r="J301" s="199">
        <f ca="1">'GAS DAILY VOL DOWNLOAD'!J301-'GAS DAILY VOL DOWNLOAD'!$B301+$B301</f>
        <v>0.5</v>
      </c>
      <c r="K301" s="199">
        <f ca="1">'GAS DAILY VOL DOWNLOAD'!K301-'GAS DAILY VOL DOWNLOAD'!$B301+$B301</f>
        <v>0</v>
      </c>
      <c r="L301" s="199">
        <f ca="1">'GAS DAILY VOL DOWNLOAD'!L301-'GAS DAILY VOL DOWNLOAD'!$B301+$B301</f>
        <v>0.45</v>
      </c>
      <c r="M301" s="199">
        <f ca="1">'GAS DAILY VOL DOWNLOAD'!M301-'GAS DAILY VOL DOWNLOAD'!$B301+$B301</f>
        <v>0.4</v>
      </c>
      <c r="N301" s="199">
        <f ca="1">'GAS DAILY VOL DOWNLOAD'!N301-'GAS DAILY VOL DOWNLOAD'!$B301+$B301</f>
        <v>0.45</v>
      </c>
      <c r="O301" s="199">
        <f ca="1">'GAS DAILY VOL DOWNLOAD'!O301-'GAS DAILY VOL DOWNLOAD'!$B301+$B301</f>
        <v>0.15</v>
      </c>
      <c r="P301" s="199">
        <f ca="1">'GAS DAILY VOL DOWNLOAD'!P301-'GAS DAILY VOL DOWNLOAD'!$B301+$B301</f>
        <v>0.55000000000000004</v>
      </c>
      <c r="Q301" s="199">
        <f ca="1">'GAS DAILY VOL DOWNLOAD'!Q301-'GAS DAILY VOL DOWNLOAD'!$B301+$B301</f>
        <v>0</v>
      </c>
    </row>
    <row r="302" spans="1:17" x14ac:dyDescent="0.25">
      <c r="A302" s="154">
        <v>46143</v>
      </c>
      <c r="B302" s="199">
        <f ca="1">STRADDLES!L324</f>
        <v>0</v>
      </c>
      <c r="C302" s="199">
        <f ca="1">'GAS DAILY VOL DOWNLOAD'!C302-'GAS DAILY VOL DOWNLOAD'!$B302+$B302</f>
        <v>0.5</v>
      </c>
      <c r="D302" s="199">
        <f ca="1">'GAS DAILY VOL DOWNLOAD'!D302-'GAS DAILY VOL DOWNLOAD'!$B302+$B302</f>
        <v>0.4</v>
      </c>
      <c r="E302" s="199">
        <f ca="1">'GAS DAILY VOL DOWNLOAD'!E302-'GAS DAILY VOL DOWNLOAD'!$B302+$B302</f>
        <v>0.4</v>
      </c>
      <c r="F302" s="199">
        <f ca="1">'GAS DAILY VOL DOWNLOAD'!F302-'GAS DAILY VOL DOWNLOAD'!$B302+$B302</f>
        <v>0.45</v>
      </c>
      <c r="G302" s="199">
        <f ca="1">'GAS DAILY VOL DOWNLOAD'!G302-'GAS DAILY VOL DOWNLOAD'!$B302+$B302</f>
        <v>0.5</v>
      </c>
      <c r="H302" s="199">
        <f ca="1">'GAS DAILY VOL DOWNLOAD'!H302-'GAS DAILY VOL DOWNLOAD'!$B302+$B302</f>
        <v>0.45</v>
      </c>
      <c r="I302" s="199">
        <f ca="1">'GAS DAILY VOL DOWNLOAD'!I302-'GAS DAILY VOL DOWNLOAD'!$B302+$B302</f>
        <v>0.4</v>
      </c>
      <c r="J302" s="199">
        <f ca="1">'GAS DAILY VOL DOWNLOAD'!J302-'GAS DAILY VOL DOWNLOAD'!$B302+$B302</f>
        <v>0.45</v>
      </c>
      <c r="K302" s="199">
        <f ca="1">'GAS DAILY VOL DOWNLOAD'!K302-'GAS DAILY VOL DOWNLOAD'!$B302+$B302</f>
        <v>0</v>
      </c>
      <c r="L302" s="199">
        <f ca="1">'GAS DAILY VOL DOWNLOAD'!L302-'GAS DAILY VOL DOWNLOAD'!$B302+$B302</f>
        <v>0.5</v>
      </c>
      <c r="M302" s="199">
        <f ca="1">'GAS DAILY VOL DOWNLOAD'!M302-'GAS DAILY VOL DOWNLOAD'!$B302+$B302</f>
        <v>0.45</v>
      </c>
      <c r="N302" s="199">
        <f ca="1">'GAS DAILY VOL DOWNLOAD'!N302-'GAS DAILY VOL DOWNLOAD'!$B302+$B302</f>
        <v>0.5</v>
      </c>
      <c r="O302" s="199">
        <f ca="1">'GAS DAILY VOL DOWNLOAD'!O302-'GAS DAILY VOL DOWNLOAD'!$B302+$B302</f>
        <v>0.15</v>
      </c>
      <c r="P302" s="199">
        <f ca="1">'GAS DAILY VOL DOWNLOAD'!P302-'GAS DAILY VOL DOWNLOAD'!$B302+$B302</f>
        <v>0.5</v>
      </c>
      <c r="Q302" s="199">
        <f ca="1">'GAS DAILY VOL DOWNLOAD'!Q302-'GAS DAILY VOL DOWNLOAD'!$B302+$B302</f>
        <v>0</v>
      </c>
    </row>
    <row r="303" spans="1:17" x14ac:dyDescent="0.25">
      <c r="A303" s="154">
        <v>46174</v>
      </c>
      <c r="B303" s="199">
        <f ca="1">STRADDLES!L325</f>
        <v>0</v>
      </c>
      <c r="C303" s="199">
        <f ca="1">'GAS DAILY VOL DOWNLOAD'!C303-'GAS DAILY VOL DOWNLOAD'!$B303+$B303</f>
        <v>0.5</v>
      </c>
      <c r="D303" s="199">
        <f ca="1">'GAS DAILY VOL DOWNLOAD'!D303-'GAS DAILY VOL DOWNLOAD'!$B303+$B303</f>
        <v>0.4</v>
      </c>
      <c r="E303" s="199">
        <f ca="1">'GAS DAILY VOL DOWNLOAD'!E303-'GAS DAILY VOL DOWNLOAD'!$B303+$B303</f>
        <v>0.5</v>
      </c>
      <c r="F303" s="199">
        <f ca="1">'GAS DAILY VOL DOWNLOAD'!F303-'GAS DAILY VOL DOWNLOAD'!$B303+$B303</f>
        <v>0.45</v>
      </c>
      <c r="G303" s="199">
        <f ca="1">'GAS DAILY VOL DOWNLOAD'!G303-'GAS DAILY VOL DOWNLOAD'!$B303+$B303</f>
        <v>0.5</v>
      </c>
      <c r="H303" s="199">
        <f ca="1">'GAS DAILY VOL DOWNLOAD'!H303-'GAS DAILY VOL DOWNLOAD'!$B303+$B303</f>
        <v>0.5</v>
      </c>
      <c r="I303" s="199">
        <f ca="1">'GAS DAILY VOL DOWNLOAD'!I303-'GAS DAILY VOL DOWNLOAD'!$B303+$B303</f>
        <v>0.5</v>
      </c>
      <c r="J303" s="199">
        <f ca="1">'GAS DAILY VOL DOWNLOAD'!J303-'GAS DAILY VOL DOWNLOAD'!$B303+$B303</f>
        <v>0.5</v>
      </c>
      <c r="K303" s="199">
        <f ca="1">'GAS DAILY VOL DOWNLOAD'!K303-'GAS DAILY VOL DOWNLOAD'!$B303+$B303</f>
        <v>0</v>
      </c>
      <c r="L303" s="199">
        <f ca="1">'GAS DAILY VOL DOWNLOAD'!L303-'GAS DAILY VOL DOWNLOAD'!$B303+$B303</f>
        <v>0.5</v>
      </c>
      <c r="M303" s="199">
        <f ca="1">'GAS DAILY VOL DOWNLOAD'!M303-'GAS DAILY VOL DOWNLOAD'!$B303+$B303</f>
        <v>0.45</v>
      </c>
      <c r="N303" s="199">
        <f ca="1">'GAS DAILY VOL DOWNLOAD'!N303-'GAS DAILY VOL DOWNLOAD'!$B303+$B303</f>
        <v>0.5</v>
      </c>
      <c r="O303" s="199">
        <f ca="1">'GAS DAILY VOL DOWNLOAD'!O303-'GAS DAILY VOL DOWNLOAD'!$B303+$B303</f>
        <v>0.15</v>
      </c>
      <c r="P303" s="199">
        <f ca="1">'GAS DAILY VOL DOWNLOAD'!P303-'GAS DAILY VOL DOWNLOAD'!$B303+$B303</f>
        <v>0.6</v>
      </c>
      <c r="Q303" s="199">
        <f ca="1">'GAS DAILY VOL DOWNLOAD'!Q303-'GAS DAILY VOL DOWNLOAD'!$B303+$B303</f>
        <v>0</v>
      </c>
    </row>
    <row r="304" spans="1:17" x14ac:dyDescent="0.25">
      <c r="A304" s="154">
        <v>46204</v>
      </c>
      <c r="B304" s="199">
        <f ca="1">STRADDLES!L326</f>
        <v>0</v>
      </c>
      <c r="C304" s="199">
        <f ca="1">'GAS DAILY VOL DOWNLOAD'!C304-'GAS DAILY VOL DOWNLOAD'!$B304+$B304</f>
        <v>0.5</v>
      </c>
      <c r="D304" s="199">
        <f ca="1">'GAS DAILY VOL DOWNLOAD'!D304-'GAS DAILY VOL DOWNLOAD'!$B304+$B304</f>
        <v>0.4</v>
      </c>
      <c r="E304" s="199">
        <f ca="1">'GAS DAILY VOL DOWNLOAD'!E304-'GAS DAILY VOL DOWNLOAD'!$B304+$B304</f>
        <v>0.5</v>
      </c>
      <c r="F304" s="199">
        <f ca="1">'GAS DAILY VOL DOWNLOAD'!F304-'GAS DAILY VOL DOWNLOAD'!$B304+$B304</f>
        <v>0.5</v>
      </c>
      <c r="G304" s="199">
        <f ca="1">'GAS DAILY VOL DOWNLOAD'!G304-'GAS DAILY VOL DOWNLOAD'!$B304+$B304</f>
        <v>0.5</v>
      </c>
      <c r="H304" s="199">
        <f ca="1">'GAS DAILY VOL DOWNLOAD'!H304-'GAS DAILY VOL DOWNLOAD'!$B304+$B304</f>
        <v>0.5</v>
      </c>
      <c r="I304" s="199">
        <f ca="1">'GAS DAILY VOL DOWNLOAD'!I304-'GAS DAILY VOL DOWNLOAD'!$B304+$B304</f>
        <v>0.5</v>
      </c>
      <c r="J304" s="199">
        <f ca="1">'GAS DAILY VOL DOWNLOAD'!J304-'GAS DAILY VOL DOWNLOAD'!$B304+$B304</f>
        <v>0.5</v>
      </c>
      <c r="K304" s="199">
        <f ca="1">'GAS DAILY VOL DOWNLOAD'!K304-'GAS DAILY VOL DOWNLOAD'!$B304+$B304</f>
        <v>0</v>
      </c>
      <c r="L304" s="199">
        <f ca="1">'GAS DAILY VOL DOWNLOAD'!L304-'GAS DAILY VOL DOWNLOAD'!$B304+$B304</f>
        <v>0.55000000000000004</v>
      </c>
      <c r="M304" s="199">
        <f ca="1">'GAS DAILY VOL DOWNLOAD'!M304-'GAS DAILY VOL DOWNLOAD'!$B304+$B304</f>
        <v>0.5</v>
      </c>
      <c r="N304" s="199">
        <f ca="1">'GAS DAILY VOL DOWNLOAD'!N304-'GAS DAILY VOL DOWNLOAD'!$B304+$B304</f>
        <v>0.5</v>
      </c>
      <c r="O304" s="199">
        <f ca="1">'GAS DAILY VOL DOWNLOAD'!O304-'GAS DAILY VOL DOWNLOAD'!$B304+$B304</f>
        <v>0.15</v>
      </c>
      <c r="P304" s="199">
        <f ca="1">'GAS DAILY VOL DOWNLOAD'!P304-'GAS DAILY VOL DOWNLOAD'!$B304+$B304</f>
        <v>0.6</v>
      </c>
      <c r="Q304" s="199">
        <f ca="1">'GAS DAILY VOL DOWNLOAD'!Q304-'GAS DAILY VOL DOWNLOAD'!$B304+$B304</f>
        <v>0</v>
      </c>
    </row>
    <row r="305" spans="1:17" x14ac:dyDescent="0.25">
      <c r="A305" s="154">
        <v>46235</v>
      </c>
      <c r="B305" s="199">
        <f ca="1">STRADDLES!L327</f>
        <v>0</v>
      </c>
      <c r="C305" s="199">
        <f ca="1">'GAS DAILY VOL DOWNLOAD'!C305-'GAS DAILY VOL DOWNLOAD'!$B305+$B305</f>
        <v>0.55000000000000004</v>
      </c>
      <c r="D305" s="199">
        <f ca="1">'GAS DAILY VOL DOWNLOAD'!D305-'GAS DAILY VOL DOWNLOAD'!$B305+$B305</f>
        <v>0.5</v>
      </c>
      <c r="E305" s="199">
        <f ca="1">'GAS DAILY VOL DOWNLOAD'!E305-'GAS DAILY VOL DOWNLOAD'!$B305+$B305</f>
        <v>0.6</v>
      </c>
      <c r="F305" s="199">
        <f ca="1">'GAS DAILY VOL DOWNLOAD'!F305-'GAS DAILY VOL DOWNLOAD'!$B305+$B305</f>
        <v>0.55000000000000004</v>
      </c>
      <c r="G305" s="199">
        <f ca="1">'GAS DAILY VOL DOWNLOAD'!G305-'GAS DAILY VOL DOWNLOAD'!$B305+$B305</f>
        <v>0.6</v>
      </c>
      <c r="H305" s="199">
        <f ca="1">'GAS DAILY VOL DOWNLOAD'!H305-'GAS DAILY VOL DOWNLOAD'!$B305+$B305</f>
        <v>0.55000000000000004</v>
      </c>
      <c r="I305" s="199">
        <f ca="1">'GAS DAILY VOL DOWNLOAD'!I305-'GAS DAILY VOL DOWNLOAD'!$B305+$B305</f>
        <v>0.6</v>
      </c>
      <c r="J305" s="199">
        <f ca="1">'GAS DAILY VOL DOWNLOAD'!J305-'GAS DAILY VOL DOWNLOAD'!$B305+$B305</f>
        <v>0.45</v>
      </c>
      <c r="K305" s="199">
        <f ca="1">'GAS DAILY VOL DOWNLOAD'!K305-'GAS DAILY VOL DOWNLOAD'!$B305+$B305</f>
        <v>0</v>
      </c>
      <c r="L305" s="199">
        <f ca="1">'GAS DAILY VOL DOWNLOAD'!L305-'GAS DAILY VOL DOWNLOAD'!$B305+$B305</f>
        <v>0.6</v>
      </c>
      <c r="M305" s="199">
        <f ca="1">'GAS DAILY VOL DOWNLOAD'!M305-'GAS DAILY VOL DOWNLOAD'!$B305+$B305</f>
        <v>0.55000000000000004</v>
      </c>
      <c r="N305" s="199">
        <f ca="1">'GAS DAILY VOL DOWNLOAD'!N305-'GAS DAILY VOL DOWNLOAD'!$B305+$B305</f>
        <v>0.6</v>
      </c>
      <c r="O305" s="199">
        <f ca="1">'GAS DAILY VOL DOWNLOAD'!O305-'GAS DAILY VOL DOWNLOAD'!$B305+$B305</f>
        <v>0.15</v>
      </c>
      <c r="P305" s="199">
        <f ca="1">'GAS DAILY VOL DOWNLOAD'!P305-'GAS DAILY VOL DOWNLOAD'!$B305+$B305</f>
        <v>0.7</v>
      </c>
      <c r="Q305" s="199">
        <f ca="1">'GAS DAILY VOL DOWNLOAD'!Q305-'GAS DAILY VOL DOWNLOAD'!$B305+$B305</f>
        <v>0</v>
      </c>
    </row>
    <row r="306" spans="1:17" x14ac:dyDescent="0.25">
      <c r="A306" s="154">
        <v>46266</v>
      </c>
      <c r="B306" s="199">
        <f ca="1">STRADDLES!L328</f>
        <v>0</v>
      </c>
      <c r="C306" s="199">
        <f ca="1">'GAS DAILY VOL DOWNLOAD'!C306-'GAS DAILY VOL DOWNLOAD'!$B306+$B306</f>
        <v>0.55000000000000004</v>
      </c>
      <c r="D306" s="199">
        <f ca="1">'GAS DAILY VOL DOWNLOAD'!D306-'GAS DAILY VOL DOWNLOAD'!$B306+$B306</f>
        <v>0.55000000000000004</v>
      </c>
      <c r="E306" s="199">
        <f ca="1">'GAS DAILY VOL DOWNLOAD'!E306-'GAS DAILY VOL DOWNLOAD'!$B306+$B306</f>
        <v>0.55000000000000004</v>
      </c>
      <c r="F306" s="199">
        <f ca="1">'GAS DAILY VOL DOWNLOAD'!F306-'GAS DAILY VOL DOWNLOAD'!$B306+$B306</f>
        <v>0.55000000000000004</v>
      </c>
      <c r="G306" s="199">
        <f ca="1">'GAS DAILY VOL DOWNLOAD'!G306-'GAS DAILY VOL DOWNLOAD'!$B306+$B306</f>
        <v>0.6</v>
      </c>
      <c r="H306" s="199">
        <f ca="1">'GAS DAILY VOL DOWNLOAD'!H306-'GAS DAILY VOL DOWNLOAD'!$B306+$B306</f>
        <v>0.6</v>
      </c>
      <c r="I306" s="199">
        <f ca="1">'GAS DAILY VOL DOWNLOAD'!I306-'GAS DAILY VOL DOWNLOAD'!$B306+$B306</f>
        <v>0.55000000000000004</v>
      </c>
      <c r="J306" s="199">
        <f ca="1">'GAS DAILY VOL DOWNLOAD'!J306-'GAS DAILY VOL DOWNLOAD'!$B306+$B306</f>
        <v>0.5</v>
      </c>
      <c r="K306" s="199">
        <f ca="1">'GAS DAILY VOL DOWNLOAD'!K306-'GAS DAILY VOL DOWNLOAD'!$B306+$B306</f>
        <v>0</v>
      </c>
      <c r="L306" s="199">
        <f ca="1">'GAS DAILY VOL DOWNLOAD'!L306-'GAS DAILY VOL DOWNLOAD'!$B306+$B306</f>
        <v>0.6</v>
      </c>
      <c r="M306" s="199">
        <f ca="1">'GAS DAILY VOL DOWNLOAD'!M306-'GAS DAILY VOL DOWNLOAD'!$B306+$B306</f>
        <v>0.55000000000000004</v>
      </c>
      <c r="N306" s="199">
        <f ca="1">'GAS DAILY VOL DOWNLOAD'!N306-'GAS DAILY VOL DOWNLOAD'!$B306+$B306</f>
        <v>0.6</v>
      </c>
      <c r="O306" s="199">
        <f ca="1">'GAS DAILY VOL DOWNLOAD'!O306-'GAS DAILY VOL DOWNLOAD'!$B306+$B306</f>
        <v>0.15</v>
      </c>
      <c r="P306" s="199">
        <f ca="1">'GAS DAILY VOL DOWNLOAD'!P306-'GAS DAILY VOL DOWNLOAD'!$B306+$B306</f>
        <v>0.65</v>
      </c>
      <c r="Q306" s="199">
        <f ca="1">'GAS DAILY VOL DOWNLOAD'!Q306-'GAS DAILY VOL DOWNLOAD'!$B306+$B306</f>
        <v>0</v>
      </c>
    </row>
    <row r="307" spans="1:17" x14ac:dyDescent="0.25">
      <c r="A307" s="154">
        <v>46296</v>
      </c>
      <c r="B307" s="199">
        <f ca="1">STRADDLES!L329</f>
        <v>0</v>
      </c>
      <c r="C307" s="199">
        <f ca="1">'GAS DAILY VOL DOWNLOAD'!C307-'GAS DAILY VOL DOWNLOAD'!$B307+$B307</f>
        <v>0.6</v>
      </c>
      <c r="D307" s="199">
        <f ca="1">'GAS DAILY VOL DOWNLOAD'!D307-'GAS DAILY VOL DOWNLOAD'!$B307+$B307</f>
        <v>0.55000000000000004</v>
      </c>
      <c r="E307" s="199">
        <f ca="1">'GAS DAILY VOL DOWNLOAD'!E307-'GAS DAILY VOL DOWNLOAD'!$B307+$B307</f>
        <v>0.6</v>
      </c>
      <c r="F307" s="199">
        <f ca="1">'GAS DAILY VOL DOWNLOAD'!F307-'GAS DAILY VOL DOWNLOAD'!$B307+$B307</f>
        <v>0.6</v>
      </c>
      <c r="G307" s="199">
        <f ca="1">'GAS DAILY VOL DOWNLOAD'!G307-'GAS DAILY VOL DOWNLOAD'!$B307+$B307</f>
        <v>0.65</v>
      </c>
      <c r="H307" s="199">
        <f ca="1">'GAS DAILY VOL DOWNLOAD'!H307-'GAS DAILY VOL DOWNLOAD'!$B307+$B307</f>
        <v>0.65</v>
      </c>
      <c r="I307" s="199">
        <f ca="1">'GAS DAILY VOL DOWNLOAD'!I307-'GAS DAILY VOL DOWNLOAD'!$B307+$B307</f>
        <v>0.6</v>
      </c>
      <c r="J307" s="199">
        <f ca="1">'GAS DAILY VOL DOWNLOAD'!J307-'GAS DAILY VOL DOWNLOAD'!$B307+$B307</f>
        <v>0.5</v>
      </c>
      <c r="K307" s="199">
        <f ca="1">'GAS DAILY VOL DOWNLOAD'!K307-'GAS DAILY VOL DOWNLOAD'!$B307+$B307</f>
        <v>0</v>
      </c>
      <c r="L307" s="199">
        <f ca="1">'GAS DAILY VOL DOWNLOAD'!L307-'GAS DAILY VOL DOWNLOAD'!$B307+$B307</f>
        <v>0.65</v>
      </c>
      <c r="M307" s="199">
        <f ca="1">'GAS DAILY VOL DOWNLOAD'!M307-'GAS DAILY VOL DOWNLOAD'!$B307+$B307</f>
        <v>0.6</v>
      </c>
      <c r="N307" s="199">
        <f ca="1">'GAS DAILY VOL DOWNLOAD'!N307-'GAS DAILY VOL DOWNLOAD'!$B307+$B307</f>
        <v>0.65</v>
      </c>
      <c r="O307" s="199">
        <f ca="1">'GAS DAILY VOL DOWNLOAD'!O307-'GAS DAILY VOL DOWNLOAD'!$B307+$B307</f>
        <v>0.15</v>
      </c>
      <c r="P307" s="199">
        <f ca="1">'GAS DAILY VOL DOWNLOAD'!P307-'GAS DAILY VOL DOWNLOAD'!$B307+$B307</f>
        <v>0.7</v>
      </c>
      <c r="Q307" s="199">
        <f ca="1">'GAS DAILY VOL DOWNLOAD'!Q307-'GAS DAILY VOL DOWNLOAD'!$B307+$B307</f>
        <v>0</v>
      </c>
    </row>
    <row r="308" spans="1:17" x14ac:dyDescent="0.25">
      <c r="A308" s="154">
        <v>46327</v>
      </c>
      <c r="B308" s="199">
        <f ca="1">STRADDLES!L330</f>
        <v>0</v>
      </c>
      <c r="C308" s="199">
        <f ca="1">'GAS DAILY VOL DOWNLOAD'!C308-'GAS DAILY VOL DOWNLOAD'!$B308+$B308</f>
        <v>0.85</v>
      </c>
      <c r="D308" s="199">
        <f ca="1">'GAS DAILY VOL DOWNLOAD'!D308-'GAS DAILY VOL DOWNLOAD'!$B308+$B308</f>
        <v>0.8</v>
      </c>
      <c r="E308" s="199">
        <f ca="1">'GAS DAILY VOL DOWNLOAD'!E308-'GAS DAILY VOL DOWNLOAD'!$B308+$B308</f>
        <v>0.8</v>
      </c>
      <c r="F308" s="199">
        <f ca="1">'GAS DAILY VOL DOWNLOAD'!F308-'GAS DAILY VOL DOWNLOAD'!$B308+$B308</f>
        <v>0.9</v>
      </c>
      <c r="G308" s="199">
        <f ca="1">'GAS DAILY VOL DOWNLOAD'!G308-'GAS DAILY VOL DOWNLOAD'!$B308+$B308</f>
        <v>0.95</v>
      </c>
      <c r="H308" s="199">
        <f ca="1">'GAS DAILY VOL DOWNLOAD'!H308-'GAS DAILY VOL DOWNLOAD'!$B308+$B308</f>
        <v>0.85</v>
      </c>
      <c r="I308" s="199">
        <f ca="1">'GAS DAILY VOL DOWNLOAD'!I308-'GAS DAILY VOL DOWNLOAD'!$B308+$B308</f>
        <v>0.8</v>
      </c>
      <c r="J308" s="199">
        <f ca="1">'GAS DAILY VOL DOWNLOAD'!J308-'GAS DAILY VOL DOWNLOAD'!$B308+$B308</f>
        <v>0.95</v>
      </c>
      <c r="K308" s="199">
        <f ca="1">'GAS DAILY VOL DOWNLOAD'!K308-'GAS DAILY VOL DOWNLOAD'!$B308+$B308</f>
        <v>0</v>
      </c>
      <c r="L308" s="199">
        <f ca="1">'GAS DAILY VOL DOWNLOAD'!L308-'GAS DAILY VOL DOWNLOAD'!$B308+$B308</f>
        <v>0.8</v>
      </c>
      <c r="M308" s="199">
        <f ca="1">'GAS DAILY VOL DOWNLOAD'!M308-'GAS DAILY VOL DOWNLOAD'!$B308+$B308</f>
        <v>0.8</v>
      </c>
      <c r="N308" s="199">
        <f ca="1">'GAS DAILY VOL DOWNLOAD'!N308-'GAS DAILY VOL DOWNLOAD'!$B308+$B308</f>
        <v>0.95</v>
      </c>
      <c r="O308" s="199">
        <f ca="1">'GAS DAILY VOL DOWNLOAD'!O308-'GAS DAILY VOL DOWNLOAD'!$B308+$B308</f>
        <v>0.15</v>
      </c>
      <c r="P308" s="199">
        <f ca="1">'GAS DAILY VOL DOWNLOAD'!P308-'GAS DAILY VOL DOWNLOAD'!$B308+$B308</f>
        <v>0.9</v>
      </c>
      <c r="Q308" s="199">
        <f ca="1">'GAS DAILY VOL DOWNLOAD'!Q308-'GAS DAILY VOL DOWNLOAD'!$B308+$B308</f>
        <v>0</v>
      </c>
    </row>
    <row r="309" spans="1:17" x14ac:dyDescent="0.25">
      <c r="A309" s="154">
        <v>46357</v>
      </c>
      <c r="B309" s="199">
        <f ca="1">STRADDLES!L331</f>
        <v>0</v>
      </c>
      <c r="C309" s="199">
        <f ca="1">'GAS DAILY VOL DOWNLOAD'!C309-'GAS DAILY VOL DOWNLOAD'!$B309+$B309</f>
        <v>1.05</v>
      </c>
      <c r="D309" s="199">
        <f ca="1">'GAS DAILY VOL DOWNLOAD'!D309-'GAS DAILY VOL DOWNLOAD'!$B309+$B309</f>
        <v>1</v>
      </c>
      <c r="E309" s="199">
        <f ca="1">'GAS DAILY VOL DOWNLOAD'!E309-'GAS DAILY VOL DOWNLOAD'!$B309+$B309</f>
        <v>1</v>
      </c>
      <c r="F309" s="199">
        <f ca="1">'GAS DAILY VOL DOWNLOAD'!F309-'GAS DAILY VOL DOWNLOAD'!$B309+$B309</f>
        <v>1.1499999999999999</v>
      </c>
      <c r="G309" s="199">
        <f ca="1">'GAS DAILY VOL DOWNLOAD'!G309-'GAS DAILY VOL DOWNLOAD'!$B309+$B309</f>
        <v>1.25</v>
      </c>
      <c r="H309" s="199">
        <f ca="1">'GAS DAILY VOL DOWNLOAD'!H309-'GAS DAILY VOL DOWNLOAD'!$B309+$B309</f>
        <v>1.05</v>
      </c>
      <c r="I309" s="199">
        <f ca="1">'GAS DAILY VOL DOWNLOAD'!I309-'GAS DAILY VOL DOWNLOAD'!$B309+$B309</f>
        <v>1</v>
      </c>
      <c r="J309" s="199">
        <f ca="1">'GAS DAILY VOL DOWNLOAD'!J309-'GAS DAILY VOL DOWNLOAD'!$B309+$B309</f>
        <v>1.35</v>
      </c>
      <c r="K309" s="199">
        <f ca="1">'GAS DAILY VOL DOWNLOAD'!K309-'GAS DAILY VOL DOWNLOAD'!$B309+$B309</f>
        <v>0</v>
      </c>
      <c r="L309" s="199">
        <f ca="1">'GAS DAILY VOL DOWNLOAD'!L309-'GAS DAILY VOL DOWNLOAD'!$B309+$B309</f>
        <v>1.1000000000000001</v>
      </c>
      <c r="M309" s="199">
        <f ca="1">'GAS DAILY VOL DOWNLOAD'!M309-'GAS DAILY VOL DOWNLOAD'!$B309+$B309</f>
        <v>1</v>
      </c>
      <c r="N309" s="199">
        <f ca="1">'GAS DAILY VOL DOWNLOAD'!N309-'GAS DAILY VOL DOWNLOAD'!$B309+$B309</f>
        <v>1.25</v>
      </c>
      <c r="O309" s="199">
        <f ca="1">'GAS DAILY VOL DOWNLOAD'!O309-'GAS DAILY VOL DOWNLOAD'!$B309+$B309</f>
        <v>0.15</v>
      </c>
      <c r="P309" s="199">
        <f ca="1">'GAS DAILY VOL DOWNLOAD'!P309-'GAS DAILY VOL DOWNLOAD'!$B309+$B309</f>
        <v>1.1000000000000001</v>
      </c>
      <c r="Q309" s="199">
        <f ca="1">'GAS DAILY VOL DOWNLOAD'!Q309-'GAS DAILY VOL DOWNLOAD'!$B309+$B309</f>
        <v>0</v>
      </c>
    </row>
    <row r="310" spans="1:17" x14ac:dyDescent="0.25">
      <c r="A310" s="154">
        <v>46388</v>
      </c>
      <c r="B310" s="199">
        <f ca="1">STRADDLES!L332</f>
        <v>0</v>
      </c>
      <c r="C310" s="199">
        <f ca="1">'GAS DAILY VOL DOWNLOAD'!C310-'GAS DAILY VOL DOWNLOAD'!$B310+$B310</f>
        <v>1.05</v>
      </c>
      <c r="D310" s="199">
        <f ca="1">'GAS DAILY VOL DOWNLOAD'!D310-'GAS DAILY VOL DOWNLOAD'!$B310+$B310</f>
        <v>1</v>
      </c>
      <c r="E310" s="199">
        <f ca="1">'GAS DAILY VOL DOWNLOAD'!E310-'GAS DAILY VOL DOWNLOAD'!$B310+$B310</f>
        <v>1</v>
      </c>
      <c r="F310" s="199">
        <f ca="1">'GAS DAILY VOL DOWNLOAD'!F310-'GAS DAILY VOL DOWNLOAD'!$B310+$B310</f>
        <v>1.1499999999999999</v>
      </c>
      <c r="G310" s="199">
        <f ca="1">'GAS DAILY VOL DOWNLOAD'!G310-'GAS DAILY VOL DOWNLOAD'!$B310+$B310</f>
        <v>1.45</v>
      </c>
      <c r="H310" s="199">
        <f ca="1">'GAS DAILY VOL DOWNLOAD'!H310-'GAS DAILY VOL DOWNLOAD'!$B310+$B310</f>
        <v>1.05</v>
      </c>
      <c r="I310" s="199">
        <f ca="1">'GAS DAILY VOL DOWNLOAD'!I310-'GAS DAILY VOL DOWNLOAD'!$B310+$B310</f>
        <v>1</v>
      </c>
      <c r="J310" s="199">
        <f ca="1">'GAS DAILY VOL DOWNLOAD'!J310-'GAS DAILY VOL DOWNLOAD'!$B310+$B310</f>
        <v>1.35</v>
      </c>
      <c r="K310" s="199">
        <f ca="1">'GAS DAILY VOL DOWNLOAD'!K310-'GAS DAILY VOL DOWNLOAD'!$B310+$B310</f>
        <v>0</v>
      </c>
      <c r="L310" s="199">
        <f ca="1">'GAS DAILY VOL DOWNLOAD'!L310-'GAS DAILY VOL DOWNLOAD'!$B310+$B310</f>
        <v>1.1000000000000001</v>
      </c>
      <c r="M310" s="199">
        <f ca="1">'GAS DAILY VOL DOWNLOAD'!M310-'GAS DAILY VOL DOWNLOAD'!$B310+$B310</f>
        <v>1</v>
      </c>
      <c r="N310" s="199">
        <f ca="1">'GAS DAILY VOL DOWNLOAD'!N310-'GAS DAILY VOL DOWNLOAD'!$B310+$B310</f>
        <v>1.45</v>
      </c>
      <c r="O310" s="199">
        <f ca="1">'GAS DAILY VOL DOWNLOAD'!O310-'GAS DAILY VOL DOWNLOAD'!$B310+$B310</f>
        <v>0.15</v>
      </c>
      <c r="P310" s="199">
        <f ca="1">'GAS DAILY VOL DOWNLOAD'!P310-'GAS DAILY VOL DOWNLOAD'!$B310+$B310</f>
        <v>1.1000000000000001</v>
      </c>
      <c r="Q310" s="199">
        <f ca="1">'GAS DAILY VOL DOWNLOAD'!Q310-'GAS DAILY VOL DOWNLOAD'!$B310+$B310</f>
        <v>0</v>
      </c>
    </row>
    <row r="311" spans="1:17" x14ac:dyDescent="0.25">
      <c r="A311" s="154">
        <v>46419</v>
      </c>
      <c r="B311" s="199">
        <f ca="1">STRADDLES!L333</f>
        <v>0</v>
      </c>
      <c r="C311" s="199">
        <f ca="1">'GAS DAILY VOL DOWNLOAD'!C311-'GAS DAILY VOL DOWNLOAD'!$B311+$B311</f>
        <v>1.05</v>
      </c>
      <c r="D311" s="199">
        <f ca="1">'GAS DAILY VOL DOWNLOAD'!D311-'GAS DAILY VOL DOWNLOAD'!$B311+$B311</f>
        <v>1</v>
      </c>
      <c r="E311" s="199">
        <f ca="1">'GAS DAILY VOL DOWNLOAD'!E311-'GAS DAILY VOL DOWNLOAD'!$B311+$B311</f>
        <v>1</v>
      </c>
      <c r="F311" s="199">
        <f ca="1">'GAS DAILY VOL DOWNLOAD'!F311-'GAS DAILY VOL DOWNLOAD'!$B311+$B311</f>
        <v>1.1499999999999999</v>
      </c>
      <c r="G311" s="199">
        <f ca="1">'GAS DAILY VOL DOWNLOAD'!G311-'GAS DAILY VOL DOWNLOAD'!$B311+$B311</f>
        <v>1.45</v>
      </c>
      <c r="H311" s="199">
        <f ca="1">'GAS DAILY VOL DOWNLOAD'!H311-'GAS DAILY VOL DOWNLOAD'!$B311+$B311</f>
        <v>1.05</v>
      </c>
      <c r="I311" s="199">
        <f ca="1">'GAS DAILY VOL DOWNLOAD'!I311-'GAS DAILY VOL DOWNLOAD'!$B311+$B311</f>
        <v>1</v>
      </c>
      <c r="J311" s="199">
        <f ca="1">'GAS DAILY VOL DOWNLOAD'!J311-'GAS DAILY VOL DOWNLOAD'!$B311+$B311</f>
        <v>1.35</v>
      </c>
      <c r="K311" s="199">
        <f ca="1">'GAS DAILY VOL DOWNLOAD'!K311-'GAS DAILY VOL DOWNLOAD'!$B311+$B311</f>
        <v>0</v>
      </c>
      <c r="L311" s="199">
        <f ca="1">'GAS DAILY VOL DOWNLOAD'!L311-'GAS DAILY VOL DOWNLOAD'!$B311+$B311</f>
        <v>1.1000000000000001</v>
      </c>
      <c r="M311" s="199">
        <f ca="1">'GAS DAILY VOL DOWNLOAD'!M311-'GAS DAILY VOL DOWNLOAD'!$B311+$B311</f>
        <v>1</v>
      </c>
      <c r="N311" s="199">
        <f ca="1">'GAS DAILY VOL DOWNLOAD'!N311-'GAS DAILY VOL DOWNLOAD'!$B311+$B311</f>
        <v>1.45</v>
      </c>
      <c r="O311" s="199">
        <f ca="1">'GAS DAILY VOL DOWNLOAD'!O311-'GAS DAILY VOL DOWNLOAD'!$B311+$B311</f>
        <v>0.15</v>
      </c>
      <c r="P311" s="199">
        <f ca="1">'GAS DAILY VOL DOWNLOAD'!P311-'GAS DAILY VOL DOWNLOAD'!$B311+$B311</f>
        <v>1.1000000000000001</v>
      </c>
      <c r="Q311" s="199">
        <f ca="1">'GAS DAILY VOL DOWNLOAD'!Q311-'GAS DAILY VOL DOWNLOAD'!$B311+$B311</f>
        <v>0</v>
      </c>
    </row>
    <row r="312" spans="1:17" x14ac:dyDescent="0.25">
      <c r="A312" s="154">
        <v>46447</v>
      </c>
      <c r="B312" s="199">
        <f ca="1">STRADDLES!L334</f>
        <v>0</v>
      </c>
      <c r="C312" s="199">
        <f ca="1">'GAS DAILY VOL DOWNLOAD'!C312-'GAS DAILY VOL DOWNLOAD'!$B312+$B312</f>
        <v>0.8</v>
      </c>
      <c r="D312" s="199">
        <f ca="1">'GAS DAILY VOL DOWNLOAD'!D312-'GAS DAILY VOL DOWNLOAD'!$B312+$B312</f>
        <v>0.75</v>
      </c>
      <c r="E312" s="199">
        <f ca="1">'GAS DAILY VOL DOWNLOAD'!E312-'GAS DAILY VOL DOWNLOAD'!$B312+$B312</f>
        <v>0.75</v>
      </c>
      <c r="F312" s="199">
        <f ca="1">'GAS DAILY VOL DOWNLOAD'!F312-'GAS DAILY VOL DOWNLOAD'!$B312+$B312</f>
        <v>0.85</v>
      </c>
      <c r="G312" s="199">
        <f ca="1">'GAS DAILY VOL DOWNLOAD'!G312-'GAS DAILY VOL DOWNLOAD'!$B312+$B312</f>
        <v>1</v>
      </c>
      <c r="H312" s="199">
        <f ca="1">'GAS DAILY VOL DOWNLOAD'!H312-'GAS DAILY VOL DOWNLOAD'!$B312+$B312</f>
        <v>0.75</v>
      </c>
      <c r="I312" s="199">
        <f ca="1">'GAS DAILY VOL DOWNLOAD'!I312-'GAS DAILY VOL DOWNLOAD'!$B312+$B312</f>
        <v>0.75</v>
      </c>
      <c r="J312" s="199">
        <f ca="1">'GAS DAILY VOL DOWNLOAD'!J312-'GAS DAILY VOL DOWNLOAD'!$B312+$B312</f>
        <v>0.95</v>
      </c>
      <c r="K312" s="199">
        <f ca="1">'GAS DAILY VOL DOWNLOAD'!K312-'GAS DAILY VOL DOWNLOAD'!$B312+$B312</f>
        <v>0</v>
      </c>
      <c r="L312" s="199">
        <f ca="1">'GAS DAILY VOL DOWNLOAD'!L312-'GAS DAILY VOL DOWNLOAD'!$B312+$B312</f>
        <v>0.75</v>
      </c>
      <c r="M312" s="199">
        <f ca="1">'GAS DAILY VOL DOWNLOAD'!M312-'GAS DAILY VOL DOWNLOAD'!$B312+$B312</f>
        <v>0.75</v>
      </c>
      <c r="N312" s="199">
        <f ca="1">'GAS DAILY VOL DOWNLOAD'!N312-'GAS DAILY VOL DOWNLOAD'!$B312+$B312</f>
        <v>1</v>
      </c>
      <c r="O312" s="199">
        <f ca="1">'GAS DAILY VOL DOWNLOAD'!O312-'GAS DAILY VOL DOWNLOAD'!$B312+$B312</f>
        <v>0.15</v>
      </c>
      <c r="P312" s="199">
        <f ca="1">'GAS DAILY VOL DOWNLOAD'!P312-'GAS DAILY VOL DOWNLOAD'!$B312+$B312</f>
        <v>0.85</v>
      </c>
      <c r="Q312" s="199">
        <f ca="1">'GAS DAILY VOL DOWNLOAD'!Q312-'GAS DAILY VOL DOWNLOAD'!$B312+$B312</f>
        <v>0</v>
      </c>
    </row>
    <row r="313" spans="1:17" x14ac:dyDescent="0.25">
      <c r="A313" s="154">
        <v>46478</v>
      </c>
      <c r="B313" s="199">
        <f ca="1">STRADDLES!L335</f>
        <v>0</v>
      </c>
      <c r="C313" s="199">
        <f ca="1">'GAS DAILY VOL DOWNLOAD'!C313-'GAS DAILY VOL DOWNLOAD'!$B313+$B313</f>
        <v>0.45</v>
      </c>
      <c r="D313" s="199">
        <f ca="1">'GAS DAILY VOL DOWNLOAD'!D313-'GAS DAILY VOL DOWNLOAD'!$B313+$B313</f>
        <v>0.4</v>
      </c>
      <c r="E313" s="199">
        <f ca="1">'GAS DAILY VOL DOWNLOAD'!E313-'GAS DAILY VOL DOWNLOAD'!$B313+$B313</f>
        <v>0.45</v>
      </c>
      <c r="F313" s="199">
        <f ca="1">'GAS DAILY VOL DOWNLOAD'!F313-'GAS DAILY VOL DOWNLOAD'!$B313+$B313</f>
        <v>0.45</v>
      </c>
      <c r="G313" s="199">
        <f ca="1">'GAS DAILY VOL DOWNLOAD'!G313-'GAS DAILY VOL DOWNLOAD'!$B313+$B313</f>
        <v>0.45</v>
      </c>
      <c r="H313" s="199">
        <f ca="1">'GAS DAILY VOL DOWNLOAD'!H313-'GAS DAILY VOL DOWNLOAD'!$B313+$B313</f>
        <v>0.45</v>
      </c>
      <c r="I313" s="199">
        <f ca="1">'GAS DAILY VOL DOWNLOAD'!I313-'GAS DAILY VOL DOWNLOAD'!$B313+$B313</f>
        <v>0.45</v>
      </c>
      <c r="J313" s="199">
        <f ca="1">'GAS DAILY VOL DOWNLOAD'!J313-'GAS DAILY VOL DOWNLOAD'!$B313+$B313</f>
        <v>0.5</v>
      </c>
      <c r="K313" s="199">
        <f ca="1">'GAS DAILY VOL DOWNLOAD'!K313-'GAS DAILY VOL DOWNLOAD'!$B313+$B313</f>
        <v>0</v>
      </c>
      <c r="L313" s="199">
        <f ca="1">'GAS DAILY VOL DOWNLOAD'!L313-'GAS DAILY VOL DOWNLOAD'!$B313+$B313</f>
        <v>0.45</v>
      </c>
      <c r="M313" s="199">
        <f ca="1">'GAS DAILY VOL DOWNLOAD'!M313-'GAS DAILY VOL DOWNLOAD'!$B313+$B313</f>
        <v>0.4</v>
      </c>
      <c r="N313" s="199">
        <f ca="1">'GAS DAILY VOL DOWNLOAD'!N313-'GAS DAILY VOL DOWNLOAD'!$B313+$B313</f>
        <v>0.45</v>
      </c>
      <c r="O313" s="199">
        <f ca="1">'GAS DAILY VOL DOWNLOAD'!O313-'GAS DAILY VOL DOWNLOAD'!$B313+$B313</f>
        <v>0.15</v>
      </c>
      <c r="P313" s="199">
        <f ca="1">'GAS DAILY VOL DOWNLOAD'!P313-'GAS DAILY VOL DOWNLOAD'!$B313+$B313</f>
        <v>0.55000000000000004</v>
      </c>
      <c r="Q313" s="199">
        <f ca="1">'GAS DAILY VOL DOWNLOAD'!Q313-'GAS DAILY VOL DOWNLOAD'!$B313+$B313</f>
        <v>0</v>
      </c>
    </row>
    <row r="314" spans="1:17" x14ac:dyDescent="0.25">
      <c r="A314" s="154">
        <v>46508</v>
      </c>
      <c r="B314" s="199">
        <f ca="1">STRADDLES!L336</f>
        <v>0</v>
      </c>
      <c r="C314" s="199">
        <f ca="1">'GAS DAILY VOL DOWNLOAD'!C314-'GAS DAILY VOL DOWNLOAD'!$B314+$B314</f>
        <v>0.5</v>
      </c>
      <c r="D314" s="199">
        <f ca="1">'GAS DAILY VOL DOWNLOAD'!D314-'GAS DAILY VOL DOWNLOAD'!$B314+$B314</f>
        <v>0.4</v>
      </c>
      <c r="E314" s="199">
        <f ca="1">'GAS DAILY VOL DOWNLOAD'!E314-'GAS DAILY VOL DOWNLOAD'!$B314+$B314</f>
        <v>0.4</v>
      </c>
      <c r="F314" s="199">
        <f ca="1">'GAS DAILY VOL DOWNLOAD'!F314-'GAS DAILY VOL DOWNLOAD'!$B314+$B314</f>
        <v>0.45</v>
      </c>
      <c r="G314" s="199">
        <f ca="1">'GAS DAILY VOL DOWNLOAD'!G314-'GAS DAILY VOL DOWNLOAD'!$B314+$B314</f>
        <v>0.5</v>
      </c>
      <c r="H314" s="199">
        <f ca="1">'GAS DAILY VOL DOWNLOAD'!H314-'GAS DAILY VOL DOWNLOAD'!$B314+$B314</f>
        <v>0.45</v>
      </c>
      <c r="I314" s="199">
        <f ca="1">'GAS DAILY VOL DOWNLOAD'!I314-'GAS DAILY VOL DOWNLOAD'!$B314+$B314</f>
        <v>0.4</v>
      </c>
      <c r="J314" s="199">
        <f ca="1">'GAS DAILY VOL DOWNLOAD'!J314-'GAS DAILY VOL DOWNLOAD'!$B314+$B314</f>
        <v>0.45</v>
      </c>
      <c r="K314" s="199">
        <f ca="1">'GAS DAILY VOL DOWNLOAD'!K314-'GAS DAILY VOL DOWNLOAD'!$B314+$B314</f>
        <v>0</v>
      </c>
      <c r="L314" s="199">
        <f ca="1">'GAS DAILY VOL DOWNLOAD'!L314-'GAS DAILY VOL DOWNLOAD'!$B314+$B314</f>
        <v>0.5</v>
      </c>
      <c r="M314" s="199">
        <f ca="1">'GAS DAILY VOL DOWNLOAD'!M314-'GAS DAILY VOL DOWNLOAD'!$B314+$B314</f>
        <v>0.45</v>
      </c>
      <c r="N314" s="199">
        <f ca="1">'GAS DAILY VOL DOWNLOAD'!N314-'GAS DAILY VOL DOWNLOAD'!$B314+$B314</f>
        <v>0.5</v>
      </c>
      <c r="O314" s="199">
        <f ca="1">'GAS DAILY VOL DOWNLOAD'!O314-'GAS DAILY VOL DOWNLOAD'!$B314+$B314</f>
        <v>0.15</v>
      </c>
      <c r="P314" s="199">
        <f ca="1">'GAS DAILY VOL DOWNLOAD'!P314-'GAS DAILY VOL DOWNLOAD'!$B314+$B314</f>
        <v>0.5</v>
      </c>
      <c r="Q314" s="199">
        <f ca="1">'GAS DAILY VOL DOWNLOAD'!Q314-'GAS DAILY VOL DOWNLOAD'!$B314+$B314</f>
        <v>0</v>
      </c>
    </row>
    <row r="315" spans="1:17" x14ac:dyDescent="0.25">
      <c r="A315" s="154">
        <v>46539</v>
      </c>
      <c r="B315" s="199">
        <f ca="1">STRADDLES!L337</f>
        <v>0</v>
      </c>
      <c r="C315" s="199">
        <f ca="1">'GAS DAILY VOL DOWNLOAD'!C315-'GAS DAILY VOL DOWNLOAD'!$B315+$B315</f>
        <v>0.5</v>
      </c>
      <c r="D315" s="199">
        <f ca="1">'GAS DAILY VOL DOWNLOAD'!D315-'GAS DAILY VOL DOWNLOAD'!$B315+$B315</f>
        <v>0.4</v>
      </c>
      <c r="E315" s="199">
        <f ca="1">'GAS DAILY VOL DOWNLOAD'!E315-'GAS DAILY VOL DOWNLOAD'!$B315+$B315</f>
        <v>0.5</v>
      </c>
      <c r="F315" s="199">
        <f ca="1">'GAS DAILY VOL DOWNLOAD'!F315-'GAS DAILY VOL DOWNLOAD'!$B315+$B315</f>
        <v>0.45</v>
      </c>
      <c r="G315" s="199">
        <f ca="1">'GAS DAILY VOL DOWNLOAD'!G315-'GAS DAILY VOL DOWNLOAD'!$B315+$B315</f>
        <v>0.5</v>
      </c>
      <c r="H315" s="199">
        <f ca="1">'GAS DAILY VOL DOWNLOAD'!H315-'GAS DAILY VOL DOWNLOAD'!$B315+$B315</f>
        <v>0.5</v>
      </c>
      <c r="I315" s="199">
        <f ca="1">'GAS DAILY VOL DOWNLOAD'!I315-'GAS DAILY VOL DOWNLOAD'!$B315+$B315</f>
        <v>0.5</v>
      </c>
      <c r="J315" s="199">
        <f ca="1">'GAS DAILY VOL DOWNLOAD'!J315-'GAS DAILY VOL DOWNLOAD'!$B315+$B315</f>
        <v>0.5</v>
      </c>
      <c r="K315" s="199">
        <f ca="1">'GAS DAILY VOL DOWNLOAD'!K315-'GAS DAILY VOL DOWNLOAD'!$B315+$B315</f>
        <v>0</v>
      </c>
      <c r="L315" s="199">
        <f ca="1">'GAS DAILY VOL DOWNLOAD'!L315-'GAS DAILY VOL DOWNLOAD'!$B315+$B315</f>
        <v>0.5</v>
      </c>
      <c r="M315" s="199">
        <f ca="1">'GAS DAILY VOL DOWNLOAD'!M315-'GAS DAILY VOL DOWNLOAD'!$B315+$B315</f>
        <v>0.45</v>
      </c>
      <c r="N315" s="199">
        <f ca="1">'GAS DAILY VOL DOWNLOAD'!N315-'GAS DAILY VOL DOWNLOAD'!$B315+$B315</f>
        <v>0.5</v>
      </c>
      <c r="O315" s="199">
        <f ca="1">'GAS DAILY VOL DOWNLOAD'!O315-'GAS DAILY VOL DOWNLOAD'!$B315+$B315</f>
        <v>0.15</v>
      </c>
      <c r="P315" s="199">
        <f ca="1">'GAS DAILY VOL DOWNLOAD'!P315-'GAS DAILY VOL DOWNLOAD'!$B315+$B315</f>
        <v>0.6</v>
      </c>
      <c r="Q315" s="199">
        <f ca="1">'GAS DAILY VOL DOWNLOAD'!Q315-'GAS DAILY VOL DOWNLOAD'!$B315+$B315</f>
        <v>0</v>
      </c>
    </row>
    <row r="316" spans="1:17" x14ac:dyDescent="0.25">
      <c r="A316" s="154">
        <v>46569</v>
      </c>
      <c r="B316" s="199">
        <f ca="1">STRADDLES!L338</f>
        <v>0</v>
      </c>
      <c r="C316" s="199">
        <f ca="1">'GAS DAILY VOL DOWNLOAD'!C316-'GAS DAILY VOL DOWNLOAD'!$B316+$B316</f>
        <v>0.5</v>
      </c>
      <c r="D316" s="199">
        <f ca="1">'GAS DAILY VOL DOWNLOAD'!D316-'GAS DAILY VOL DOWNLOAD'!$B316+$B316</f>
        <v>0.4</v>
      </c>
      <c r="E316" s="199">
        <f ca="1">'GAS DAILY VOL DOWNLOAD'!E316-'GAS DAILY VOL DOWNLOAD'!$B316+$B316</f>
        <v>0.5</v>
      </c>
      <c r="F316" s="199">
        <f ca="1">'GAS DAILY VOL DOWNLOAD'!F316-'GAS DAILY VOL DOWNLOAD'!$B316+$B316</f>
        <v>0.5</v>
      </c>
      <c r="G316" s="199">
        <f ca="1">'GAS DAILY VOL DOWNLOAD'!G316-'GAS DAILY VOL DOWNLOAD'!$B316+$B316</f>
        <v>0.5</v>
      </c>
      <c r="H316" s="199">
        <f ca="1">'GAS DAILY VOL DOWNLOAD'!H316-'GAS DAILY VOL DOWNLOAD'!$B316+$B316</f>
        <v>0.5</v>
      </c>
      <c r="I316" s="199">
        <f ca="1">'GAS DAILY VOL DOWNLOAD'!I316-'GAS DAILY VOL DOWNLOAD'!$B316+$B316</f>
        <v>0.5</v>
      </c>
      <c r="J316" s="199">
        <f ca="1">'GAS DAILY VOL DOWNLOAD'!J316-'GAS DAILY VOL DOWNLOAD'!$B316+$B316</f>
        <v>0.5</v>
      </c>
      <c r="K316" s="199">
        <f ca="1">'GAS DAILY VOL DOWNLOAD'!K316-'GAS DAILY VOL DOWNLOAD'!$B316+$B316</f>
        <v>0</v>
      </c>
      <c r="L316" s="199">
        <f ca="1">'GAS DAILY VOL DOWNLOAD'!L316-'GAS DAILY VOL DOWNLOAD'!$B316+$B316</f>
        <v>0.55000000000000004</v>
      </c>
      <c r="M316" s="199">
        <f ca="1">'GAS DAILY VOL DOWNLOAD'!M316-'GAS DAILY VOL DOWNLOAD'!$B316+$B316</f>
        <v>0.5</v>
      </c>
      <c r="N316" s="199">
        <f ca="1">'GAS DAILY VOL DOWNLOAD'!N316-'GAS DAILY VOL DOWNLOAD'!$B316+$B316</f>
        <v>0.5</v>
      </c>
      <c r="O316" s="199">
        <f ca="1">'GAS DAILY VOL DOWNLOAD'!O316-'GAS DAILY VOL DOWNLOAD'!$B316+$B316</f>
        <v>0.15</v>
      </c>
      <c r="P316" s="199">
        <f ca="1">'GAS DAILY VOL DOWNLOAD'!P316-'GAS DAILY VOL DOWNLOAD'!$B316+$B316</f>
        <v>0.6</v>
      </c>
      <c r="Q316" s="199">
        <f ca="1">'GAS DAILY VOL DOWNLOAD'!Q316-'GAS DAILY VOL DOWNLOAD'!$B316+$B316</f>
        <v>0</v>
      </c>
    </row>
    <row r="317" spans="1:17" x14ac:dyDescent="0.25">
      <c r="A317" s="154">
        <v>46600</v>
      </c>
      <c r="B317" s="199">
        <f ca="1">STRADDLES!L339</f>
        <v>0</v>
      </c>
      <c r="C317" s="199">
        <f ca="1">'GAS DAILY VOL DOWNLOAD'!C317-'GAS DAILY VOL DOWNLOAD'!$B317+$B317</f>
        <v>0.55000000000000004</v>
      </c>
      <c r="D317" s="199">
        <f ca="1">'GAS DAILY VOL DOWNLOAD'!D317-'GAS DAILY VOL DOWNLOAD'!$B317+$B317</f>
        <v>0.5</v>
      </c>
      <c r="E317" s="199">
        <f ca="1">'GAS DAILY VOL DOWNLOAD'!E317-'GAS DAILY VOL DOWNLOAD'!$B317+$B317</f>
        <v>0.6</v>
      </c>
      <c r="F317" s="199">
        <f ca="1">'GAS DAILY VOL DOWNLOAD'!F317-'GAS DAILY VOL DOWNLOAD'!$B317+$B317</f>
        <v>0.55000000000000004</v>
      </c>
      <c r="G317" s="199">
        <f ca="1">'GAS DAILY VOL DOWNLOAD'!G317-'GAS DAILY VOL DOWNLOAD'!$B317+$B317</f>
        <v>0.6</v>
      </c>
      <c r="H317" s="199">
        <f ca="1">'GAS DAILY VOL DOWNLOAD'!H317-'GAS DAILY VOL DOWNLOAD'!$B317+$B317</f>
        <v>0.55000000000000004</v>
      </c>
      <c r="I317" s="199">
        <f ca="1">'GAS DAILY VOL DOWNLOAD'!I317-'GAS DAILY VOL DOWNLOAD'!$B317+$B317</f>
        <v>0.6</v>
      </c>
      <c r="J317" s="199">
        <f ca="1">'GAS DAILY VOL DOWNLOAD'!J317-'GAS DAILY VOL DOWNLOAD'!$B317+$B317</f>
        <v>0.45</v>
      </c>
      <c r="K317" s="199">
        <f ca="1">'GAS DAILY VOL DOWNLOAD'!K317-'GAS DAILY VOL DOWNLOAD'!$B317+$B317</f>
        <v>0</v>
      </c>
      <c r="L317" s="199">
        <f ca="1">'GAS DAILY VOL DOWNLOAD'!L317-'GAS DAILY VOL DOWNLOAD'!$B317+$B317</f>
        <v>0.6</v>
      </c>
      <c r="M317" s="199">
        <f ca="1">'GAS DAILY VOL DOWNLOAD'!M317-'GAS DAILY VOL DOWNLOAD'!$B317+$B317</f>
        <v>0.55000000000000004</v>
      </c>
      <c r="N317" s="199">
        <f ca="1">'GAS DAILY VOL DOWNLOAD'!N317-'GAS DAILY VOL DOWNLOAD'!$B317+$B317</f>
        <v>0.6</v>
      </c>
      <c r="O317" s="199">
        <f ca="1">'GAS DAILY VOL DOWNLOAD'!O317-'GAS DAILY VOL DOWNLOAD'!$B317+$B317</f>
        <v>0.15</v>
      </c>
      <c r="P317" s="199">
        <f ca="1">'GAS DAILY VOL DOWNLOAD'!P317-'GAS DAILY VOL DOWNLOAD'!$B317+$B317</f>
        <v>0.7</v>
      </c>
      <c r="Q317" s="199">
        <f ca="1">'GAS DAILY VOL DOWNLOAD'!Q317-'GAS DAILY VOL DOWNLOAD'!$B317+$B317</f>
        <v>0</v>
      </c>
    </row>
    <row r="318" spans="1:17" x14ac:dyDescent="0.25">
      <c r="A318" s="154">
        <v>46631</v>
      </c>
      <c r="B318" s="199">
        <f ca="1">STRADDLES!L340</f>
        <v>0</v>
      </c>
      <c r="C318" s="199">
        <f ca="1">'GAS DAILY VOL DOWNLOAD'!C318-'GAS DAILY VOL DOWNLOAD'!$B318+$B318</f>
        <v>0.55000000000000004</v>
      </c>
      <c r="D318" s="199">
        <f ca="1">'GAS DAILY VOL DOWNLOAD'!D318-'GAS DAILY VOL DOWNLOAD'!$B318+$B318</f>
        <v>0.55000000000000004</v>
      </c>
      <c r="E318" s="199">
        <f ca="1">'GAS DAILY VOL DOWNLOAD'!E318-'GAS DAILY VOL DOWNLOAD'!$B318+$B318</f>
        <v>0.55000000000000004</v>
      </c>
      <c r="F318" s="199">
        <f ca="1">'GAS DAILY VOL DOWNLOAD'!F318-'GAS DAILY VOL DOWNLOAD'!$B318+$B318</f>
        <v>0.55000000000000004</v>
      </c>
      <c r="G318" s="199">
        <f ca="1">'GAS DAILY VOL DOWNLOAD'!G318-'GAS DAILY VOL DOWNLOAD'!$B318+$B318</f>
        <v>0.6</v>
      </c>
      <c r="H318" s="199">
        <f ca="1">'GAS DAILY VOL DOWNLOAD'!H318-'GAS DAILY VOL DOWNLOAD'!$B318+$B318</f>
        <v>0.6</v>
      </c>
      <c r="I318" s="199">
        <f ca="1">'GAS DAILY VOL DOWNLOAD'!I318-'GAS DAILY VOL DOWNLOAD'!$B318+$B318</f>
        <v>0.55000000000000004</v>
      </c>
      <c r="J318" s="199">
        <f ca="1">'GAS DAILY VOL DOWNLOAD'!J318-'GAS DAILY VOL DOWNLOAD'!$B318+$B318</f>
        <v>0.5</v>
      </c>
      <c r="K318" s="199">
        <f ca="1">'GAS DAILY VOL DOWNLOAD'!K318-'GAS DAILY VOL DOWNLOAD'!$B318+$B318</f>
        <v>0</v>
      </c>
      <c r="L318" s="199">
        <f ca="1">'GAS DAILY VOL DOWNLOAD'!L318-'GAS DAILY VOL DOWNLOAD'!$B318+$B318</f>
        <v>0.6</v>
      </c>
      <c r="M318" s="199">
        <f ca="1">'GAS DAILY VOL DOWNLOAD'!M318-'GAS DAILY VOL DOWNLOAD'!$B318+$B318</f>
        <v>0.55000000000000004</v>
      </c>
      <c r="N318" s="199">
        <f ca="1">'GAS DAILY VOL DOWNLOAD'!N318-'GAS DAILY VOL DOWNLOAD'!$B318+$B318</f>
        <v>0.6</v>
      </c>
      <c r="O318" s="199">
        <f ca="1">'GAS DAILY VOL DOWNLOAD'!O318-'GAS DAILY VOL DOWNLOAD'!$B318+$B318</f>
        <v>0.15</v>
      </c>
      <c r="P318" s="199">
        <f ca="1">'GAS DAILY VOL DOWNLOAD'!P318-'GAS DAILY VOL DOWNLOAD'!$B318+$B318</f>
        <v>0.65</v>
      </c>
      <c r="Q318" s="199">
        <f ca="1">'GAS DAILY VOL DOWNLOAD'!Q318-'GAS DAILY VOL DOWNLOAD'!$B318+$B318</f>
        <v>0</v>
      </c>
    </row>
    <row r="319" spans="1:17" x14ac:dyDescent="0.25">
      <c r="A319" s="154">
        <v>46661</v>
      </c>
      <c r="B319" s="199">
        <f ca="1">STRADDLES!L341</f>
        <v>0</v>
      </c>
      <c r="C319" s="199">
        <f ca="1">'GAS DAILY VOL DOWNLOAD'!C319-'GAS DAILY VOL DOWNLOAD'!$B319+$B319</f>
        <v>0.6</v>
      </c>
      <c r="D319" s="199">
        <f ca="1">'GAS DAILY VOL DOWNLOAD'!D319-'GAS DAILY VOL DOWNLOAD'!$B319+$B319</f>
        <v>0.55000000000000004</v>
      </c>
      <c r="E319" s="199">
        <f ca="1">'GAS DAILY VOL DOWNLOAD'!E319-'GAS DAILY VOL DOWNLOAD'!$B319+$B319</f>
        <v>0.6</v>
      </c>
      <c r="F319" s="199">
        <f ca="1">'GAS DAILY VOL DOWNLOAD'!F319-'GAS DAILY VOL DOWNLOAD'!$B319+$B319</f>
        <v>0.6</v>
      </c>
      <c r="G319" s="199">
        <f ca="1">'GAS DAILY VOL DOWNLOAD'!G319-'GAS DAILY VOL DOWNLOAD'!$B319+$B319</f>
        <v>0.65</v>
      </c>
      <c r="H319" s="199">
        <f ca="1">'GAS DAILY VOL DOWNLOAD'!H319-'GAS DAILY VOL DOWNLOAD'!$B319+$B319</f>
        <v>0.65</v>
      </c>
      <c r="I319" s="199">
        <f ca="1">'GAS DAILY VOL DOWNLOAD'!I319-'GAS DAILY VOL DOWNLOAD'!$B319+$B319</f>
        <v>0.6</v>
      </c>
      <c r="J319" s="199">
        <f ca="1">'GAS DAILY VOL DOWNLOAD'!J319-'GAS DAILY VOL DOWNLOAD'!$B319+$B319</f>
        <v>0.5</v>
      </c>
      <c r="K319" s="199">
        <f ca="1">'GAS DAILY VOL DOWNLOAD'!K319-'GAS DAILY VOL DOWNLOAD'!$B319+$B319</f>
        <v>0</v>
      </c>
      <c r="L319" s="199">
        <f ca="1">'GAS DAILY VOL DOWNLOAD'!L319-'GAS DAILY VOL DOWNLOAD'!$B319+$B319</f>
        <v>0.65</v>
      </c>
      <c r="M319" s="199">
        <f ca="1">'GAS DAILY VOL DOWNLOAD'!M319-'GAS DAILY VOL DOWNLOAD'!$B319+$B319</f>
        <v>0.6</v>
      </c>
      <c r="N319" s="199">
        <f ca="1">'GAS DAILY VOL DOWNLOAD'!N319-'GAS DAILY VOL DOWNLOAD'!$B319+$B319</f>
        <v>0.65</v>
      </c>
      <c r="O319" s="199">
        <f ca="1">'GAS DAILY VOL DOWNLOAD'!O319-'GAS DAILY VOL DOWNLOAD'!$B319+$B319</f>
        <v>0.15</v>
      </c>
      <c r="P319" s="199">
        <f ca="1">'GAS DAILY VOL DOWNLOAD'!P319-'GAS DAILY VOL DOWNLOAD'!$B319+$B319</f>
        <v>0.7</v>
      </c>
      <c r="Q319" s="199">
        <f ca="1">'GAS DAILY VOL DOWNLOAD'!Q319-'GAS DAILY VOL DOWNLOAD'!$B319+$B319</f>
        <v>0</v>
      </c>
    </row>
    <row r="320" spans="1:17" x14ac:dyDescent="0.25">
      <c r="A320" s="154">
        <v>46692</v>
      </c>
      <c r="B320" s="199">
        <f ca="1">STRADDLES!L342</f>
        <v>0</v>
      </c>
      <c r="C320" s="199">
        <f ca="1">'GAS DAILY VOL DOWNLOAD'!C320-'GAS DAILY VOL DOWNLOAD'!$B320+$B320</f>
        <v>0.85</v>
      </c>
      <c r="D320" s="199">
        <f ca="1">'GAS DAILY VOL DOWNLOAD'!D320-'GAS DAILY VOL DOWNLOAD'!$B320+$B320</f>
        <v>0.8</v>
      </c>
      <c r="E320" s="199">
        <f ca="1">'GAS DAILY VOL DOWNLOAD'!E320-'GAS DAILY VOL DOWNLOAD'!$B320+$B320</f>
        <v>0.8</v>
      </c>
      <c r="F320" s="199">
        <f ca="1">'GAS DAILY VOL DOWNLOAD'!F320-'GAS DAILY VOL DOWNLOAD'!$B320+$B320</f>
        <v>0.9</v>
      </c>
      <c r="G320" s="199">
        <f ca="1">'GAS DAILY VOL DOWNLOAD'!G320-'GAS DAILY VOL DOWNLOAD'!$B320+$B320</f>
        <v>0.95</v>
      </c>
      <c r="H320" s="199">
        <f ca="1">'GAS DAILY VOL DOWNLOAD'!H320-'GAS DAILY VOL DOWNLOAD'!$B320+$B320</f>
        <v>0.85</v>
      </c>
      <c r="I320" s="199">
        <f ca="1">'GAS DAILY VOL DOWNLOAD'!I320-'GAS DAILY VOL DOWNLOAD'!$B320+$B320</f>
        <v>0.8</v>
      </c>
      <c r="J320" s="199">
        <f ca="1">'GAS DAILY VOL DOWNLOAD'!J320-'GAS DAILY VOL DOWNLOAD'!$B320+$B320</f>
        <v>0.95</v>
      </c>
      <c r="K320" s="199">
        <f ca="1">'GAS DAILY VOL DOWNLOAD'!K320-'GAS DAILY VOL DOWNLOAD'!$B320+$B320</f>
        <v>0</v>
      </c>
      <c r="L320" s="199">
        <f ca="1">'GAS DAILY VOL DOWNLOAD'!L320-'GAS DAILY VOL DOWNLOAD'!$B320+$B320</f>
        <v>0.8</v>
      </c>
      <c r="M320" s="199">
        <f ca="1">'GAS DAILY VOL DOWNLOAD'!M320-'GAS DAILY VOL DOWNLOAD'!$B320+$B320</f>
        <v>0.8</v>
      </c>
      <c r="N320" s="199">
        <f ca="1">'GAS DAILY VOL DOWNLOAD'!N320-'GAS DAILY VOL DOWNLOAD'!$B320+$B320</f>
        <v>0.95</v>
      </c>
      <c r="O320" s="199">
        <f ca="1">'GAS DAILY VOL DOWNLOAD'!O320-'GAS DAILY VOL DOWNLOAD'!$B320+$B320</f>
        <v>0.15</v>
      </c>
      <c r="P320" s="199">
        <f ca="1">'GAS DAILY VOL DOWNLOAD'!P320-'GAS DAILY VOL DOWNLOAD'!$B320+$B320</f>
        <v>0.9</v>
      </c>
      <c r="Q320" s="199">
        <f ca="1">'GAS DAILY VOL DOWNLOAD'!Q320-'GAS DAILY VOL DOWNLOAD'!$B320+$B320</f>
        <v>0</v>
      </c>
    </row>
    <row r="321" spans="1:17" x14ac:dyDescent="0.25">
      <c r="A321" s="154">
        <v>46722</v>
      </c>
      <c r="B321" s="199">
        <f ca="1">STRADDLES!L343</f>
        <v>0</v>
      </c>
      <c r="C321" s="199">
        <f ca="1">'GAS DAILY VOL DOWNLOAD'!C321-'GAS DAILY VOL DOWNLOAD'!$B321+$B321</f>
        <v>1.05</v>
      </c>
      <c r="D321" s="199">
        <f ca="1">'GAS DAILY VOL DOWNLOAD'!D321-'GAS DAILY VOL DOWNLOAD'!$B321+$B321</f>
        <v>1</v>
      </c>
      <c r="E321" s="199">
        <f ca="1">'GAS DAILY VOL DOWNLOAD'!E321-'GAS DAILY VOL DOWNLOAD'!$B321+$B321</f>
        <v>1</v>
      </c>
      <c r="F321" s="199">
        <f ca="1">'GAS DAILY VOL DOWNLOAD'!F321-'GAS DAILY VOL DOWNLOAD'!$B321+$B321</f>
        <v>1.1499999999999999</v>
      </c>
      <c r="G321" s="199">
        <f ca="1">'GAS DAILY VOL DOWNLOAD'!G321-'GAS DAILY VOL DOWNLOAD'!$B321+$B321</f>
        <v>1.25</v>
      </c>
      <c r="H321" s="199">
        <f ca="1">'GAS DAILY VOL DOWNLOAD'!H321-'GAS DAILY VOL DOWNLOAD'!$B321+$B321</f>
        <v>1.05</v>
      </c>
      <c r="I321" s="199">
        <f ca="1">'GAS DAILY VOL DOWNLOAD'!I321-'GAS DAILY VOL DOWNLOAD'!$B321+$B321</f>
        <v>1</v>
      </c>
      <c r="J321" s="199">
        <f ca="1">'GAS DAILY VOL DOWNLOAD'!J321-'GAS DAILY VOL DOWNLOAD'!$B321+$B321</f>
        <v>1.35</v>
      </c>
      <c r="K321" s="199">
        <f ca="1">'GAS DAILY VOL DOWNLOAD'!K321-'GAS DAILY VOL DOWNLOAD'!$B321+$B321</f>
        <v>0</v>
      </c>
      <c r="L321" s="199">
        <f ca="1">'GAS DAILY VOL DOWNLOAD'!L321-'GAS DAILY VOL DOWNLOAD'!$B321+$B321</f>
        <v>1.1000000000000001</v>
      </c>
      <c r="M321" s="199">
        <f ca="1">'GAS DAILY VOL DOWNLOAD'!M321-'GAS DAILY VOL DOWNLOAD'!$B321+$B321</f>
        <v>1</v>
      </c>
      <c r="N321" s="199">
        <f ca="1">'GAS DAILY VOL DOWNLOAD'!N321-'GAS DAILY VOL DOWNLOAD'!$B321+$B321</f>
        <v>1.25</v>
      </c>
      <c r="O321" s="199">
        <f ca="1">'GAS DAILY VOL DOWNLOAD'!O321-'GAS DAILY VOL DOWNLOAD'!$B321+$B321</f>
        <v>0.15</v>
      </c>
      <c r="P321" s="199">
        <f ca="1">'GAS DAILY VOL DOWNLOAD'!P321-'GAS DAILY VOL DOWNLOAD'!$B321+$B321</f>
        <v>1.1000000000000001</v>
      </c>
      <c r="Q321" s="199">
        <f ca="1">'GAS DAILY VOL DOWNLOAD'!Q321-'GAS DAILY VOL DOWNLOAD'!$B321+$B321</f>
        <v>0</v>
      </c>
    </row>
    <row r="322" spans="1:17" x14ac:dyDescent="0.25">
      <c r="A322" s="154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</row>
    <row r="323" spans="1:17" x14ac:dyDescent="0.25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17" x14ac:dyDescent="0.25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ColWidth="9.109375" defaultRowHeight="10.199999999999999" x14ac:dyDescent="0.2"/>
  <cols>
    <col min="1" max="16384" width="9.109375" style="3"/>
  </cols>
  <sheetData>
    <row r="1" spans="1:13" ht="10.8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0.8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0.8" x14ac:dyDescent="0.25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0.8" x14ac:dyDescent="0.25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0.8" x14ac:dyDescent="0.25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0.8" x14ac:dyDescent="0.25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0.8" x14ac:dyDescent="0.25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0.8" x14ac:dyDescent="0.25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0.8" x14ac:dyDescent="0.25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0.8" x14ac:dyDescent="0.25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0.8" x14ac:dyDescent="0.25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0.8" x14ac:dyDescent="0.25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0.8" x14ac:dyDescent="0.25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0.8" x14ac:dyDescent="0.25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0.8" x14ac:dyDescent="0.25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0.8" x14ac:dyDescent="0.25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0.8" x14ac:dyDescent="0.25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0.8" x14ac:dyDescent="0.25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0.8" x14ac:dyDescent="0.25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0.8" x14ac:dyDescent="0.25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0.8" x14ac:dyDescent="0.25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0.8" x14ac:dyDescent="0.25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0.8" x14ac:dyDescent="0.25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0.8" x14ac:dyDescent="0.25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0.8" x14ac:dyDescent="0.25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0.8" x14ac:dyDescent="0.25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0.8" x14ac:dyDescent="0.25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0.8" x14ac:dyDescent="0.25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0.8" x14ac:dyDescent="0.25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0.8" x14ac:dyDescent="0.25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0.8" x14ac:dyDescent="0.25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0.8" x14ac:dyDescent="0.25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0.8" x14ac:dyDescent="0.25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0.8" x14ac:dyDescent="0.25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0.8" x14ac:dyDescent="0.25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0.8" x14ac:dyDescent="0.25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0.8" x14ac:dyDescent="0.25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0.8" x14ac:dyDescent="0.25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0.8" x14ac:dyDescent="0.25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0.8" x14ac:dyDescent="0.25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0.8" x14ac:dyDescent="0.25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0.8" x14ac:dyDescent="0.25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0.8" x14ac:dyDescent="0.25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0.8" x14ac:dyDescent="0.25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0.8" x14ac:dyDescent="0.25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0.8" x14ac:dyDescent="0.25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18">
        <f t="shared" ref="J56:J119" si="0">WORKDAY(H56,1)</f>
        <v>36922</v>
      </c>
    </row>
    <row r="57" spans="1:10" ht="10.8" x14ac:dyDescent="0.25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18">
        <f t="shared" si="0"/>
        <v>36949</v>
      </c>
    </row>
    <row r="58" spans="1:10" ht="10.8" x14ac:dyDescent="0.25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18">
        <f t="shared" si="0"/>
        <v>36979</v>
      </c>
    </row>
    <row r="59" spans="1:10" ht="10.8" x14ac:dyDescent="0.25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18">
        <f t="shared" si="0"/>
        <v>37011</v>
      </c>
    </row>
    <row r="60" spans="1:10" ht="10.8" x14ac:dyDescent="0.25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18">
        <f t="shared" si="0"/>
        <v>37042</v>
      </c>
    </row>
    <row r="61" spans="1:10" ht="10.8" x14ac:dyDescent="0.25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18">
        <f t="shared" si="0"/>
        <v>37070</v>
      </c>
    </row>
    <row r="62" spans="1:10" ht="10.8" x14ac:dyDescent="0.25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18">
        <f t="shared" si="0"/>
        <v>37102</v>
      </c>
    </row>
    <row r="63" spans="1:10" ht="10.8" x14ac:dyDescent="0.25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18">
        <f t="shared" si="0"/>
        <v>37133</v>
      </c>
    </row>
    <row r="64" spans="1:10" ht="10.8" x14ac:dyDescent="0.25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18">
        <f t="shared" si="0"/>
        <v>37161</v>
      </c>
    </row>
    <row r="65" spans="1:10" ht="10.8" x14ac:dyDescent="0.25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18">
        <f t="shared" si="0"/>
        <v>37194</v>
      </c>
    </row>
    <row r="66" spans="1:10" ht="10.8" x14ac:dyDescent="0.25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18">
        <f t="shared" si="0"/>
        <v>37224</v>
      </c>
    </row>
    <row r="67" spans="1:10" ht="10.8" x14ac:dyDescent="0.25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18">
        <f t="shared" si="0"/>
        <v>37253</v>
      </c>
    </row>
    <row r="68" spans="1:10" ht="10.8" x14ac:dyDescent="0.25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18">
        <f t="shared" si="0"/>
        <v>37286</v>
      </c>
    </row>
    <row r="69" spans="1:10" ht="10.8" x14ac:dyDescent="0.25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18">
        <f t="shared" si="0"/>
        <v>37314</v>
      </c>
    </row>
    <row r="70" spans="1:10" ht="10.8" x14ac:dyDescent="0.25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18">
        <f t="shared" si="0"/>
        <v>37342</v>
      </c>
    </row>
    <row r="71" spans="1:10" ht="10.8" x14ac:dyDescent="0.25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18">
        <f t="shared" si="0"/>
        <v>37375</v>
      </c>
    </row>
    <row r="72" spans="1:10" ht="10.8" x14ac:dyDescent="0.25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18">
        <f t="shared" si="0"/>
        <v>37406</v>
      </c>
    </row>
    <row r="73" spans="1:10" ht="10.8" x14ac:dyDescent="0.25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18">
        <f t="shared" si="0"/>
        <v>37434</v>
      </c>
    </row>
    <row r="74" spans="1:10" ht="10.8" x14ac:dyDescent="0.25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18">
        <f t="shared" si="0"/>
        <v>37467</v>
      </c>
    </row>
    <row r="75" spans="1:10" ht="10.8" x14ac:dyDescent="0.25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18">
        <f t="shared" si="0"/>
        <v>37497</v>
      </c>
    </row>
    <row r="76" spans="1:10" ht="10.8" x14ac:dyDescent="0.25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18">
        <f t="shared" si="0"/>
        <v>37526</v>
      </c>
    </row>
    <row r="77" spans="1:10" ht="10.8" x14ac:dyDescent="0.25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18">
        <f t="shared" si="0"/>
        <v>37559</v>
      </c>
    </row>
    <row r="78" spans="1:10" ht="10.8" x14ac:dyDescent="0.25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18">
        <f t="shared" si="0"/>
        <v>37587</v>
      </c>
    </row>
    <row r="79" spans="1:10" ht="10.8" x14ac:dyDescent="0.25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18">
        <f t="shared" si="0"/>
        <v>37620</v>
      </c>
    </row>
    <row r="80" spans="1:10" ht="10.8" x14ac:dyDescent="0.25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18">
        <f t="shared" si="0"/>
        <v>37651</v>
      </c>
    </row>
    <row r="81" spans="1:10" ht="10.8" x14ac:dyDescent="0.25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18">
        <f t="shared" si="0"/>
        <v>37679</v>
      </c>
    </row>
    <row r="82" spans="1:10" ht="10.8" x14ac:dyDescent="0.25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18">
        <f t="shared" si="0"/>
        <v>37708</v>
      </c>
    </row>
    <row r="83" spans="1:10" ht="10.8" x14ac:dyDescent="0.25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18">
        <f t="shared" si="0"/>
        <v>37740</v>
      </c>
    </row>
    <row r="84" spans="1:10" ht="10.8" x14ac:dyDescent="0.25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18">
        <f t="shared" si="0"/>
        <v>37770</v>
      </c>
    </row>
    <row r="85" spans="1:10" ht="10.8" x14ac:dyDescent="0.25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18">
        <f t="shared" si="0"/>
        <v>37799</v>
      </c>
    </row>
    <row r="86" spans="1:10" ht="10.8" x14ac:dyDescent="0.25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18">
        <f t="shared" si="0"/>
        <v>37832</v>
      </c>
    </row>
    <row r="87" spans="1:10" ht="10.8" x14ac:dyDescent="0.25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18">
        <f t="shared" si="0"/>
        <v>37861</v>
      </c>
    </row>
    <row r="88" spans="1:10" ht="10.8" x14ac:dyDescent="0.25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18">
        <f t="shared" si="0"/>
        <v>37893</v>
      </c>
    </row>
    <row r="89" spans="1:10" ht="10.8" x14ac:dyDescent="0.25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18">
        <f t="shared" si="0"/>
        <v>37924</v>
      </c>
    </row>
    <row r="90" spans="1:10" ht="10.8" x14ac:dyDescent="0.25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18">
        <f t="shared" si="0"/>
        <v>37951</v>
      </c>
    </row>
    <row r="91" spans="1:10" ht="10.8" x14ac:dyDescent="0.25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18">
        <f t="shared" si="0"/>
        <v>37985</v>
      </c>
    </row>
    <row r="92" spans="1:10" ht="10.8" x14ac:dyDescent="0.25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18">
        <f t="shared" si="0"/>
        <v>38015</v>
      </c>
    </row>
    <row r="93" spans="1:10" ht="10.8" x14ac:dyDescent="0.25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18">
        <f t="shared" si="0"/>
        <v>38043</v>
      </c>
    </row>
    <row r="94" spans="1:10" ht="10.8" x14ac:dyDescent="0.25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18">
        <f t="shared" si="0"/>
        <v>38076</v>
      </c>
    </row>
    <row r="95" spans="1:10" ht="10.8" x14ac:dyDescent="0.25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18">
        <f t="shared" si="0"/>
        <v>38106</v>
      </c>
    </row>
    <row r="96" spans="1:10" ht="10.8" x14ac:dyDescent="0.25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18">
        <f t="shared" si="0"/>
        <v>38134</v>
      </c>
    </row>
    <row r="97" spans="1:10" ht="10.8" x14ac:dyDescent="0.25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18">
        <f t="shared" si="0"/>
        <v>38167</v>
      </c>
    </row>
    <row r="98" spans="1:10" ht="10.8" x14ac:dyDescent="0.25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18">
        <f t="shared" si="0"/>
        <v>38197</v>
      </c>
    </row>
    <row r="99" spans="1:10" ht="10.8" x14ac:dyDescent="0.25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18">
        <f t="shared" si="0"/>
        <v>38229</v>
      </c>
    </row>
    <row r="100" spans="1:10" ht="10.8" x14ac:dyDescent="0.25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18">
        <f t="shared" si="0"/>
        <v>38259</v>
      </c>
    </row>
    <row r="101" spans="1:10" ht="10.8" x14ac:dyDescent="0.25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18">
        <f t="shared" si="0"/>
        <v>38288</v>
      </c>
    </row>
    <row r="102" spans="1:10" ht="10.8" x14ac:dyDescent="0.25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18">
        <f t="shared" si="0"/>
        <v>38320</v>
      </c>
    </row>
    <row r="103" spans="1:10" ht="10.8" x14ac:dyDescent="0.25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18">
        <f t="shared" si="0"/>
        <v>38350</v>
      </c>
    </row>
    <row r="104" spans="1:10" ht="10.8" x14ac:dyDescent="0.25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18">
        <f t="shared" si="0"/>
        <v>38380</v>
      </c>
    </row>
    <row r="105" spans="1:10" ht="10.8" x14ac:dyDescent="0.25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18">
        <f t="shared" si="0"/>
        <v>38408</v>
      </c>
    </row>
    <row r="106" spans="1:10" ht="10.8" x14ac:dyDescent="0.25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18">
        <f t="shared" si="0"/>
        <v>38441</v>
      </c>
    </row>
    <row r="107" spans="1:10" ht="10.8" x14ac:dyDescent="0.25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18">
        <f t="shared" si="0"/>
        <v>38470</v>
      </c>
    </row>
    <row r="108" spans="1:10" ht="10.8" x14ac:dyDescent="0.25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18">
        <f t="shared" si="0"/>
        <v>38499</v>
      </c>
    </row>
    <row r="109" spans="1:10" ht="10.8" x14ac:dyDescent="0.25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18">
        <f t="shared" si="0"/>
        <v>38532</v>
      </c>
    </row>
    <row r="110" spans="1:10" ht="10.8" x14ac:dyDescent="0.25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18">
        <f t="shared" si="0"/>
        <v>38561</v>
      </c>
    </row>
    <row r="111" spans="1:10" ht="10.8" x14ac:dyDescent="0.25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18">
        <f t="shared" si="0"/>
        <v>38594</v>
      </c>
    </row>
    <row r="112" spans="1:10" ht="10.8" x14ac:dyDescent="0.25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18">
        <f t="shared" si="0"/>
        <v>38624</v>
      </c>
    </row>
    <row r="113" spans="1:10" ht="10.8" x14ac:dyDescent="0.25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18">
        <f t="shared" si="0"/>
        <v>38653</v>
      </c>
    </row>
    <row r="114" spans="1:10" ht="10.8" x14ac:dyDescent="0.25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18">
        <f t="shared" si="0"/>
        <v>38685</v>
      </c>
    </row>
    <row r="115" spans="1:10" ht="10.8" x14ac:dyDescent="0.25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18">
        <f t="shared" si="0"/>
        <v>38715</v>
      </c>
    </row>
    <row r="116" spans="1:10" ht="10.8" x14ac:dyDescent="0.25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18">
        <f t="shared" si="0"/>
        <v>38747</v>
      </c>
    </row>
    <row r="117" spans="1:10" ht="10.8" x14ac:dyDescent="0.25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18">
        <f t="shared" si="0"/>
        <v>38775</v>
      </c>
    </row>
    <row r="118" spans="1:10" ht="10.8" x14ac:dyDescent="0.25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18">
        <f t="shared" si="0"/>
        <v>38806</v>
      </c>
    </row>
    <row r="119" spans="1:10" ht="10.8" x14ac:dyDescent="0.25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18">
        <f t="shared" si="0"/>
        <v>38834</v>
      </c>
    </row>
    <row r="120" spans="1:10" ht="10.8" x14ac:dyDescent="0.25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18">
        <f t="shared" ref="J120:J183" si="1">WORKDAY(H120,1)</f>
        <v>38866</v>
      </c>
    </row>
    <row r="121" spans="1:10" ht="10.8" x14ac:dyDescent="0.25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18">
        <f t="shared" si="1"/>
        <v>38897</v>
      </c>
    </row>
    <row r="122" spans="1:10" ht="10.8" x14ac:dyDescent="0.25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18">
        <f t="shared" si="1"/>
        <v>38926</v>
      </c>
    </row>
    <row r="123" spans="1:10" ht="10.8" x14ac:dyDescent="0.25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18">
        <f t="shared" si="1"/>
        <v>38959</v>
      </c>
    </row>
    <row r="124" spans="1:10" ht="10.8" x14ac:dyDescent="0.25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18">
        <f t="shared" si="1"/>
        <v>38988</v>
      </c>
    </row>
    <row r="125" spans="1:10" ht="10.8" x14ac:dyDescent="0.25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18">
        <f t="shared" si="1"/>
        <v>39020</v>
      </c>
    </row>
    <row r="126" spans="1:10" ht="10.8" x14ac:dyDescent="0.25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18">
        <f t="shared" si="1"/>
        <v>39050</v>
      </c>
    </row>
    <row r="127" spans="1:10" ht="10.8" x14ac:dyDescent="0.25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18">
        <f t="shared" si="1"/>
        <v>39079</v>
      </c>
    </row>
    <row r="128" spans="1:10" ht="10.8" x14ac:dyDescent="0.25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18">
        <f t="shared" si="1"/>
        <v>39112</v>
      </c>
    </row>
    <row r="129" spans="1:10" ht="10.8" x14ac:dyDescent="0.25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18">
        <f t="shared" si="1"/>
        <v>39140</v>
      </c>
    </row>
    <row r="130" spans="1:10" ht="10.8" x14ac:dyDescent="0.25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18">
        <f t="shared" si="1"/>
        <v>39170</v>
      </c>
    </row>
    <row r="131" spans="1:10" ht="10.8" x14ac:dyDescent="0.25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18">
        <f t="shared" si="1"/>
        <v>39199</v>
      </c>
    </row>
    <row r="132" spans="1:10" ht="10.8" x14ac:dyDescent="0.25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18">
        <f t="shared" si="1"/>
        <v>39232</v>
      </c>
    </row>
    <row r="133" spans="1:10" ht="10.8" x14ac:dyDescent="0.25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18">
        <f t="shared" si="1"/>
        <v>39261</v>
      </c>
    </row>
    <row r="134" spans="1:10" ht="10.8" x14ac:dyDescent="0.25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18">
        <f t="shared" si="1"/>
        <v>39293</v>
      </c>
    </row>
    <row r="135" spans="1:10" ht="10.8" x14ac:dyDescent="0.25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18">
        <f t="shared" si="1"/>
        <v>39324</v>
      </c>
    </row>
    <row r="136" spans="1:10" ht="10.8" x14ac:dyDescent="0.25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18">
        <f t="shared" si="1"/>
        <v>39352</v>
      </c>
    </row>
    <row r="137" spans="1:10" ht="10.8" x14ac:dyDescent="0.25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18">
        <f t="shared" si="1"/>
        <v>39385</v>
      </c>
    </row>
    <row r="138" spans="1:10" ht="10.8" x14ac:dyDescent="0.25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18">
        <f t="shared" si="1"/>
        <v>39415</v>
      </c>
    </row>
    <row r="139" spans="1:10" ht="10.8" x14ac:dyDescent="0.25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18">
        <f t="shared" si="1"/>
        <v>39444</v>
      </c>
    </row>
    <row r="140" spans="1:10" ht="10.8" x14ac:dyDescent="0.25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18">
        <f t="shared" si="1"/>
        <v>39477</v>
      </c>
    </row>
    <row r="141" spans="1:10" ht="10.8" x14ac:dyDescent="0.25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18">
        <f t="shared" si="1"/>
        <v>39506</v>
      </c>
    </row>
    <row r="142" spans="1:10" ht="10.8" x14ac:dyDescent="0.25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18">
        <f t="shared" si="1"/>
        <v>39535</v>
      </c>
    </row>
    <row r="143" spans="1:10" ht="10.8" x14ac:dyDescent="0.25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18">
        <f t="shared" si="1"/>
        <v>39567</v>
      </c>
    </row>
    <row r="144" spans="1:10" ht="10.8" x14ac:dyDescent="0.25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18">
        <f t="shared" si="1"/>
        <v>39597</v>
      </c>
    </row>
    <row r="145" spans="1:10" ht="10.8" x14ac:dyDescent="0.25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18">
        <f t="shared" si="1"/>
        <v>39626</v>
      </c>
    </row>
    <row r="146" spans="1:10" ht="10.8" x14ac:dyDescent="0.25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18">
        <f t="shared" si="1"/>
        <v>39659</v>
      </c>
    </row>
    <row r="147" spans="1:10" ht="10.8" x14ac:dyDescent="0.25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18">
        <f t="shared" si="1"/>
        <v>39688</v>
      </c>
    </row>
    <row r="148" spans="1:10" ht="10.8" x14ac:dyDescent="0.25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18">
        <f t="shared" si="1"/>
        <v>39720</v>
      </c>
    </row>
    <row r="149" spans="1:10" ht="10.8" x14ac:dyDescent="0.25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18">
        <f t="shared" si="1"/>
        <v>39751</v>
      </c>
    </row>
    <row r="150" spans="1:10" ht="10.8" x14ac:dyDescent="0.25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18">
        <f t="shared" si="1"/>
        <v>39778</v>
      </c>
    </row>
    <row r="151" spans="1:10" ht="10.8" x14ac:dyDescent="0.25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18">
        <f t="shared" si="1"/>
        <v>39812</v>
      </c>
    </row>
    <row r="152" spans="1:10" ht="10.8" x14ac:dyDescent="0.25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18">
        <f t="shared" si="1"/>
        <v>39842</v>
      </c>
    </row>
    <row r="153" spans="1:10" ht="10.8" x14ac:dyDescent="0.25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18">
        <f t="shared" si="1"/>
        <v>39870</v>
      </c>
    </row>
    <row r="154" spans="1:10" ht="10.8" x14ac:dyDescent="0.25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18">
        <f t="shared" si="1"/>
        <v>39902</v>
      </c>
    </row>
    <row r="155" spans="1:10" ht="10.8" x14ac:dyDescent="0.25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18">
        <f t="shared" si="1"/>
        <v>39932</v>
      </c>
    </row>
    <row r="156" spans="1:10" ht="10.8" x14ac:dyDescent="0.25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18">
        <f t="shared" si="1"/>
        <v>39961</v>
      </c>
    </row>
    <row r="157" spans="1:10" ht="10.8" x14ac:dyDescent="0.25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18">
        <f t="shared" si="1"/>
        <v>39993</v>
      </c>
    </row>
    <row r="158" spans="1:10" ht="10.8" x14ac:dyDescent="0.25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18">
        <f t="shared" si="1"/>
        <v>40024</v>
      </c>
    </row>
    <row r="159" spans="1:10" ht="10.8" x14ac:dyDescent="0.25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18">
        <f t="shared" si="1"/>
        <v>40053</v>
      </c>
    </row>
    <row r="160" spans="1:10" ht="10.8" x14ac:dyDescent="0.25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18">
        <f t="shared" si="1"/>
        <v>40085</v>
      </c>
    </row>
    <row r="161" spans="1:10" ht="10.8" x14ac:dyDescent="0.25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18">
        <f t="shared" si="1"/>
        <v>40115</v>
      </c>
    </row>
    <row r="162" spans="1:10" ht="10.8" x14ac:dyDescent="0.25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18">
        <f t="shared" si="1"/>
        <v>40143</v>
      </c>
    </row>
    <row r="163" spans="1:10" ht="10.8" x14ac:dyDescent="0.25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18">
        <f t="shared" si="1"/>
        <v>40177</v>
      </c>
    </row>
    <row r="164" spans="1:10" ht="10.8" x14ac:dyDescent="0.25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18">
        <f t="shared" si="1"/>
        <v>40206</v>
      </c>
    </row>
    <row r="165" spans="1:10" ht="10.8" x14ac:dyDescent="0.25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18">
        <f t="shared" si="1"/>
        <v>40234</v>
      </c>
    </row>
    <row r="166" spans="1:10" ht="10.8" x14ac:dyDescent="0.25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18">
        <f t="shared" si="1"/>
        <v>40267</v>
      </c>
    </row>
    <row r="167" spans="1:10" ht="10.8" x14ac:dyDescent="0.25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18">
        <f t="shared" si="1"/>
        <v>40297</v>
      </c>
    </row>
    <row r="168" spans="1:10" ht="10.8" x14ac:dyDescent="0.25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18">
        <f t="shared" si="1"/>
        <v>40325</v>
      </c>
    </row>
    <row r="169" spans="1:10" ht="10.8" x14ac:dyDescent="0.25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18">
        <f t="shared" si="1"/>
        <v>40358</v>
      </c>
    </row>
    <row r="170" spans="1:10" ht="10.8" x14ac:dyDescent="0.25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18">
        <f t="shared" si="1"/>
        <v>40388</v>
      </c>
    </row>
    <row r="171" spans="1:10" ht="10.8" x14ac:dyDescent="0.25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18">
        <f t="shared" si="1"/>
        <v>40420</v>
      </c>
    </row>
    <row r="172" spans="1:10" ht="10.8" x14ac:dyDescent="0.25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18">
        <f t="shared" si="1"/>
        <v>40450</v>
      </c>
    </row>
    <row r="173" spans="1:10" ht="10.8" x14ac:dyDescent="0.25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18">
        <f t="shared" si="1"/>
        <v>40479</v>
      </c>
    </row>
    <row r="174" spans="1:10" ht="10.8" x14ac:dyDescent="0.25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18">
        <f t="shared" si="1"/>
        <v>40511</v>
      </c>
    </row>
    <row r="175" spans="1:10" ht="10.8" x14ac:dyDescent="0.25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18">
        <f t="shared" si="1"/>
        <v>40541</v>
      </c>
    </row>
    <row r="176" spans="1:10" ht="10.8" x14ac:dyDescent="0.25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18">
        <f t="shared" si="1"/>
        <v>40571</v>
      </c>
    </row>
    <row r="177" spans="1:10" ht="10.8" x14ac:dyDescent="0.25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18">
        <f t="shared" si="1"/>
        <v>40599</v>
      </c>
    </row>
    <row r="178" spans="1:10" ht="10.8" x14ac:dyDescent="0.25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18">
        <f t="shared" si="1"/>
        <v>40632</v>
      </c>
    </row>
    <row r="179" spans="1:10" ht="10.8" x14ac:dyDescent="0.25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18">
        <f t="shared" si="1"/>
        <v>40661</v>
      </c>
    </row>
    <row r="180" spans="1:10" ht="10.8" x14ac:dyDescent="0.25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18">
        <f t="shared" si="1"/>
        <v>40690</v>
      </c>
    </row>
    <row r="181" spans="1:10" ht="10.8" x14ac:dyDescent="0.25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18">
        <f t="shared" si="1"/>
        <v>40723</v>
      </c>
    </row>
    <row r="182" spans="1:10" ht="10.8" x14ac:dyDescent="0.25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18">
        <f t="shared" si="1"/>
        <v>40752</v>
      </c>
    </row>
    <row r="183" spans="1:10" ht="10.8" x14ac:dyDescent="0.25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18">
        <f t="shared" si="1"/>
        <v>40785</v>
      </c>
    </row>
    <row r="184" spans="1:10" ht="10.8" x14ac:dyDescent="0.25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18">
        <f t="shared" ref="J184:J247" si="2">WORKDAY(H184,1)</f>
        <v>40815</v>
      </c>
    </row>
    <row r="185" spans="1:10" ht="10.8" x14ac:dyDescent="0.25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18">
        <f t="shared" si="2"/>
        <v>40844</v>
      </c>
    </row>
    <row r="186" spans="1:10" ht="10.8" x14ac:dyDescent="0.25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18">
        <f t="shared" si="2"/>
        <v>40876</v>
      </c>
    </row>
    <row r="187" spans="1:10" ht="10.8" x14ac:dyDescent="0.25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18">
        <f t="shared" si="2"/>
        <v>40906</v>
      </c>
    </row>
    <row r="188" spans="1:10" ht="10.8" x14ac:dyDescent="0.25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18">
        <f t="shared" si="2"/>
        <v>40938</v>
      </c>
    </row>
    <row r="189" spans="1:10" ht="10.8" x14ac:dyDescent="0.25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18">
        <f t="shared" si="2"/>
        <v>40967</v>
      </c>
    </row>
    <row r="190" spans="1:10" ht="10.8" x14ac:dyDescent="0.25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18">
        <f t="shared" si="2"/>
        <v>40997</v>
      </c>
    </row>
    <row r="191" spans="1:10" ht="10.8" x14ac:dyDescent="0.25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18">
        <f t="shared" si="2"/>
        <v>41026</v>
      </c>
    </row>
    <row r="192" spans="1:10" ht="10.8" x14ac:dyDescent="0.25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18">
        <f t="shared" si="2"/>
        <v>41059</v>
      </c>
    </row>
    <row r="193" spans="1:10" ht="10.8" x14ac:dyDescent="0.25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18">
        <f t="shared" si="2"/>
        <v>41088</v>
      </c>
    </row>
    <row r="194" spans="1:10" ht="10.8" x14ac:dyDescent="0.25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18">
        <f t="shared" si="2"/>
        <v>41120</v>
      </c>
    </row>
    <row r="195" spans="1:10" ht="10.8" x14ac:dyDescent="0.25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18">
        <f t="shared" si="2"/>
        <v>41151</v>
      </c>
    </row>
    <row r="196" spans="1:10" ht="10.8" x14ac:dyDescent="0.25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18">
        <f t="shared" si="2"/>
        <v>41179</v>
      </c>
    </row>
    <row r="197" spans="1:10" ht="10.8" x14ac:dyDescent="0.25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18">
        <f t="shared" si="2"/>
        <v>41212</v>
      </c>
    </row>
    <row r="198" spans="1:10" ht="10.8" x14ac:dyDescent="0.25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18">
        <f t="shared" si="2"/>
        <v>41242</v>
      </c>
    </row>
    <row r="199" spans="1:10" ht="10.8" x14ac:dyDescent="0.25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18">
        <f t="shared" si="2"/>
        <v>41271</v>
      </c>
    </row>
    <row r="200" spans="1:10" ht="10.8" x14ac:dyDescent="0.25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18">
        <f t="shared" si="2"/>
        <v>41304</v>
      </c>
    </row>
    <row r="201" spans="1:10" ht="10.8" x14ac:dyDescent="0.25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18">
        <f t="shared" si="2"/>
        <v>41332</v>
      </c>
    </row>
    <row r="202" spans="1:10" ht="10.8" x14ac:dyDescent="0.25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18">
        <f t="shared" si="2"/>
        <v>41360</v>
      </c>
    </row>
    <row r="203" spans="1:10" ht="10.8" x14ac:dyDescent="0.25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18">
        <f t="shared" si="2"/>
        <v>41393</v>
      </c>
    </row>
    <row r="204" spans="1:10" ht="10.8" x14ac:dyDescent="0.25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18">
        <f t="shared" si="2"/>
        <v>41424</v>
      </c>
    </row>
    <row r="205" spans="1:10" ht="10.8" x14ac:dyDescent="0.25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18">
        <f t="shared" si="2"/>
        <v>41452</v>
      </c>
    </row>
    <row r="206" spans="1:10" ht="10.8" x14ac:dyDescent="0.25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18">
        <f t="shared" si="2"/>
        <v>41485</v>
      </c>
    </row>
    <row r="207" spans="1:10" ht="10.8" x14ac:dyDescent="0.25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18">
        <f t="shared" si="2"/>
        <v>41515</v>
      </c>
    </row>
    <row r="208" spans="1:10" ht="10.8" x14ac:dyDescent="0.25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18">
        <f t="shared" si="2"/>
        <v>41544</v>
      </c>
    </row>
    <row r="209" spans="1:10" ht="10.8" x14ac:dyDescent="0.25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18">
        <f t="shared" si="2"/>
        <v>41577</v>
      </c>
    </row>
    <row r="210" spans="1:10" ht="10.8" x14ac:dyDescent="0.25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18">
        <f t="shared" si="2"/>
        <v>41605</v>
      </c>
    </row>
    <row r="211" spans="1:10" ht="10.8" x14ac:dyDescent="0.25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18">
        <f t="shared" si="2"/>
        <v>41638</v>
      </c>
    </row>
    <row r="212" spans="1:10" ht="10.8" x14ac:dyDescent="0.25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18">
        <f t="shared" si="2"/>
        <v>41669</v>
      </c>
    </row>
    <row r="213" spans="1:10" ht="10.8" x14ac:dyDescent="0.25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18">
        <f t="shared" si="2"/>
        <v>41697</v>
      </c>
    </row>
    <row r="214" spans="1:10" ht="10.8" x14ac:dyDescent="0.25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18">
        <f t="shared" si="2"/>
        <v>41726</v>
      </c>
    </row>
    <row r="215" spans="1:10" ht="10.8" x14ac:dyDescent="0.25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18">
        <f t="shared" si="2"/>
        <v>41758</v>
      </c>
    </row>
    <row r="216" spans="1:10" ht="10.8" x14ac:dyDescent="0.25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18">
        <f t="shared" si="2"/>
        <v>41788</v>
      </c>
    </row>
    <row r="217" spans="1:10" ht="10.8" x14ac:dyDescent="0.25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18">
        <f t="shared" si="2"/>
        <v>41817</v>
      </c>
    </row>
    <row r="218" spans="1:10" ht="10.8" x14ac:dyDescent="0.25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18">
        <f t="shared" si="2"/>
        <v>41850</v>
      </c>
    </row>
    <row r="219" spans="1:10" ht="10.8" x14ac:dyDescent="0.25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18">
        <f t="shared" si="2"/>
        <v>41879</v>
      </c>
    </row>
    <row r="220" spans="1:10" ht="10.8" x14ac:dyDescent="0.25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18">
        <f t="shared" si="2"/>
        <v>41911</v>
      </c>
    </row>
    <row r="221" spans="1:10" ht="10.8" x14ac:dyDescent="0.25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18">
        <f t="shared" si="2"/>
        <v>41942</v>
      </c>
    </row>
    <row r="222" spans="1:10" ht="10.8" x14ac:dyDescent="0.25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18">
        <f t="shared" si="2"/>
        <v>41969</v>
      </c>
    </row>
    <row r="223" spans="1:10" ht="10.8" x14ac:dyDescent="0.25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18">
        <f t="shared" si="2"/>
        <v>42003</v>
      </c>
    </row>
    <row r="224" spans="1:10" ht="10.8" x14ac:dyDescent="0.25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18">
        <f t="shared" si="2"/>
        <v>42033</v>
      </c>
    </row>
    <row r="225" spans="1:10" ht="10.8" x14ac:dyDescent="0.25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18">
        <f t="shared" si="2"/>
        <v>42061</v>
      </c>
    </row>
    <row r="226" spans="1:10" ht="10.8" x14ac:dyDescent="0.25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18">
        <f t="shared" si="2"/>
        <v>42093</v>
      </c>
    </row>
    <row r="227" spans="1:10" ht="10.8" x14ac:dyDescent="0.25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18">
        <f t="shared" si="2"/>
        <v>42123</v>
      </c>
    </row>
    <row r="228" spans="1:10" ht="10.8" x14ac:dyDescent="0.25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18">
        <f t="shared" si="2"/>
        <v>42152</v>
      </c>
    </row>
    <row r="229" spans="1:10" ht="10.8" x14ac:dyDescent="0.25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18">
        <f t="shared" si="2"/>
        <v>42184</v>
      </c>
    </row>
    <row r="230" spans="1:10" ht="10.8" x14ac:dyDescent="0.25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18">
        <f t="shared" si="2"/>
        <v>42215</v>
      </c>
    </row>
    <row r="231" spans="1:10" ht="10.8" x14ac:dyDescent="0.25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18">
        <f t="shared" si="2"/>
        <v>42244</v>
      </c>
    </row>
    <row r="232" spans="1:10" ht="10.8" x14ac:dyDescent="0.25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18">
        <f t="shared" si="2"/>
        <v>42276</v>
      </c>
    </row>
    <row r="233" spans="1:10" ht="10.8" x14ac:dyDescent="0.25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18">
        <f t="shared" si="2"/>
        <v>42306</v>
      </c>
    </row>
    <row r="234" spans="1:10" ht="10.8" x14ac:dyDescent="0.25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18">
        <f t="shared" si="2"/>
        <v>42334</v>
      </c>
    </row>
    <row r="235" spans="1:10" ht="10.8" x14ac:dyDescent="0.25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18">
        <f t="shared" si="2"/>
        <v>42368</v>
      </c>
    </row>
    <row r="236" spans="1:10" ht="10.8" x14ac:dyDescent="0.25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18">
        <f t="shared" si="2"/>
        <v>42397</v>
      </c>
    </row>
    <row r="237" spans="1:10" ht="10.8" x14ac:dyDescent="0.25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18">
        <f t="shared" si="2"/>
        <v>42426</v>
      </c>
    </row>
    <row r="238" spans="1:10" ht="10.8" x14ac:dyDescent="0.25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18">
        <f t="shared" si="2"/>
        <v>42459</v>
      </c>
    </row>
    <row r="239" spans="1:10" ht="10.8" x14ac:dyDescent="0.25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18">
        <f t="shared" si="2"/>
        <v>42488</v>
      </c>
    </row>
    <row r="240" spans="1:10" ht="10.8" x14ac:dyDescent="0.25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18">
        <f t="shared" si="2"/>
        <v>42517</v>
      </c>
    </row>
    <row r="241" spans="1:10" ht="10.8" x14ac:dyDescent="0.25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18">
        <f t="shared" si="2"/>
        <v>42550</v>
      </c>
    </row>
    <row r="242" spans="1:10" ht="10.8" x14ac:dyDescent="0.25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18">
        <f t="shared" si="2"/>
        <v>42579</v>
      </c>
    </row>
    <row r="243" spans="1:10" ht="10.8" x14ac:dyDescent="0.25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18">
        <f t="shared" si="2"/>
        <v>42612</v>
      </c>
    </row>
    <row r="244" spans="1:10" ht="10.8" x14ac:dyDescent="0.25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18">
        <f t="shared" si="2"/>
        <v>42642</v>
      </c>
    </row>
    <row r="245" spans="1:10" ht="10.8" x14ac:dyDescent="0.25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18">
        <f t="shared" si="2"/>
        <v>42671</v>
      </c>
    </row>
    <row r="246" spans="1:10" ht="10.8" x14ac:dyDescent="0.25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18">
        <f t="shared" si="2"/>
        <v>42703</v>
      </c>
    </row>
    <row r="247" spans="1:10" ht="10.8" x14ac:dyDescent="0.25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18">
        <f t="shared" si="2"/>
        <v>42733</v>
      </c>
    </row>
    <row r="248" spans="1:10" ht="10.8" x14ac:dyDescent="0.25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18">
        <f t="shared" ref="J248:J311" si="3">WORKDAY(H248,1)</f>
        <v>42765</v>
      </c>
    </row>
    <row r="249" spans="1:10" ht="10.8" x14ac:dyDescent="0.25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18">
        <f t="shared" si="3"/>
        <v>42793</v>
      </c>
    </row>
    <row r="250" spans="1:10" ht="10.8" x14ac:dyDescent="0.25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18">
        <f t="shared" si="3"/>
        <v>42824</v>
      </c>
    </row>
    <row r="251" spans="1:10" ht="10.8" x14ac:dyDescent="0.25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18">
        <f t="shared" si="3"/>
        <v>42852</v>
      </c>
    </row>
    <row r="252" spans="1:10" ht="10.8" x14ac:dyDescent="0.25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18">
        <f t="shared" si="3"/>
        <v>42884</v>
      </c>
    </row>
    <row r="253" spans="1:10" ht="10.8" x14ac:dyDescent="0.25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18">
        <f t="shared" si="3"/>
        <v>42915</v>
      </c>
    </row>
    <row r="254" spans="1:10" ht="10.8" x14ac:dyDescent="0.25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18">
        <f t="shared" si="3"/>
        <v>42944</v>
      </c>
    </row>
    <row r="255" spans="1:10" ht="10.8" x14ac:dyDescent="0.25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18">
        <f t="shared" si="3"/>
        <v>42977</v>
      </c>
    </row>
    <row r="256" spans="1:10" ht="10.8" x14ac:dyDescent="0.25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18">
        <f t="shared" si="3"/>
        <v>43006</v>
      </c>
    </row>
    <row r="257" spans="1:10" ht="10.8" x14ac:dyDescent="0.25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18">
        <f t="shared" si="3"/>
        <v>43038</v>
      </c>
    </row>
    <row r="258" spans="1:10" ht="10.8" x14ac:dyDescent="0.25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18">
        <f t="shared" si="3"/>
        <v>43068</v>
      </c>
    </row>
    <row r="259" spans="1:10" ht="10.8" x14ac:dyDescent="0.25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18">
        <f t="shared" si="3"/>
        <v>43097</v>
      </c>
    </row>
    <row r="260" spans="1:10" ht="10.8" x14ac:dyDescent="0.25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18">
        <f t="shared" si="3"/>
        <v>43130</v>
      </c>
    </row>
    <row r="261" spans="1:10" ht="10.8" x14ac:dyDescent="0.25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18">
        <f t="shared" si="3"/>
        <v>43158</v>
      </c>
    </row>
    <row r="262" spans="1:10" ht="10.8" x14ac:dyDescent="0.25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18">
        <f t="shared" si="3"/>
        <v>43187</v>
      </c>
    </row>
    <row r="263" spans="1:10" ht="10.8" x14ac:dyDescent="0.25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18">
        <f t="shared" si="3"/>
        <v>43217</v>
      </c>
    </row>
    <row r="264" spans="1:10" ht="10.8" x14ac:dyDescent="0.25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18">
        <f t="shared" si="3"/>
        <v>43250</v>
      </c>
    </row>
    <row r="265" spans="1:10" ht="10.8" x14ac:dyDescent="0.25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18">
        <f t="shared" si="3"/>
        <v>43279</v>
      </c>
    </row>
    <row r="266" spans="1:10" ht="10.8" x14ac:dyDescent="0.25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18">
        <f t="shared" si="3"/>
        <v>43311</v>
      </c>
    </row>
    <row r="267" spans="1:10" ht="10.8" x14ac:dyDescent="0.25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18">
        <f t="shared" si="3"/>
        <v>43342</v>
      </c>
    </row>
    <row r="268" spans="1:10" ht="10.8" x14ac:dyDescent="0.25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18">
        <f t="shared" si="3"/>
        <v>43370</v>
      </c>
    </row>
    <row r="269" spans="1:10" ht="10.8" x14ac:dyDescent="0.25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18">
        <f t="shared" si="3"/>
        <v>43403</v>
      </c>
    </row>
    <row r="270" spans="1:10" ht="10.8" x14ac:dyDescent="0.25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18">
        <f t="shared" si="3"/>
        <v>43433</v>
      </c>
    </row>
    <row r="271" spans="1:10" ht="10.8" x14ac:dyDescent="0.25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18">
        <f t="shared" si="3"/>
        <v>43462</v>
      </c>
    </row>
    <row r="272" spans="1:10" ht="10.8" x14ac:dyDescent="0.25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18">
        <f t="shared" si="3"/>
        <v>43495</v>
      </c>
    </row>
    <row r="273" spans="1:10" ht="10.8" x14ac:dyDescent="0.25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18">
        <f t="shared" si="3"/>
        <v>43523</v>
      </c>
    </row>
    <row r="274" spans="1:10" ht="10.8" x14ac:dyDescent="0.25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18">
        <f t="shared" si="3"/>
        <v>43552</v>
      </c>
    </row>
    <row r="275" spans="1:10" ht="10.8" x14ac:dyDescent="0.25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18">
        <f t="shared" si="3"/>
        <v>43584</v>
      </c>
    </row>
    <row r="276" spans="1:10" ht="10.8" x14ac:dyDescent="0.25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18">
        <f t="shared" si="3"/>
        <v>43615</v>
      </c>
    </row>
    <row r="277" spans="1:10" ht="10.8" x14ac:dyDescent="0.25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18">
        <f t="shared" si="3"/>
        <v>43643</v>
      </c>
    </row>
    <row r="278" spans="1:10" ht="10.8" x14ac:dyDescent="0.25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18">
        <f t="shared" si="3"/>
        <v>43676</v>
      </c>
    </row>
    <row r="279" spans="1:10" ht="10.8" x14ac:dyDescent="0.25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18">
        <f t="shared" si="3"/>
        <v>43706</v>
      </c>
    </row>
    <row r="280" spans="1:10" ht="10.8" x14ac:dyDescent="0.25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18">
        <f t="shared" si="3"/>
        <v>43735</v>
      </c>
    </row>
    <row r="281" spans="1:10" ht="10.8" x14ac:dyDescent="0.25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18">
        <f t="shared" si="3"/>
        <v>43768</v>
      </c>
    </row>
    <row r="282" spans="1:10" ht="10.8" x14ac:dyDescent="0.25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18">
        <f t="shared" si="3"/>
        <v>43796</v>
      </c>
    </row>
    <row r="283" spans="1:10" ht="10.8" x14ac:dyDescent="0.25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18">
        <f t="shared" si="3"/>
        <v>43829</v>
      </c>
    </row>
    <row r="284" spans="1:10" ht="10.8" x14ac:dyDescent="0.25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18">
        <f t="shared" si="3"/>
        <v>43860</v>
      </c>
    </row>
    <row r="285" spans="1:10" ht="10.8" x14ac:dyDescent="0.25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18">
        <f t="shared" si="3"/>
        <v>43888</v>
      </c>
    </row>
    <row r="286" spans="1:10" ht="10.8" x14ac:dyDescent="0.25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18">
        <f t="shared" si="3"/>
        <v>43920</v>
      </c>
    </row>
    <row r="287" spans="1:10" ht="10.8" x14ac:dyDescent="0.25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18">
        <f t="shared" si="3"/>
        <v>43950</v>
      </c>
    </row>
    <row r="288" spans="1:10" ht="10.8" x14ac:dyDescent="0.25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18">
        <f t="shared" si="3"/>
        <v>43979</v>
      </c>
    </row>
    <row r="289" spans="1:10" ht="10.8" x14ac:dyDescent="0.25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18">
        <f t="shared" si="3"/>
        <v>44011</v>
      </c>
    </row>
    <row r="290" spans="1:10" ht="10.8" x14ac:dyDescent="0.25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18">
        <f t="shared" si="3"/>
        <v>44042</v>
      </c>
    </row>
    <row r="291" spans="1:10" ht="10.8" x14ac:dyDescent="0.25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18">
        <f t="shared" si="3"/>
        <v>44071</v>
      </c>
    </row>
    <row r="292" spans="1:10" ht="10.8" x14ac:dyDescent="0.25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18">
        <f t="shared" si="3"/>
        <v>44103</v>
      </c>
    </row>
    <row r="293" spans="1:10" ht="10.8" x14ac:dyDescent="0.25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18">
        <f t="shared" si="3"/>
        <v>44133</v>
      </c>
    </row>
    <row r="294" spans="1:10" ht="10.8" x14ac:dyDescent="0.25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18">
        <f t="shared" si="3"/>
        <v>44161</v>
      </c>
    </row>
    <row r="295" spans="1:10" ht="10.8" x14ac:dyDescent="0.25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18">
        <f t="shared" si="3"/>
        <v>44195</v>
      </c>
    </row>
    <row r="296" spans="1:10" ht="10.8" x14ac:dyDescent="0.25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18">
        <f t="shared" si="3"/>
        <v>44224</v>
      </c>
    </row>
    <row r="297" spans="1:10" ht="10.8" x14ac:dyDescent="0.25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18">
        <f t="shared" si="3"/>
        <v>44252</v>
      </c>
    </row>
    <row r="298" spans="1:10" ht="10.8" x14ac:dyDescent="0.25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18">
        <f t="shared" si="3"/>
        <v>44285</v>
      </c>
    </row>
    <row r="299" spans="1:10" ht="10.8" x14ac:dyDescent="0.25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18">
        <f t="shared" si="3"/>
        <v>44315</v>
      </c>
    </row>
    <row r="300" spans="1:10" ht="10.8" x14ac:dyDescent="0.25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18">
        <f t="shared" si="3"/>
        <v>44343</v>
      </c>
    </row>
    <row r="301" spans="1:10" ht="10.8" x14ac:dyDescent="0.25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18">
        <f t="shared" si="3"/>
        <v>44376</v>
      </c>
    </row>
    <row r="302" spans="1:10" ht="10.8" x14ac:dyDescent="0.25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18">
        <f t="shared" si="3"/>
        <v>44406</v>
      </c>
    </row>
    <row r="303" spans="1:10" ht="10.8" x14ac:dyDescent="0.25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18">
        <f t="shared" si="3"/>
        <v>44438</v>
      </c>
    </row>
    <row r="304" spans="1:10" ht="10.8" x14ac:dyDescent="0.25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18">
        <f t="shared" si="3"/>
        <v>44468</v>
      </c>
    </row>
    <row r="305" spans="1:10" ht="10.8" x14ac:dyDescent="0.25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18">
        <f t="shared" si="3"/>
        <v>44497</v>
      </c>
    </row>
    <row r="306" spans="1:10" ht="10.8" x14ac:dyDescent="0.25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18">
        <f t="shared" si="3"/>
        <v>44529</v>
      </c>
    </row>
    <row r="307" spans="1:10" ht="10.8" x14ac:dyDescent="0.25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18">
        <f t="shared" si="3"/>
        <v>44559</v>
      </c>
    </row>
    <row r="308" spans="1:10" ht="10.8" x14ac:dyDescent="0.25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18">
        <f t="shared" si="3"/>
        <v>44589</v>
      </c>
    </row>
    <row r="309" spans="1:10" ht="10.8" x14ac:dyDescent="0.25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18">
        <f t="shared" si="3"/>
        <v>44617</v>
      </c>
    </row>
    <row r="310" spans="1:10" ht="10.8" x14ac:dyDescent="0.25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18">
        <f t="shared" si="3"/>
        <v>44650</v>
      </c>
    </row>
    <row r="311" spans="1:10" ht="10.8" x14ac:dyDescent="0.25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18">
        <f t="shared" si="3"/>
        <v>44679</v>
      </c>
    </row>
    <row r="312" spans="1:10" ht="10.8" x14ac:dyDescent="0.25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18">
        <f t="shared" ref="J312:J375" si="4">WORKDAY(H312,1)</f>
        <v>44708</v>
      </c>
    </row>
    <row r="313" spans="1:10" ht="10.8" x14ac:dyDescent="0.25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18">
        <f t="shared" si="4"/>
        <v>44741</v>
      </c>
    </row>
    <row r="314" spans="1:10" ht="10.8" x14ac:dyDescent="0.25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18">
        <f t="shared" si="4"/>
        <v>44770</v>
      </c>
    </row>
    <row r="315" spans="1:10" ht="10.8" x14ac:dyDescent="0.25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18">
        <f t="shared" si="4"/>
        <v>44803</v>
      </c>
    </row>
    <row r="316" spans="1:10" ht="10.8" x14ac:dyDescent="0.25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18">
        <f t="shared" si="4"/>
        <v>44833</v>
      </c>
    </row>
    <row r="317" spans="1:10" ht="10.8" x14ac:dyDescent="0.25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18">
        <f t="shared" si="4"/>
        <v>44862</v>
      </c>
    </row>
    <row r="318" spans="1:10" ht="10.8" x14ac:dyDescent="0.25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18">
        <f t="shared" si="4"/>
        <v>44894</v>
      </c>
    </row>
    <row r="319" spans="1:10" ht="10.8" x14ac:dyDescent="0.25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18">
        <f t="shared" si="4"/>
        <v>44924</v>
      </c>
    </row>
    <row r="320" spans="1:10" ht="10.8" x14ac:dyDescent="0.25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18">
        <f t="shared" si="4"/>
        <v>44956</v>
      </c>
    </row>
    <row r="321" spans="1:10" ht="10.8" x14ac:dyDescent="0.25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18">
        <f t="shared" si="4"/>
        <v>44984</v>
      </c>
    </row>
    <row r="322" spans="1:10" ht="10.8" x14ac:dyDescent="0.25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18">
        <f t="shared" si="4"/>
        <v>45015</v>
      </c>
    </row>
    <row r="323" spans="1:10" ht="10.8" x14ac:dyDescent="0.25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18">
        <f t="shared" si="4"/>
        <v>45043</v>
      </c>
    </row>
    <row r="324" spans="1:10" ht="10.8" x14ac:dyDescent="0.25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18">
        <f t="shared" si="4"/>
        <v>45075</v>
      </c>
    </row>
    <row r="325" spans="1:10" ht="10.8" x14ac:dyDescent="0.25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18">
        <f t="shared" si="4"/>
        <v>45106</v>
      </c>
    </row>
    <row r="326" spans="1:10" ht="10.8" x14ac:dyDescent="0.25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18">
        <f t="shared" si="4"/>
        <v>45135</v>
      </c>
    </row>
    <row r="327" spans="1:10" ht="10.8" x14ac:dyDescent="0.25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18">
        <f t="shared" si="4"/>
        <v>45168</v>
      </c>
    </row>
    <row r="328" spans="1:10" ht="10.8" x14ac:dyDescent="0.25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18">
        <f t="shared" si="4"/>
        <v>45197</v>
      </c>
    </row>
    <row r="329" spans="1:10" ht="10.8" x14ac:dyDescent="0.25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18">
        <f t="shared" si="4"/>
        <v>45229</v>
      </c>
    </row>
    <row r="330" spans="1:10" ht="10.8" x14ac:dyDescent="0.25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18">
        <f t="shared" si="4"/>
        <v>45259</v>
      </c>
    </row>
    <row r="331" spans="1:10" ht="10.8" x14ac:dyDescent="0.25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18">
        <f t="shared" si="4"/>
        <v>45288</v>
      </c>
    </row>
    <row r="332" spans="1:10" ht="10.8" x14ac:dyDescent="0.25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18">
        <f t="shared" si="4"/>
        <v>45321</v>
      </c>
    </row>
    <row r="333" spans="1:10" ht="10.8" x14ac:dyDescent="0.25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18">
        <f t="shared" si="4"/>
        <v>45350</v>
      </c>
    </row>
    <row r="334" spans="1:10" ht="10.8" x14ac:dyDescent="0.25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18">
        <f t="shared" si="4"/>
        <v>45378</v>
      </c>
    </row>
    <row r="335" spans="1:10" ht="10.8" x14ac:dyDescent="0.25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18">
        <f t="shared" si="4"/>
        <v>45411</v>
      </c>
    </row>
    <row r="336" spans="1:10" ht="10.8" x14ac:dyDescent="0.25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18">
        <f t="shared" si="4"/>
        <v>45442</v>
      </c>
    </row>
    <row r="337" spans="1:10" ht="10.8" x14ac:dyDescent="0.25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18">
        <f t="shared" si="4"/>
        <v>45470</v>
      </c>
    </row>
    <row r="338" spans="1:10" ht="10.8" x14ac:dyDescent="0.25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18">
        <f t="shared" si="4"/>
        <v>45503</v>
      </c>
    </row>
    <row r="339" spans="1:10" ht="10.8" x14ac:dyDescent="0.25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18">
        <f t="shared" si="4"/>
        <v>45533</v>
      </c>
    </row>
    <row r="340" spans="1:10" ht="10.8" x14ac:dyDescent="0.25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18">
        <f t="shared" si="4"/>
        <v>45562</v>
      </c>
    </row>
    <row r="341" spans="1:10" ht="10.8" x14ac:dyDescent="0.25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18">
        <f t="shared" si="4"/>
        <v>45595</v>
      </c>
    </row>
    <row r="342" spans="1:10" ht="10.8" x14ac:dyDescent="0.25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18">
        <f t="shared" si="4"/>
        <v>45623</v>
      </c>
    </row>
    <row r="343" spans="1:10" ht="10.8" x14ac:dyDescent="0.25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18">
        <f t="shared" si="4"/>
        <v>45656</v>
      </c>
    </row>
    <row r="344" spans="1:10" ht="10.8" x14ac:dyDescent="0.25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18">
        <f t="shared" si="4"/>
        <v>45687</v>
      </c>
    </row>
    <row r="345" spans="1:10" ht="10.8" x14ac:dyDescent="0.25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18">
        <f t="shared" si="4"/>
        <v>45715</v>
      </c>
    </row>
    <row r="346" spans="1:10" ht="10.8" x14ac:dyDescent="0.25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18">
        <f t="shared" si="4"/>
        <v>45744</v>
      </c>
    </row>
    <row r="347" spans="1:10" ht="10.8" x14ac:dyDescent="0.25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18">
        <f t="shared" si="4"/>
        <v>45776</v>
      </c>
    </row>
    <row r="348" spans="1:10" ht="10.8" x14ac:dyDescent="0.25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18">
        <f t="shared" si="4"/>
        <v>45806</v>
      </c>
    </row>
    <row r="349" spans="1:10" ht="10.8" x14ac:dyDescent="0.25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18">
        <f t="shared" si="4"/>
        <v>45835</v>
      </c>
    </row>
    <row r="350" spans="1:10" ht="10.8" x14ac:dyDescent="0.25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18">
        <f t="shared" si="4"/>
        <v>45868</v>
      </c>
    </row>
    <row r="351" spans="1:10" ht="10.8" x14ac:dyDescent="0.25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18">
        <f t="shared" si="4"/>
        <v>45897</v>
      </c>
    </row>
    <row r="352" spans="1:10" ht="10.8" x14ac:dyDescent="0.25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18">
        <f t="shared" si="4"/>
        <v>45929</v>
      </c>
    </row>
    <row r="353" spans="1:10" ht="10.8" x14ac:dyDescent="0.25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18">
        <f t="shared" si="4"/>
        <v>45960</v>
      </c>
    </row>
    <row r="354" spans="1:10" ht="10.8" x14ac:dyDescent="0.25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18">
        <f t="shared" si="4"/>
        <v>45987</v>
      </c>
    </row>
    <row r="355" spans="1:10" ht="10.8" x14ac:dyDescent="0.25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18">
        <f t="shared" si="4"/>
        <v>46021</v>
      </c>
    </row>
    <row r="356" spans="1:10" ht="10.8" x14ac:dyDescent="0.25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18">
        <f t="shared" si="4"/>
        <v>46051</v>
      </c>
    </row>
    <row r="357" spans="1:10" ht="10.8" x14ac:dyDescent="0.25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18">
        <f t="shared" si="4"/>
        <v>46079</v>
      </c>
    </row>
    <row r="358" spans="1:10" ht="10.8" x14ac:dyDescent="0.25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18">
        <f t="shared" si="4"/>
        <v>46111</v>
      </c>
    </row>
    <row r="359" spans="1:10" ht="10.8" x14ac:dyDescent="0.25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18">
        <f t="shared" si="4"/>
        <v>46141</v>
      </c>
    </row>
    <row r="360" spans="1:10" ht="10.8" x14ac:dyDescent="0.25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18">
        <f t="shared" si="4"/>
        <v>46170</v>
      </c>
    </row>
    <row r="361" spans="1:10" ht="10.8" x14ac:dyDescent="0.25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18">
        <f t="shared" si="4"/>
        <v>46202</v>
      </c>
    </row>
    <row r="362" spans="1:10" ht="10.8" x14ac:dyDescent="0.25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18">
        <f t="shared" si="4"/>
        <v>46233</v>
      </c>
    </row>
    <row r="363" spans="1:10" ht="10.8" x14ac:dyDescent="0.25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18">
        <f t="shared" si="4"/>
        <v>46262</v>
      </c>
    </row>
    <row r="364" spans="1:10" ht="10.8" x14ac:dyDescent="0.25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18">
        <f t="shared" si="4"/>
        <v>46294</v>
      </c>
    </row>
    <row r="365" spans="1:10" ht="10.8" x14ac:dyDescent="0.25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18">
        <f t="shared" si="4"/>
        <v>46324</v>
      </c>
    </row>
    <row r="366" spans="1:10" ht="10.8" x14ac:dyDescent="0.25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18">
        <f t="shared" si="4"/>
        <v>46352</v>
      </c>
    </row>
    <row r="367" spans="1:10" ht="10.8" x14ac:dyDescent="0.25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18">
        <f t="shared" si="4"/>
        <v>46386</v>
      </c>
    </row>
    <row r="368" spans="1:10" ht="10.8" x14ac:dyDescent="0.25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18">
        <f t="shared" si="4"/>
        <v>46415</v>
      </c>
    </row>
    <row r="369" spans="1:10" ht="10.8" x14ac:dyDescent="0.25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18">
        <f t="shared" si="4"/>
        <v>46443</v>
      </c>
    </row>
    <row r="370" spans="1:10" ht="10.8" x14ac:dyDescent="0.25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18">
        <f t="shared" si="4"/>
        <v>46476</v>
      </c>
    </row>
    <row r="371" spans="1:10" ht="10.8" x14ac:dyDescent="0.25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18">
        <f t="shared" si="4"/>
        <v>46506</v>
      </c>
    </row>
    <row r="372" spans="1:10" ht="10.8" x14ac:dyDescent="0.25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18">
        <f t="shared" si="4"/>
        <v>46534</v>
      </c>
    </row>
    <row r="373" spans="1:10" ht="10.8" x14ac:dyDescent="0.25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18">
        <f t="shared" si="4"/>
        <v>46567</v>
      </c>
    </row>
    <row r="374" spans="1:10" ht="10.8" x14ac:dyDescent="0.25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18">
        <f t="shared" si="4"/>
        <v>46597</v>
      </c>
    </row>
    <row r="375" spans="1:10" ht="10.8" x14ac:dyDescent="0.25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18">
        <f t="shared" si="4"/>
        <v>46629</v>
      </c>
    </row>
    <row r="376" spans="1:10" ht="10.8" x14ac:dyDescent="0.25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18">
        <f t="shared" ref="J376:J414" si="5">WORKDAY(H376,1)</f>
        <v>46659</v>
      </c>
    </row>
    <row r="377" spans="1:10" ht="10.8" x14ac:dyDescent="0.25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18">
        <f t="shared" si="5"/>
        <v>46688</v>
      </c>
    </row>
    <row r="378" spans="1:10" ht="10.8" x14ac:dyDescent="0.25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18">
        <f t="shared" si="5"/>
        <v>46720</v>
      </c>
    </row>
    <row r="379" spans="1:10" ht="10.8" x14ac:dyDescent="0.25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18">
        <f t="shared" si="5"/>
        <v>46750</v>
      </c>
    </row>
    <row r="380" spans="1:10" ht="10.8" x14ac:dyDescent="0.25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18">
        <f t="shared" si="5"/>
        <v>46780</v>
      </c>
    </row>
    <row r="381" spans="1:10" ht="10.8" x14ac:dyDescent="0.25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18">
        <f t="shared" si="5"/>
        <v>46811</v>
      </c>
    </row>
    <row r="382" spans="1:10" ht="10.8" x14ac:dyDescent="0.25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18">
        <f t="shared" si="5"/>
        <v>46842</v>
      </c>
    </row>
    <row r="383" spans="1:10" ht="10.8" x14ac:dyDescent="0.25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18">
        <f t="shared" si="5"/>
        <v>46870</v>
      </c>
    </row>
    <row r="384" spans="1:10" ht="10.8" x14ac:dyDescent="0.25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18">
        <f t="shared" si="5"/>
        <v>46902</v>
      </c>
    </row>
    <row r="385" spans="1:10" ht="10.8" x14ac:dyDescent="0.25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18">
        <f t="shared" si="5"/>
        <v>46933</v>
      </c>
    </row>
    <row r="386" spans="1:10" ht="10.8" x14ac:dyDescent="0.25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18">
        <f t="shared" si="5"/>
        <v>46962</v>
      </c>
    </row>
    <row r="387" spans="1:10" ht="10.8" x14ac:dyDescent="0.25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18">
        <f t="shared" si="5"/>
        <v>46995</v>
      </c>
    </row>
    <row r="388" spans="1:10" ht="10.8" x14ac:dyDescent="0.25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18">
        <f t="shared" si="5"/>
        <v>47024</v>
      </c>
    </row>
    <row r="389" spans="1:10" ht="10.8" x14ac:dyDescent="0.25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18">
        <f t="shared" si="5"/>
        <v>47056</v>
      </c>
    </row>
    <row r="390" spans="1:10" ht="10.8" x14ac:dyDescent="0.25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18">
        <f t="shared" si="5"/>
        <v>47086</v>
      </c>
    </row>
    <row r="391" spans="1:10" ht="10.8" x14ac:dyDescent="0.25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18">
        <f t="shared" si="5"/>
        <v>47115</v>
      </c>
    </row>
    <row r="392" spans="1:10" ht="10.8" x14ac:dyDescent="0.25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18">
        <f t="shared" si="5"/>
        <v>47148</v>
      </c>
    </row>
    <row r="393" spans="1:10" ht="10.8" x14ac:dyDescent="0.25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18">
        <f t="shared" si="5"/>
        <v>47176</v>
      </c>
    </row>
    <row r="394" spans="1:10" ht="10.8" x14ac:dyDescent="0.25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18">
        <f t="shared" si="5"/>
        <v>47205</v>
      </c>
    </row>
    <row r="395" spans="1:10" ht="10.8" x14ac:dyDescent="0.25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18">
        <f t="shared" si="5"/>
        <v>47235</v>
      </c>
    </row>
    <row r="396" spans="1:10" ht="10.8" x14ac:dyDescent="0.25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18">
        <f t="shared" si="5"/>
        <v>47268</v>
      </c>
    </row>
    <row r="397" spans="1:10" ht="10.8" x14ac:dyDescent="0.25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18">
        <f t="shared" si="5"/>
        <v>47297</v>
      </c>
    </row>
    <row r="398" spans="1:10" ht="10.8" x14ac:dyDescent="0.25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18">
        <f t="shared" si="5"/>
        <v>47329</v>
      </c>
    </row>
    <row r="399" spans="1:10" ht="10.8" x14ac:dyDescent="0.25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18">
        <f t="shared" si="5"/>
        <v>47360</v>
      </c>
    </row>
    <row r="400" spans="1:10" ht="10.8" x14ac:dyDescent="0.25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18">
        <f t="shared" si="5"/>
        <v>47388</v>
      </c>
    </row>
    <row r="401" spans="1:10" ht="10.8" x14ac:dyDescent="0.25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18">
        <f t="shared" si="5"/>
        <v>47421</v>
      </c>
    </row>
    <row r="402" spans="1:10" ht="10.8" x14ac:dyDescent="0.25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18">
        <f t="shared" si="5"/>
        <v>47451</v>
      </c>
    </row>
    <row r="403" spans="1:10" ht="10.8" x14ac:dyDescent="0.25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18">
        <f t="shared" si="5"/>
        <v>47480</v>
      </c>
    </row>
    <row r="404" spans="1:10" ht="10.8" x14ac:dyDescent="0.25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18">
        <f t="shared" si="5"/>
        <v>47513</v>
      </c>
    </row>
    <row r="405" spans="1:10" ht="10.8" x14ac:dyDescent="0.25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18">
        <f t="shared" si="5"/>
        <v>47541</v>
      </c>
    </row>
    <row r="406" spans="1:10" ht="10.8" x14ac:dyDescent="0.25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18">
        <f t="shared" si="5"/>
        <v>47570</v>
      </c>
    </row>
    <row r="407" spans="1:10" ht="10.8" x14ac:dyDescent="0.25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18">
        <f t="shared" si="5"/>
        <v>47602</v>
      </c>
    </row>
    <row r="408" spans="1:10" ht="10.8" x14ac:dyDescent="0.25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18">
        <f t="shared" si="5"/>
        <v>47633</v>
      </c>
    </row>
    <row r="409" spans="1:10" ht="10.8" x14ac:dyDescent="0.25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18">
        <f t="shared" si="5"/>
        <v>47661</v>
      </c>
    </row>
    <row r="410" spans="1:10" ht="10.8" x14ac:dyDescent="0.25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18">
        <f t="shared" si="5"/>
        <v>47694</v>
      </c>
    </row>
    <row r="411" spans="1:10" ht="10.8" x14ac:dyDescent="0.25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18">
        <f t="shared" si="5"/>
        <v>47724</v>
      </c>
    </row>
    <row r="412" spans="1:10" ht="10.8" x14ac:dyDescent="0.25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18">
        <f t="shared" si="5"/>
        <v>47753</v>
      </c>
    </row>
    <row r="413" spans="1:10" ht="10.8" x14ac:dyDescent="0.25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18">
        <f t="shared" si="5"/>
        <v>47786</v>
      </c>
    </row>
    <row r="414" spans="1:10" ht="11.4" thickBot="1" x14ac:dyDescent="0.3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1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Sheet7</vt:lpstr>
      <vt:lpstr>pipes</vt:lpstr>
      <vt:lpstr>Sheet4</vt:lpstr>
      <vt:lpstr>curves</vt:lpstr>
      <vt:lpstr>VOLS</vt:lpstr>
      <vt:lpstr>GAS DAILY VOL DOWNLOAD</vt:lpstr>
      <vt:lpstr>GAS DAILY VOLS</vt:lpstr>
      <vt:lpstr>expiry</vt:lpstr>
      <vt:lpstr>aproct</vt:lpstr>
      <vt:lpstr>b</vt:lpstr>
      <vt:lpstr>CAL7VOL</vt:lpstr>
      <vt:lpstr>CAL8VOL</vt:lpstr>
      <vt:lpstr>CAL9VOL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pipes!Print_Area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Havlíček Jan</cp:lastModifiedBy>
  <cp:lastPrinted>2001-06-22T15:12:17Z</cp:lastPrinted>
  <dcterms:created xsi:type="dcterms:W3CDTF">1999-08-13T14:02:41Z</dcterms:created>
  <dcterms:modified xsi:type="dcterms:W3CDTF">2023-09-10T15:14:57Z</dcterms:modified>
</cp:coreProperties>
</file>