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3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12" windowHeight="4908" firstSheet="1" activeTab="3"/>
  </bookViews>
  <sheets>
    <sheet name="Fuel Costs" sheetId="1" r:id="rId1"/>
    <sheet name="Variable pro-forma" sheetId="2" r:id="rId2"/>
    <sheet name="Sensitivity" sheetId="3" r:id="rId3"/>
    <sheet name="pro-forma year 1-3" sheetId="4" r:id="rId4"/>
  </sheets>
  <definedNames>
    <definedName name="_xlnm.Print_Area" localSheetId="3">'pro-forma year 1-3'!$A$1:$I$55</definedName>
  </definedNames>
  <calcPr calcId="0"/>
</workbook>
</file>

<file path=xl/calcChain.xml><?xml version="1.0" encoding="utf-8"?>
<calcChain xmlns="http://schemas.openxmlformats.org/spreadsheetml/2006/main">
  <c r="D7" i="1" l="1"/>
  <c r="B8" i="1"/>
  <c r="D8" i="1"/>
  <c r="B12" i="1"/>
  <c r="C4" i="4"/>
  <c r="E4" i="4"/>
  <c r="F4" i="4"/>
  <c r="C6" i="4"/>
  <c r="E6" i="4"/>
  <c r="F6" i="4"/>
  <c r="C7" i="4"/>
  <c r="E7" i="4"/>
  <c r="F7" i="4"/>
  <c r="G10" i="4"/>
  <c r="I10" i="4"/>
  <c r="B11" i="4"/>
  <c r="C11" i="4"/>
  <c r="D11" i="4"/>
  <c r="E11" i="4"/>
  <c r="F11" i="4"/>
  <c r="B12" i="4"/>
  <c r="B14" i="4"/>
  <c r="C14" i="4"/>
  <c r="D14" i="4"/>
  <c r="E14" i="4"/>
  <c r="F14" i="4"/>
  <c r="B15" i="4"/>
  <c r="C16" i="4"/>
  <c r="D16" i="4"/>
  <c r="E16" i="4"/>
  <c r="F16" i="4"/>
  <c r="B19" i="4"/>
  <c r="B21" i="4"/>
  <c r="C21" i="4"/>
  <c r="D21" i="4"/>
  <c r="E21" i="4"/>
  <c r="F21" i="4"/>
  <c r="B22" i="4"/>
  <c r="C22" i="4"/>
  <c r="D22" i="4"/>
  <c r="E22" i="4"/>
  <c r="F22" i="4"/>
  <c r="B24" i="4"/>
  <c r="C24" i="4"/>
  <c r="D24" i="4"/>
  <c r="E24" i="4"/>
  <c r="F24" i="4"/>
  <c r="B26" i="4"/>
  <c r="C26" i="4"/>
  <c r="D26" i="4"/>
  <c r="E26" i="4"/>
  <c r="F26" i="4"/>
  <c r="C27" i="4"/>
  <c r="D27" i="4"/>
  <c r="E27" i="4"/>
  <c r="F27" i="4"/>
  <c r="C29" i="4"/>
  <c r="D29" i="4"/>
  <c r="E29" i="4"/>
  <c r="F29" i="4"/>
  <c r="C47" i="4"/>
  <c r="D47" i="4"/>
  <c r="E47" i="4"/>
  <c r="F47" i="4"/>
  <c r="C49" i="4"/>
  <c r="D49" i="4"/>
  <c r="E49" i="4"/>
  <c r="F49" i="4"/>
  <c r="C51" i="4"/>
  <c r="E51" i="4"/>
  <c r="F51" i="4"/>
  <c r="C4" i="2"/>
  <c r="C6" i="2"/>
  <c r="C7" i="2"/>
  <c r="E10" i="2"/>
  <c r="G10" i="2"/>
  <c r="B11" i="2"/>
  <c r="C11" i="2"/>
  <c r="D11" i="2"/>
  <c r="B12" i="2"/>
  <c r="B14" i="2"/>
  <c r="C14" i="2"/>
  <c r="D14" i="2"/>
  <c r="B15" i="2"/>
  <c r="C16" i="2"/>
  <c r="D16" i="2"/>
  <c r="C19" i="2"/>
  <c r="B21" i="2"/>
  <c r="C21" i="2"/>
  <c r="D21" i="2"/>
  <c r="B22" i="2"/>
  <c r="C22" i="2"/>
  <c r="D22" i="2"/>
  <c r="B24" i="2"/>
  <c r="C24" i="2"/>
  <c r="D24" i="2"/>
  <c r="B26" i="2"/>
  <c r="C26" i="2"/>
  <c r="D26" i="2"/>
  <c r="C27" i="2"/>
  <c r="D27" i="2"/>
  <c r="C29" i="2"/>
  <c r="D29" i="2"/>
  <c r="C46" i="2"/>
  <c r="D46" i="2"/>
  <c r="C48" i="2"/>
  <c r="D48" i="2"/>
  <c r="C50" i="2"/>
</calcChain>
</file>

<file path=xl/sharedStrings.xml><?xml version="1.0" encoding="utf-8"?>
<sst xmlns="http://schemas.openxmlformats.org/spreadsheetml/2006/main" count="121" uniqueCount="73">
  <si>
    <t>Customer fuel costs versus electricity costs</t>
  </si>
  <si>
    <t>Comparison based on 1 MW On-site Power Generation unit:</t>
  </si>
  <si>
    <t>Purchased Electricity ($/MWh):</t>
  </si>
  <si>
    <t>(Includes generation and distribution/transmission costs)</t>
  </si>
  <si>
    <t>Difference:</t>
  </si>
  <si>
    <t>Higher</t>
  </si>
  <si>
    <t>Diesel Produced Electricity ($/MWh):</t>
  </si>
  <si>
    <t>$/MWh</t>
  </si>
  <si>
    <t xml:space="preserve">     Fuel Consumption (gph) at full load</t>
  </si>
  <si>
    <t>(at 1000 kW)</t>
  </si>
  <si>
    <t xml:space="preserve">     Fuel Cost ($/gal)</t>
  </si>
  <si>
    <t>Notes:</t>
  </si>
  <si>
    <t xml:space="preserve">1.  Comparison includes fuel costs only, and does </t>
  </si>
  <si>
    <t>not include excess maintenance costs, wear and</t>
  </si>
  <si>
    <t>tear, or other miscellaneous costs associated with</t>
  </si>
  <si>
    <t>running an on-site power generator. (Marginal Costs)</t>
  </si>
  <si>
    <t xml:space="preserve">2. Comparison does not include the rebate </t>
  </si>
  <si>
    <t>associated with enrollment in this program.</t>
  </si>
  <si>
    <t>On-Site Power Generation Reclamation</t>
  </si>
  <si>
    <t>Pro Forma P &amp; L Statement: Year 1</t>
  </si>
  <si>
    <t>Sales Volumes</t>
  </si>
  <si>
    <t>Target Contracted Electrical Power (MW)</t>
  </si>
  <si>
    <t>MW</t>
  </si>
  <si>
    <t>Estimated Percentage of Target Volume</t>
  </si>
  <si>
    <t>Actual Contracted Electrical Power (MW)</t>
  </si>
  <si>
    <t>Sales</t>
  </si>
  <si>
    <t>Spot Market Sell-off Rates/Periods in given year:</t>
  </si>
  <si>
    <t>Hours above spot price:</t>
  </si>
  <si>
    <t>Spot price ($/MWh):</t>
  </si>
  <si>
    <t>(Hours)</t>
  </si>
  <si>
    <t>(Price)</t>
  </si>
  <si>
    <t>Total Revenue</t>
  </si>
  <si>
    <t>Cost of Sales</t>
  </si>
  <si>
    <t>Misc. Variable Costs:</t>
  </si>
  <si>
    <t xml:space="preserve">     Energy Monitor/Controls installation</t>
  </si>
  <si>
    <t xml:space="preserve">          Hardware per 1 MW:</t>
  </si>
  <si>
    <t xml:space="preserve">          Labor per 1 MW:</t>
  </si>
  <si>
    <t>(COS)</t>
  </si>
  <si>
    <t xml:space="preserve">     Power Gen vendor Rebate</t>
  </si>
  <si>
    <t xml:space="preserve">          Annual Rebate per 1 MW:</t>
  </si>
  <si>
    <t xml:space="preserve">     Customer Rebate</t>
  </si>
  <si>
    <t>Total COS</t>
  </si>
  <si>
    <t>Gross Profit</t>
  </si>
  <si>
    <t>Expenses</t>
  </si>
  <si>
    <t>Salary and Wages (Burdened)</t>
  </si>
  <si>
    <t xml:space="preserve">     Director</t>
  </si>
  <si>
    <t xml:space="preserve">     Inside Sales Support</t>
  </si>
  <si>
    <t xml:space="preserve">     Administrative Support</t>
  </si>
  <si>
    <t>Transportation</t>
  </si>
  <si>
    <t xml:space="preserve">     Company Car</t>
  </si>
  <si>
    <t xml:space="preserve">     Travel</t>
  </si>
  <si>
    <t>General Administration</t>
  </si>
  <si>
    <t xml:space="preserve">     IT Support/Software/Web</t>
  </si>
  <si>
    <t xml:space="preserve">     Advertising</t>
  </si>
  <si>
    <t xml:space="preserve">     Phones</t>
  </si>
  <si>
    <t xml:space="preserve">     PC's (hardware)</t>
  </si>
  <si>
    <t xml:space="preserve">     General Supplies</t>
  </si>
  <si>
    <t xml:space="preserve">     Facility/Support</t>
  </si>
  <si>
    <t>Operating Expenses</t>
  </si>
  <si>
    <t>PBIT</t>
  </si>
  <si>
    <t>Total Cost per MW-hr:</t>
  </si>
  <si>
    <t>Break Even Point (BEP) in MW at 100% est. costs:</t>
  </si>
  <si>
    <t>71 MW</t>
  </si>
  <si>
    <t>PBIT Sensitivity Analysis</t>
  </si>
  <si>
    <t>Spot Market Sell-off Rates / Periods</t>
  </si>
  <si>
    <t>Estimated Contracted Electrical Power (MW)</t>
  </si>
  <si>
    <t>Note: Based on % of target volume / spot rates.</t>
  </si>
  <si>
    <t>Pro Forma P &amp; L Statement</t>
  </si>
  <si>
    <t>Year 1</t>
  </si>
  <si>
    <t>Year 2</t>
  </si>
  <si>
    <t>Year 3</t>
  </si>
  <si>
    <t>Spot Market Sell-off Rates / Periods in given year:</t>
  </si>
  <si>
    <t xml:space="preserve">     Outside Sales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</si>
</sst>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8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3" fillId="0" borderId="0" xfId="0" applyFont="1"/>
    <xf numFmtId="44" fontId="0" fillId="3" borderId="0" xfId="1" applyFont="1" applyFill="1"/>
    <xf numFmtId="0" fontId="0" fillId="3" borderId="0" xfId="0" applyFill="1"/>
    <xf numFmtId="0" fontId="0" fillId="0" borderId="0" xfId="0" applyBorder="1"/>
    <xf numFmtId="0" fontId="1" fillId="4" borderId="2" xfId="0" applyFont="1" applyFill="1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165" fontId="0" fillId="0" borderId="3" xfId="1" applyNumberFormat="1" applyFont="1" applyBorder="1"/>
    <xf numFmtId="165" fontId="0" fillId="0" borderId="3" xfId="0" applyNumberFormat="1" applyBorder="1"/>
    <xf numFmtId="165" fontId="1" fillId="0" borderId="5" xfId="0" applyNumberFormat="1" applyFont="1" applyBorder="1"/>
    <xf numFmtId="165" fontId="0" fillId="2" borderId="3" xfId="0" applyNumberFormat="1" applyFill="1" applyBorder="1"/>
    <xf numFmtId="165" fontId="1" fillId="4" borderId="6" xfId="0" applyNumberFormat="1" applyFont="1" applyFill="1" applyBorder="1"/>
    <xf numFmtId="9" fontId="0" fillId="0" borderId="3" xfId="2" applyFont="1" applyFill="1" applyBorder="1"/>
    <xf numFmtId="9" fontId="1" fillId="0" borderId="7" xfId="2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0" borderId="4" xfId="2" applyFont="1" applyBorder="1" applyAlignment="1">
      <alignment horizontal="center"/>
    </xf>
    <xf numFmtId="9" fontId="1" fillId="0" borderId="4" xfId="2" applyFont="1" applyBorder="1" applyAlignment="1">
      <alignment horizontal="center"/>
    </xf>
    <xf numFmtId="9" fontId="1" fillId="4" borderId="8" xfId="2" applyFont="1" applyFill="1" applyBorder="1" applyAlignment="1">
      <alignment horizontal="center"/>
    </xf>
    <xf numFmtId="0" fontId="1" fillId="5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0" borderId="0" xfId="0" applyFont="1" applyFill="1"/>
    <xf numFmtId="0" fontId="0" fillId="2" borderId="11" xfId="0" applyFill="1" applyBorder="1" applyAlignment="1">
      <alignment horizontal="centerContinuous"/>
    </xf>
    <xf numFmtId="0" fontId="0" fillId="0" borderId="0" xfId="0" applyAlignment="1">
      <alignment horizontal="left"/>
    </xf>
    <xf numFmtId="0" fontId="0" fillId="0" borderId="0" xfId="0" applyFill="1"/>
    <xf numFmtId="44" fontId="1" fillId="5" borderId="12" xfId="1" applyFont="1" applyFill="1" applyBorder="1"/>
    <xf numFmtId="0" fontId="3" fillId="2" borderId="9" xfId="0" applyFont="1" applyFill="1" applyBorder="1" applyAlignment="1">
      <alignment horizontal="centerContinuous"/>
    </xf>
    <xf numFmtId="0" fontId="0" fillId="2" borderId="10" xfId="0" applyFill="1" applyBorder="1" applyAlignment="1">
      <alignment horizontal="centerContinuous"/>
    </xf>
    <xf numFmtId="0" fontId="1" fillId="4" borderId="13" xfId="0" applyFont="1" applyFill="1" applyBorder="1"/>
    <xf numFmtId="165" fontId="1" fillId="4" borderId="14" xfId="0" applyNumberFormat="1" applyFont="1" applyFill="1" applyBorder="1"/>
    <xf numFmtId="9" fontId="1" fillId="4" borderId="15" xfId="2" applyFont="1" applyFill="1" applyBorder="1" applyAlignment="1">
      <alignment horizontal="center"/>
    </xf>
    <xf numFmtId="165" fontId="1" fillId="0" borderId="3" xfId="0" applyNumberFormat="1" applyFont="1" applyBorder="1"/>
    <xf numFmtId="0" fontId="0" fillId="0" borderId="16" xfId="0" applyBorder="1"/>
    <xf numFmtId="165" fontId="1" fillId="0" borderId="17" xfId="0" applyNumberFormat="1" applyFont="1" applyBorder="1"/>
    <xf numFmtId="9" fontId="1" fillId="0" borderId="18" xfId="2" applyFont="1" applyBorder="1" applyAlignment="1">
      <alignment horizontal="center"/>
    </xf>
    <xf numFmtId="165" fontId="1" fillId="5" borderId="9" xfId="0" applyNumberFormat="1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165" fontId="1" fillId="4" borderId="9" xfId="0" applyNumberFormat="1" applyFont="1" applyFill="1" applyBorder="1" applyAlignment="1">
      <alignment horizontal="centerContinuous"/>
    </xf>
    <xf numFmtId="0" fontId="1" fillId="4" borderId="11" xfId="0" applyFont="1" applyFill="1" applyBorder="1" applyAlignment="1">
      <alignment horizontal="centerContinuous"/>
    </xf>
    <xf numFmtId="0" fontId="3" fillId="0" borderId="19" xfId="0" applyFont="1" applyBorder="1" applyAlignment="1">
      <alignment horizontal="centerContinuous"/>
    </xf>
    <xf numFmtId="0" fontId="0" fillId="0" borderId="2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3" fillId="0" borderId="14" xfId="0" applyFont="1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9" xfId="0" applyBorder="1"/>
    <xf numFmtId="0" fontId="0" fillId="0" borderId="21" xfId="0" applyBorder="1"/>
    <xf numFmtId="0" fontId="1" fillId="2" borderId="22" xfId="0" applyFont="1" applyFill="1" applyBorder="1" applyAlignment="1">
      <alignment horizontal="centerContinuous"/>
    </xf>
    <xf numFmtId="0" fontId="1" fillId="2" borderId="23" xfId="0" applyFont="1" applyFill="1" applyBorder="1" applyAlignment="1">
      <alignment horizontal="centerContinuous"/>
    </xf>
    <xf numFmtId="0" fontId="1" fillId="2" borderId="24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Continuous"/>
    </xf>
    <xf numFmtId="0" fontId="4" fillId="2" borderId="11" xfId="0" applyFont="1" applyFill="1" applyBorder="1" applyAlignment="1">
      <alignment horizontal="centerContinuous"/>
    </xf>
    <xf numFmtId="0" fontId="0" fillId="2" borderId="25" xfId="0" applyFill="1" applyBorder="1"/>
    <xf numFmtId="165" fontId="0" fillId="6" borderId="25" xfId="1" applyNumberFormat="1" applyFont="1" applyFill="1" applyBorder="1"/>
    <xf numFmtId="165" fontId="0" fillId="6" borderId="24" xfId="1" applyNumberFormat="1" applyFont="1" applyFill="1" applyBorder="1"/>
    <xf numFmtId="165" fontId="0" fillId="6" borderId="26" xfId="1" applyNumberFormat="1" applyFont="1" applyFill="1" applyBorder="1"/>
    <xf numFmtId="165" fontId="0" fillId="6" borderId="22" xfId="1" applyNumberFormat="1" applyFont="1" applyFill="1" applyBorder="1"/>
    <xf numFmtId="165" fontId="0" fillId="6" borderId="27" xfId="1" applyNumberFormat="1" applyFont="1" applyFill="1" applyBorder="1"/>
    <xf numFmtId="165" fontId="0" fillId="3" borderId="22" xfId="1" applyNumberFormat="1" applyFont="1" applyFill="1" applyBorder="1"/>
    <xf numFmtId="165" fontId="0" fillId="3" borderId="23" xfId="1" applyNumberFormat="1" applyFont="1" applyFill="1" applyBorder="1"/>
    <xf numFmtId="165" fontId="0" fillId="3" borderId="27" xfId="1" applyNumberFormat="1" applyFont="1" applyFill="1" applyBorder="1"/>
    <xf numFmtId="165" fontId="0" fillId="3" borderId="28" xfId="1" applyNumberFormat="1" applyFont="1" applyFill="1" applyBorder="1"/>
    <xf numFmtId="165" fontId="0" fillId="3" borderId="29" xfId="1" applyNumberFormat="1" applyFont="1" applyFill="1" applyBorder="1"/>
    <xf numFmtId="165" fontId="0" fillId="3" borderId="30" xfId="1" applyNumberFormat="1" applyFont="1" applyFill="1" applyBorder="1"/>
    <xf numFmtId="9" fontId="1" fillId="0" borderId="31" xfId="2" applyFont="1" applyBorder="1" applyAlignment="1">
      <alignment horizontal="center"/>
    </xf>
    <xf numFmtId="9" fontId="1" fillId="0" borderId="32" xfId="2" applyFont="1" applyBorder="1" applyAlignment="1">
      <alignment horizontal="center"/>
    </xf>
    <xf numFmtId="9" fontId="1" fillId="0" borderId="33" xfId="2" applyFont="1" applyBorder="1" applyAlignment="1">
      <alignment horizontal="center"/>
    </xf>
    <xf numFmtId="9" fontId="1" fillId="0" borderId="34" xfId="2" applyFont="1" applyBorder="1" applyAlignment="1">
      <alignment horizontal="center"/>
    </xf>
    <xf numFmtId="9" fontId="1" fillId="0" borderId="35" xfId="2" applyFont="1" applyBorder="1" applyAlignment="1">
      <alignment horizontal="center"/>
    </xf>
    <xf numFmtId="9" fontId="1" fillId="0" borderId="36" xfId="2" applyFont="1" applyBorder="1" applyAlignment="1">
      <alignment horizontal="center"/>
    </xf>
    <xf numFmtId="165" fontId="5" fillId="7" borderId="27" xfId="1" applyNumberFormat="1" applyFont="1" applyFill="1" applyBorder="1"/>
    <xf numFmtId="9" fontId="1" fillId="3" borderId="3" xfId="2" applyFont="1" applyFill="1" applyBorder="1" applyAlignment="1">
      <alignment horizontal="centerContinuous"/>
    </xf>
    <xf numFmtId="9" fontId="1" fillId="3" borderId="9" xfId="2" applyFont="1" applyFill="1" applyBorder="1" applyAlignment="1">
      <alignment horizontal="centerContinuous"/>
    </xf>
    <xf numFmtId="9" fontId="0" fillId="3" borderId="11" xfId="2" applyFont="1" applyFill="1" applyBorder="1" applyAlignment="1">
      <alignment horizontal="centerContinuous"/>
    </xf>
    <xf numFmtId="9" fontId="0" fillId="0" borderId="4" xfId="2" applyFont="1" applyBorder="1"/>
    <xf numFmtId="0" fontId="0" fillId="0" borderId="0" xfId="0" applyAlignment="1">
      <alignment horizontal="right"/>
    </xf>
    <xf numFmtId="0" fontId="0" fillId="0" borderId="4" xfId="0" applyFill="1" applyBorder="1" applyAlignment="1">
      <alignment horizontal="centerContinuous"/>
    </xf>
    <xf numFmtId="9" fontId="1" fillId="3" borderId="0" xfId="2" applyFont="1" applyFill="1" applyAlignment="1">
      <alignment horizontal="center"/>
    </xf>
    <xf numFmtId="0" fontId="0" fillId="0" borderId="0" xfId="0" applyAlignment="1">
      <alignment horizontal="center"/>
    </xf>
    <xf numFmtId="9" fontId="1" fillId="3" borderId="3" xfId="2" applyFont="1" applyFill="1" applyBorder="1" applyAlignment="1">
      <alignment horizontal="center"/>
    </xf>
    <xf numFmtId="165" fontId="2" fillId="0" borderId="3" xfId="1" applyNumberFormat="1" applyBorder="1"/>
    <xf numFmtId="9" fontId="2" fillId="0" borderId="4" xfId="2" applyBorder="1"/>
    <xf numFmtId="44" fontId="2" fillId="3" borderId="0" xfId="1" applyFill="1"/>
    <xf numFmtId="44" fontId="2" fillId="3" borderId="0" xfId="1" applyFont="1" applyFill="1"/>
    <xf numFmtId="9" fontId="2" fillId="0" borderId="4" xfId="2" applyBorder="1" applyAlignment="1">
      <alignment horizontal="center"/>
    </xf>
    <xf numFmtId="0" fontId="6" fillId="0" borderId="0" xfId="0" applyFont="1"/>
    <xf numFmtId="0" fontId="7" fillId="0" borderId="0" xfId="0" applyFont="1"/>
    <xf numFmtId="9" fontId="1" fillId="3" borderId="9" xfId="2" applyFont="1" applyFill="1" applyBorder="1" applyAlignment="1"/>
    <xf numFmtId="9" fontId="2" fillId="3" borderId="11" xfId="2" applyFill="1" applyBorder="1" applyAlignment="1"/>
    <xf numFmtId="0" fontId="6" fillId="4" borderId="9" xfId="0" applyFont="1" applyFill="1" applyBorder="1" applyAlignment="1">
      <alignment horizontal="centerContinuous"/>
    </xf>
    <xf numFmtId="0" fontId="1" fillId="4" borderId="12" xfId="0" applyFont="1" applyFill="1" applyBorder="1" applyAlignment="1">
      <alignment horizontal="centerContinuous"/>
    </xf>
    <xf numFmtId="0" fontId="0" fillId="0" borderId="37" xfId="0" applyBorder="1"/>
    <xf numFmtId="0" fontId="0" fillId="2" borderId="37" xfId="0" applyFill="1" applyBorder="1"/>
    <xf numFmtId="165" fontId="2" fillId="0" borderId="37" xfId="1" applyNumberFormat="1" applyBorder="1"/>
    <xf numFmtId="165" fontId="0" fillId="0" borderId="37" xfId="0" applyNumberFormat="1" applyBorder="1"/>
    <xf numFmtId="165" fontId="1" fillId="0" borderId="38" xfId="0" applyNumberFormat="1" applyFont="1" applyBorder="1"/>
    <xf numFmtId="165" fontId="0" fillId="2" borderId="37" xfId="0" applyNumberFormat="1" applyFill="1" applyBorder="1"/>
    <xf numFmtId="165" fontId="1" fillId="0" borderId="37" xfId="0" applyNumberFormat="1" applyFont="1" applyBorder="1"/>
    <xf numFmtId="165" fontId="1" fillId="4" borderId="39" xfId="0" applyNumberFormat="1" applyFont="1" applyFill="1" applyBorder="1"/>
    <xf numFmtId="165" fontId="1" fillId="0" borderId="40" xfId="0" applyNumberFormat="1" applyFont="1" applyBorder="1"/>
    <xf numFmtId="165" fontId="1" fillId="4" borderId="36" xfId="0" applyNumberFormat="1" applyFont="1" applyFill="1" applyBorder="1"/>
    <xf numFmtId="165" fontId="0" fillId="0" borderId="41" xfId="0" applyNumberFormat="1" applyBorder="1"/>
    <xf numFmtId="165" fontId="1" fillId="5" borderId="12" xfId="0" applyNumberFormat="1" applyFont="1" applyFill="1" applyBorder="1"/>
    <xf numFmtId="0" fontId="1" fillId="4" borderId="1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Continuous"/>
    </xf>
    <xf numFmtId="0" fontId="3" fillId="3" borderId="11" xfId="0" applyFont="1" applyFill="1" applyBorder="1" applyAlignment="1">
      <alignment horizontal="centerContinuous"/>
    </xf>
    <xf numFmtId="0" fontId="3" fillId="3" borderId="1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 applyAlignment="1">
      <alignment horizontal="center"/>
    </xf>
    <xf numFmtId="9" fontId="2" fillId="0" borderId="3" xfId="2" applyFill="1" applyBorder="1" applyAlignment="1">
      <alignment horizontal="center"/>
    </xf>
    <xf numFmtId="9" fontId="2" fillId="0" borderId="37" xfId="2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7" xfId="0" applyBorder="1" applyAlignment="1">
      <alignment horizontal="center"/>
    </xf>
    <xf numFmtId="9" fontId="1" fillId="3" borderId="9" xfId="2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9" fontId="1" fillId="0" borderId="37" xfId="2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Continuous"/>
    </xf>
    <xf numFmtId="9" fontId="1" fillId="4" borderId="19" xfId="2" applyFont="1" applyFill="1" applyBorder="1" applyAlignment="1"/>
    <xf numFmtId="0" fontId="0" fillId="4" borderId="21" xfId="0" applyFill="1" applyBorder="1" applyAlignment="1"/>
    <xf numFmtId="44" fontId="1" fillId="4" borderId="14" xfId="0" applyNumberFormat="1" applyFont="1" applyFill="1" applyBorder="1"/>
    <xf numFmtId="0" fontId="0" fillId="4" borderId="15" xfId="0" applyFill="1" applyBorder="1"/>
    <xf numFmtId="0" fontId="1" fillId="0" borderId="0" xfId="0" applyFont="1" applyAlignment="1">
      <alignment horizontal="centerContinuous"/>
    </xf>
    <xf numFmtId="0" fontId="0" fillId="0" borderId="0" xfId="0" applyProtection="1">
      <protection locked="0"/>
    </xf>
    <xf numFmtId="9" fontId="1" fillId="3" borderId="0" xfId="2" applyFont="1" applyFill="1" applyBorder="1" applyAlignment="1">
      <alignment horizontal="center"/>
    </xf>
    <xf numFmtId="44" fontId="1" fillId="5" borderId="12" xfId="1" applyFont="1" applyFill="1" applyBorder="1" applyProtection="1">
      <protection locked="0"/>
    </xf>
    <xf numFmtId="0" fontId="0" fillId="0" borderId="0" xfId="0" applyFill="1" applyProtection="1">
      <protection locked="0"/>
    </xf>
    <xf numFmtId="44" fontId="0" fillId="0" borderId="0" xfId="1" applyFont="1" applyFill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2" fmlaLink="B5" max="30000" page="10" val="70"/>
</file>

<file path=xl/ctrlProps/ctrlProp10.xml><?xml version="1.0" encoding="utf-8"?>
<formControlPr xmlns="http://schemas.microsoft.com/office/spreadsheetml/2009/9/main" objectType="Spin" dx="12" fmlaLink="H16" inc="5" max="150" min="80" page="10" val="100"/>
</file>

<file path=xl/ctrlProps/ctrlProp11.xml><?xml version="1.0" encoding="utf-8"?>
<formControlPr xmlns="http://schemas.microsoft.com/office/spreadsheetml/2009/9/main" objectType="Spin" dx="12" fmlaLink="H19" inc="5" max="150" min="80" page="10" val="100"/>
</file>

<file path=xl/ctrlProps/ctrlProp2.xml><?xml version="1.0" encoding="utf-8"?>
<formControlPr xmlns="http://schemas.microsoft.com/office/spreadsheetml/2009/9/main" objectType="Spin" dx="12" fmlaLink="B13" inc="10" max="30000" min="1" page="10" val="150"/>
</file>

<file path=xl/ctrlProps/ctrlProp3.xml><?xml version="1.0" encoding="utf-8"?>
<formControlPr xmlns="http://schemas.microsoft.com/office/spreadsheetml/2009/9/main" objectType="Spin" dx="12" fmlaLink="B9" max="30000" min="40" page="10" val="56"/>
</file>

<file path=xl/ctrlProps/ctrlProp4.xml><?xml version="1.0" encoding="utf-8"?>
<formControlPr xmlns="http://schemas.microsoft.com/office/spreadsheetml/2009/9/main" objectType="Spin" dx="12" fmlaLink="F4" inc="5" max="150" min="80" page="10" val="100"/>
</file>

<file path=xl/ctrlProps/ctrlProp5.xml><?xml version="1.0" encoding="utf-8"?>
<formControlPr xmlns="http://schemas.microsoft.com/office/spreadsheetml/2009/9/main" objectType="Spin" dx="12" fmlaLink="F10" inc="5" max="150" min="80" page="10" val="100"/>
</file>

<file path=xl/ctrlProps/ctrlProp6.xml><?xml version="1.0" encoding="utf-8"?>
<formControlPr xmlns="http://schemas.microsoft.com/office/spreadsheetml/2009/9/main" objectType="Spin" dx="12" fmlaLink="F16" inc="5" max="150" min="80" page="10" val="100"/>
</file>

<file path=xl/ctrlProps/ctrlProp7.xml><?xml version="1.0" encoding="utf-8"?>
<formControlPr xmlns="http://schemas.microsoft.com/office/spreadsheetml/2009/9/main" objectType="Spin" dx="12" fmlaLink="F19" inc="5" max="150" min="80" page="10" val="100"/>
</file>

<file path=xl/ctrlProps/ctrlProp8.xml><?xml version="1.0" encoding="utf-8"?>
<formControlPr xmlns="http://schemas.microsoft.com/office/spreadsheetml/2009/9/main" objectType="Spin" dx="12" fmlaLink="H4" inc="5" max="150" page="10" val="100"/>
</file>

<file path=xl/ctrlProps/ctrlProp9.xml><?xml version="1.0" encoding="utf-8"?>
<formControlPr xmlns="http://schemas.microsoft.com/office/spreadsheetml/2009/9/main" objectType="Spin" dx="12" fmlaLink="H10" inc="5" max="150" min="80" page="10" val="1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</xdr:row>
          <xdr:rowOff>60960</xdr:rowOff>
        </xdr:from>
        <xdr:to>
          <xdr:col>2</xdr:col>
          <xdr:colOff>388620</xdr:colOff>
          <xdr:row>5</xdr:row>
          <xdr:rowOff>68580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53340</xdr:rowOff>
        </xdr:from>
        <xdr:to>
          <xdr:col>2</xdr:col>
          <xdr:colOff>411480</xdr:colOff>
          <xdr:row>13</xdr:row>
          <xdr:rowOff>91440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7</xdr:row>
          <xdr:rowOff>91440</xdr:rowOff>
        </xdr:from>
        <xdr:to>
          <xdr:col>2</xdr:col>
          <xdr:colOff>403860</xdr:colOff>
          <xdr:row>9</xdr:row>
          <xdr:rowOff>83820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</xdr:row>
          <xdr:rowOff>30480</xdr:rowOff>
        </xdr:from>
        <xdr:to>
          <xdr:col>4</xdr:col>
          <xdr:colOff>449580</xdr:colOff>
          <xdr:row>5</xdr:row>
          <xdr:rowOff>68580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106680</xdr:colOff>
          <xdr:row>10</xdr:row>
          <xdr:rowOff>22860</xdr:rowOff>
        </xdr:from>
        <xdr:to>
          <xdr:col>4</xdr:col>
          <xdr:colOff>495300</xdr:colOff>
          <xdr:row>12</xdr:row>
          <xdr:rowOff>144780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106680</xdr:colOff>
          <xdr:row>10</xdr:row>
          <xdr:rowOff>30480</xdr:rowOff>
        </xdr:from>
        <xdr:to>
          <xdr:col>6</xdr:col>
          <xdr:colOff>487680</xdr:colOff>
          <xdr:row>12</xdr:row>
          <xdr:rowOff>137160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18</xdr:row>
          <xdr:rowOff>7620</xdr:rowOff>
        </xdr:from>
        <xdr:to>
          <xdr:col>4</xdr:col>
          <xdr:colOff>457200</xdr:colOff>
          <xdr:row>20</xdr:row>
          <xdr:rowOff>121920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</xdr:colOff>
          <xdr:row>3</xdr:row>
          <xdr:rowOff>30480</xdr:rowOff>
        </xdr:from>
        <xdr:to>
          <xdr:col>6</xdr:col>
          <xdr:colOff>449580</xdr:colOff>
          <xdr:row>5</xdr:row>
          <xdr:rowOff>68580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106680</xdr:colOff>
          <xdr:row>10</xdr:row>
          <xdr:rowOff>22860</xdr:rowOff>
        </xdr:from>
        <xdr:to>
          <xdr:col>6</xdr:col>
          <xdr:colOff>495300</xdr:colOff>
          <xdr:row>12</xdr:row>
          <xdr:rowOff>144780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106680</xdr:colOff>
          <xdr:row>10</xdr:row>
          <xdr:rowOff>30480</xdr:rowOff>
        </xdr:from>
        <xdr:to>
          <xdr:col>8</xdr:col>
          <xdr:colOff>487680</xdr:colOff>
          <xdr:row>12</xdr:row>
          <xdr:rowOff>137160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18</xdr:row>
          <xdr:rowOff>7620</xdr:rowOff>
        </xdr:from>
        <xdr:to>
          <xdr:col>6</xdr:col>
          <xdr:colOff>457200</xdr:colOff>
          <xdr:row>20</xdr:row>
          <xdr:rowOff>121920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workbookViewId="0">
      <selection activeCell="D14" sqref="D14"/>
    </sheetView>
  </sheetViews>
  <sheetFormatPr defaultRowHeight="13.2" x14ac:dyDescent="0.25"/>
  <cols>
    <col min="1" max="1" width="32.6640625" customWidth="1"/>
    <col min="2" max="2" width="11.6640625" customWidth="1"/>
    <col min="4" max="4" width="10.6640625" customWidth="1"/>
  </cols>
  <sheetData>
    <row r="1" spans="1:5" ht="16.2" thickBot="1" x14ac:dyDescent="0.35">
      <c r="A1" s="33" t="s">
        <v>0</v>
      </c>
      <c r="B1" s="34"/>
      <c r="C1" s="29"/>
      <c r="D1" s="29"/>
    </row>
    <row r="3" spans="1:5" x14ac:dyDescent="0.25">
      <c r="A3" s="128" t="s">
        <v>1</v>
      </c>
    </row>
    <row r="4" spans="1:5" ht="13.8" thickBot="1" x14ac:dyDescent="0.3"/>
    <row r="5" spans="1:5" ht="13.8" thickBot="1" x14ac:dyDescent="0.3">
      <c r="A5" t="s">
        <v>2</v>
      </c>
      <c r="B5" s="137">
        <v>70</v>
      </c>
    </row>
    <row r="6" spans="1:5" ht="13.8" thickBot="1" x14ac:dyDescent="0.3">
      <c r="A6" s="126" t="s">
        <v>3</v>
      </c>
      <c r="B6" s="28"/>
      <c r="D6" s="134" t="s">
        <v>4</v>
      </c>
      <c r="E6" s="129"/>
    </row>
    <row r="7" spans="1:5" ht="13.8" thickBot="1" x14ac:dyDescent="0.3">
      <c r="D7" s="130">
        <f>(B8-B5)/B5</f>
        <v>0.2</v>
      </c>
      <c r="E7" s="131" t="s">
        <v>5</v>
      </c>
    </row>
    <row r="8" spans="1:5" ht="13.8" thickBot="1" x14ac:dyDescent="0.3">
      <c r="A8" t="s">
        <v>6</v>
      </c>
      <c r="B8" s="32">
        <f>B9*B12</f>
        <v>84</v>
      </c>
      <c r="D8" s="132">
        <f>(B8-B5)</f>
        <v>14</v>
      </c>
      <c r="E8" s="133" t="s">
        <v>7</v>
      </c>
    </row>
    <row r="9" spans="1:5" x14ac:dyDescent="0.25">
      <c r="A9" t="s">
        <v>8</v>
      </c>
      <c r="B9" s="138">
        <v>56</v>
      </c>
    </row>
    <row r="10" spans="1:5" ht="12.75" customHeight="1" x14ac:dyDescent="0.25">
      <c r="A10" s="127" t="s">
        <v>9</v>
      </c>
      <c r="B10" s="31"/>
    </row>
    <row r="11" spans="1:5" ht="12.75" customHeight="1" x14ac:dyDescent="0.25">
      <c r="A11" s="127"/>
      <c r="B11" s="31"/>
    </row>
    <row r="12" spans="1:5" x14ac:dyDescent="0.25">
      <c r="A12" t="s">
        <v>10</v>
      </c>
      <c r="B12" s="139">
        <f>B13/100</f>
        <v>1.5</v>
      </c>
    </row>
    <row r="13" spans="1:5" hidden="1" x14ac:dyDescent="0.25">
      <c r="B13" s="135">
        <v>150</v>
      </c>
    </row>
    <row r="15" spans="1:5" x14ac:dyDescent="0.25">
      <c r="A15" t="s">
        <v>11</v>
      </c>
    </row>
    <row r="16" spans="1:5" x14ac:dyDescent="0.25">
      <c r="A16" s="30" t="s">
        <v>12</v>
      </c>
      <c r="B16" s="30"/>
    </row>
    <row r="17" spans="1:2" x14ac:dyDescent="0.25">
      <c r="A17" s="30" t="s">
        <v>13</v>
      </c>
      <c r="B17" s="30"/>
    </row>
    <row r="18" spans="1:2" x14ac:dyDescent="0.25">
      <c r="A18" s="30" t="s">
        <v>14</v>
      </c>
      <c r="B18" s="30"/>
    </row>
    <row r="19" spans="1:2" x14ac:dyDescent="0.25">
      <c r="A19" s="30" t="s">
        <v>15</v>
      </c>
      <c r="B19" s="30"/>
    </row>
    <row r="20" spans="1:2" x14ac:dyDescent="0.25">
      <c r="A20" t="s">
        <v>16</v>
      </c>
    </row>
    <row r="21" spans="1:2" x14ac:dyDescent="0.25">
      <c r="A21" t="s">
        <v>17</v>
      </c>
    </row>
  </sheetData>
  <sheetProtection password="D209" sheet="1" objects="1" scenarios="1"/>
  <pageMargins left="0.75" right="0.75" top="1" bottom="1" header="0.5" footer="0.5"/>
  <pageSetup orientation="portrait" horizontalDpi="180" verticalDpi="18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Fill="0" autoLine="0" autoPict="0">
                <anchor moveWithCells="1">
                  <from>
                    <xdr:col>2</xdr:col>
                    <xdr:colOff>22860</xdr:colOff>
                    <xdr:row>3</xdr:row>
                    <xdr:rowOff>60960</xdr:rowOff>
                  </from>
                  <to>
                    <xdr:col>2</xdr:col>
                    <xdr:colOff>388620</xdr:colOff>
                    <xdr:row>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53340</xdr:rowOff>
                  </from>
                  <to>
                    <xdr:col>2</xdr:col>
                    <xdr:colOff>411480</xdr:colOff>
                    <xdr:row>13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Fill="0" autoLine="0" autoPict="0">
                <anchor moveWithCells="1">
                  <from>
                    <xdr:col>2</xdr:col>
                    <xdr:colOff>7620</xdr:colOff>
                    <xdr:row>7</xdr:row>
                    <xdr:rowOff>91440</xdr:rowOff>
                  </from>
                  <to>
                    <xdr:col>2</xdr:col>
                    <xdr:colOff>403860</xdr:colOff>
                    <xdr:row>9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"/>
  <sheetViews>
    <sheetView workbookViewId="0">
      <selection activeCell="C7" sqref="C7"/>
    </sheetView>
  </sheetViews>
  <sheetFormatPr defaultRowHeight="13.2" x14ac:dyDescent="0.25"/>
  <cols>
    <col min="1" max="1" width="30.5546875" customWidth="1"/>
    <col min="2" max="2" width="15.5546875" customWidth="1"/>
    <col min="3" max="3" width="11.6640625" customWidth="1"/>
    <col min="4" max="4" width="5.6640625" customWidth="1"/>
    <col min="6" max="6" width="0" hidden="1" customWidth="1"/>
  </cols>
  <sheetData>
    <row r="1" spans="1:7" ht="15.6" x14ac:dyDescent="0.3">
      <c r="A1" s="47" t="s">
        <v>18</v>
      </c>
      <c r="B1" s="48"/>
      <c r="C1" s="48"/>
      <c r="D1" s="48"/>
      <c r="E1" s="48"/>
      <c r="F1" s="48"/>
      <c r="G1" s="49"/>
    </row>
    <row r="2" spans="1:7" ht="16.2" thickBot="1" x14ac:dyDescent="0.35">
      <c r="A2" s="50" t="s">
        <v>19</v>
      </c>
      <c r="B2" s="51"/>
      <c r="C2" s="51"/>
      <c r="D2" s="51"/>
      <c r="E2" s="51"/>
      <c r="F2" s="51"/>
      <c r="G2" s="52"/>
    </row>
    <row r="3" spans="1:7" ht="7.5" customHeight="1" thickBot="1" x14ac:dyDescent="0.35">
      <c r="A3" s="4"/>
    </row>
    <row r="4" spans="1:7" ht="13.8" thickBot="1" x14ac:dyDescent="0.3">
      <c r="A4" s="2" t="s">
        <v>20</v>
      </c>
      <c r="B4" s="3"/>
      <c r="C4" s="80">
        <f>F4/100</f>
        <v>1</v>
      </c>
      <c r="D4" s="81"/>
      <c r="F4" s="135">
        <v>100</v>
      </c>
    </row>
    <row r="5" spans="1:7" x14ac:dyDescent="0.25">
      <c r="A5" t="s">
        <v>21</v>
      </c>
      <c r="C5" s="53">
        <v>100</v>
      </c>
      <c r="D5" s="54" t="s">
        <v>22</v>
      </c>
    </row>
    <row r="6" spans="1:7" x14ac:dyDescent="0.25">
      <c r="A6" t="s">
        <v>23</v>
      </c>
      <c r="C6" s="18">
        <f>C4</f>
        <v>1</v>
      </c>
      <c r="D6" s="10"/>
    </row>
    <row r="7" spans="1:7" x14ac:dyDescent="0.25">
      <c r="A7" t="s">
        <v>24</v>
      </c>
      <c r="C7" s="9">
        <f>C5*C6</f>
        <v>100</v>
      </c>
      <c r="D7" s="10" t="s">
        <v>22</v>
      </c>
    </row>
    <row r="8" spans="1:7" x14ac:dyDescent="0.25">
      <c r="C8" s="9"/>
      <c r="D8" s="10"/>
    </row>
    <row r="9" spans="1:7" x14ac:dyDescent="0.25">
      <c r="A9" s="2" t="s">
        <v>25</v>
      </c>
      <c r="B9" s="3"/>
      <c r="C9" s="11"/>
      <c r="D9" s="12"/>
    </row>
    <row r="10" spans="1:7" x14ac:dyDescent="0.25">
      <c r="A10" t="s">
        <v>26</v>
      </c>
      <c r="D10" s="84"/>
      <c r="E10" s="79">
        <f>F10/100</f>
        <v>1</v>
      </c>
      <c r="F10" s="135">
        <v>100</v>
      </c>
      <c r="G10" s="85">
        <f>+F16/100</f>
        <v>1</v>
      </c>
    </row>
    <row r="11" spans="1:7" x14ac:dyDescent="0.25">
      <c r="A11" s="83" t="s">
        <v>27</v>
      </c>
      <c r="B11" s="6">
        <f>50*E10</f>
        <v>50</v>
      </c>
      <c r="C11" s="13">
        <f>C7*B11*B12</f>
        <v>1000000</v>
      </c>
      <c r="D11" s="82">
        <f>C11/C16</f>
        <v>0.5</v>
      </c>
    </row>
    <row r="12" spans="1:7" x14ac:dyDescent="0.25">
      <c r="A12" s="83" t="s">
        <v>28</v>
      </c>
      <c r="B12" s="5">
        <f>200*G10</f>
        <v>200</v>
      </c>
      <c r="C12" s="14"/>
      <c r="D12" s="10"/>
    </row>
    <row r="13" spans="1:7" x14ac:dyDescent="0.25">
      <c r="A13" s="83"/>
      <c r="C13" s="14"/>
      <c r="D13" s="10"/>
    </row>
    <row r="14" spans="1:7" x14ac:dyDescent="0.25">
      <c r="A14" s="83" t="s">
        <v>27</v>
      </c>
      <c r="B14" s="6">
        <f>100*E10</f>
        <v>100</v>
      </c>
      <c r="C14" s="13">
        <f>C7*B14*B15</f>
        <v>1000000</v>
      </c>
      <c r="D14" s="82">
        <f>C14/C16</f>
        <v>0.5</v>
      </c>
      <c r="E14" s="86" t="s">
        <v>29</v>
      </c>
      <c r="G14" s="86" t="s">
        <v>30</v>
      </c>
    </row>
    <row r="15" spans="1:7" x14ac:dyDescent="0.25">
      <c r="A15" s="83" t="s">
        <v>28</v>
      </c>
      <c r="B15" s="5">
        <f>100*G10</f>
        <v>100</v>
      </c>
      <c r="C15" s="14"/>
      <c r="D15" s="10"/>
    </row>
    <row r="16" spans="1:7" ht="13.8" thickBot="1" x14ac:dyDescent="0.3">
      <c r="A16" s="1" t="s">
        <v>31</v>
      </c>
      <c r="B16" s="1"/>
      <c r="C16" s="15">
        <f>SUM(C11:C15)</f>
        <v>2000000</v>
      </c>
      <c r="D16" s="19">
        <f>C16/$C$16</f>
        <v>1</v>
      </c>
      <c r="F16" s="135">
        <v>100</v>
      </c>
    </row>
    <row r="17" spans="1:6" ht="6.75" customHeight="1" thickTop="1" x14ac:dyDescent="0.25">
      <c r="C17" s="14"/>
      <c r="D17" s="20"/>
    </row>
    <row r="18" spans="1:6" x14ac:dyDescent="0.25">
      <c r="A18" s="2" t="s">
        <v>32</v>
      </c>
      <c r="B18" s="3"/>
      <c r="C18" s="16"/>
      <c r="D18" s="21"/>
    </row>
    <row r="19" spans="1:6" x14ac:dyDescent="0.25">
      <c r="A19" t="s">
        <v>33</v>
      </c>
      <c r="C19" s="87">
        <f>F19/100</f>
        <v>1</v>
      </c>
      <c r="D19" s="20"/>
      <c r="F19" s="135">
        <v>100</v>
      </c>
    </row>
    <row r="20" spans="1:6" x14ac:dyDescent="0.25">
      <c r="A20" t="s">
        <v>34</v>
      </c>
      <c r="C20" s="14"/>
      <c r="D20" s="20"/>
    </row>
    <row r="21" spans="1:6" x14ac:dyDescent="0.25">
      <c r="A21" t="s">
        <v>35</v>
      </c>
      <c r="B21" s="5">
        <f>1000*C19</f>
        <v>1000</v>
      </c>
      <c r="C21" s="13">
        <f>C7*B21</f>
        <v>100000</v>
      </c>
      <c r="D21" s="22">
        <f t="shared" ref="D21:D22" si="0">C21/$C$16</f>
        <v>0.05</v>
      </c>
    </row>
    <row r="22" spans="1:6" x14ac:dyDescent="0.25">
      <c r="A22" t="s">
        <v>36</v>
      </c>
      <c r="B22" s="5">
        <f>700*C19</f>
        <v>700</v>
      </c>
      <c r="C22" s="13">
        <f>C7*B22</f>
        <v>70000</v>
      </c>
      <c r="D22" s="22">
        <f t="shared" si="0"/>
        <v>3.5000000000000003E-2</v>
      </c>
      <c r="E22" s="86" t="s">
        <v>37</v>
      </c>
    </row>
    <row r="23" spans="1:6" x14ac:dyDescent="0.25">
      <c r="A23" t="s">
        <v>38</v>
      </c>
      <c r="C23" s="14"/>
      <c r="D23" s="20"/>
    </row>
    <row r="24" spans="1:6" x14ac:dyDescent="0.25">
      <c r="A24" t="s">
        <v>39</v>
      </c>
      <c r="B24" s="5">
        <f>1000*C19</f>
        <v>1000</v>
      </c>
      <c r="C24" s="13">
        <f>C7*B24</f>
        <v>100000</v>
      </c>
      <c r="D24" s="22">
        <f>C24/$C$16</f>
        <v>0.05</v>
      </c>
    </row>
    <row r="25" spans="1:6" x14ac:dyDescent="0.25">
      <c r="A25" t="s">
        <v>40</v>
      </c>
      <c r="C25" s="14"/>
      <c r="D25" s="20"/>
    </row>
    <row r="26" spans="1:6" x14ac:dyDescent="0.25">
      <c r="A26" t="s">
        <v>39</v>
      </c>
      <c r="B26" s="5">
        <f>3000*C19</f>
        <v>3000</v>
      </c>
      <c r="C26" s="13">
        <f>C7*B26</f>
        <v>300000</v>
      </c>
      <c r="D26" s="22">
        <f t="shared" ref="D26:D27" si="1">C26/$C$16</f>
        <v>0.15</v>
      </c>
    </row>
    <row r="27" spans="1:6" ht="13.8" thickBot="1" x14ac:dyDescent="0.3">
      <c r="A27" s="1" t="s">
        <v>41</v>
      </c>
      <c r="B27" s="1"/>
      <c r="C27" s="15">
        <f>SUM(C21:C26)</f>
        <v>570000</v>
      </c>
      <c r="D27" s="19">
        <f t="shared" si="1"/>
        <v>0.28499999999999998</v>
      </c>
    </row>
    <row r="28" spans="1:6" ht="6" customHeight="1" thickTop="1" x14ac:dyDescent="0.25">
      <c r="A28" s="7"/>
      <c r="B28" s="7"/>
      <c r="C28" s="38"/>
      <c r="D28" s="23"/>
    </row>
    <row r="29" spans="1:6" ht="13.8" thickBot="1" x14ac:dyDescent="0.3">
      <c r="A29" s="35" t="s">
        <v>42</v>
      </c>
      <c r="B29" s="35"/>
      <c r="C29" s="36">
        <f>C16-C27</f>
        <v>1430000</v>
      </c>
      <c r="D29" s="37">
        <f>C29/$C$16</f>
        <v>0.71499999999999997</v>
      </c>
    </row>
    <row r="30" spans="1:6" ht="6" customHeight="1" x14ac:dyDescent="0.25">
      <c r="A30" s="7"/>
      <c r="B30" s="7"/>
      <c r="C30" s="14"/>
      <c r="D30" s="23"/>
    </row>
    <row r="31" spans="1:6" x14ac:dyDescent="0.25">
      <c r="A31" s="2" t="s">
        <v>43</v>
      </c>
      <c r="B31" s="3"/>
      <c r="C31" s="16"/>
      <c r="D31" s="21"/>
    </row>
    <row r="32" spans="1:6" x14ac:dyDescent="0.25">
      <c r="A32" t="s">
        <v>44</v>
      </c>
      <c r="C32" s="14"/>
      <c r="D32" s="20"/>
    </row>
    <row r="33" spans="1:4" x14ac:dyDescent="0.25">
      <c r="A33" t="s">
        <v>45</v>
      </c>
      <c r="C33" s="13">
        <v>300000</v>
      </c>
      <c r="D33" s="20"/>
    </row>
    <row r="34" spans="1:4" x14ac:dyDescent="0.25">
      <c r="A34" t="s">
        <v>46</v>
      </c>
      <c r="C34" s="13">
        <v>200000</v>
      </c>
      <c r="D34" s="20"/>
    </row>
    <row r="35" spans="1:4" x14ac:dyDescent="0.25">
      <c r="A35" t="s">
        <v>47</v>
      </c>
      <c r="C35" s="13">
        <v>100000</v>
      </c>
      <c r="D35" s="20"/>
    </row>
    <row r="36" spans="1:4" x14ac:dyDescent="0.25">
      <c r="A36" s="7" t="s">
        <v>48</v>
      </c>
      <c r="B36" s="7"/>
      <c r="C36" s="38"/>
      <c r="D36" s="23"/>
    </row>
    <row r="37" spans="1:4" x14ac:dyDescent="0.25">
      <c r="A37" t="s">
        <v>49</v>
      </c>
      <c r="C37" s="13">
        <v>10000</v>
      </c>
      <c r="D37" s="20"/>
    </row>
    <row r="38" spans="1:4" x14ac:dyDescent="0.25">
      <c r="A38" t="s">
        <v>50</v>
      </c>
      <c r="C38" s="13">
        <v>100000</v>
      </c>
      <c r="D38" s="20"/>
    </row>
    <row r="39" spans="1:4" x14ac:dyDescent="0.25">
      <c r="A39" t="s">
        <v>51</v>
      </c>
      <c r="C39" s="14"/>
      <c r="D39" s="20"/>
    </row>
    <row r="40" spans="1:4" x14ac:dyDescent="0.25">
      <c r="A40" t="s">
        <v>52</v>
      </c>
      <c r="C40" s="13">
        <v>200000</v>
      </c>
      <c r="D40" s="20"/>
    </row>
    <row r="41" spans="1:4" x14ac:dyDescent="0.25">
      <c r="A41" t="s">
        <v>53</v>
      </c>
      <c r="C41" s="13">
        <v>30000</v>
      </c>
      <c r="D41" s="20"/>
    </row>
    <row r="42" spans="1:4" x14ac:dyDescent="0.25">
      <c r="A42" t="s">
        <v>54</v>
      </c>
      <c r="C42" s="13">
        <v>10000</v>
      </c>
      <c r="D42" s="20"/>
    </row>
    <row r="43" spans="1:4" x14ac:dyDescent="0.25">
      <c r="A43" t="s">
        <v>55</v>
      </c>
      <c r="C43" s="13">
        <v>6000</v>
      </c>
      <c r="D43" s="20"/>
    </row>
    <row r="44" spans="1:4" x14ac:dyDescent="0.25">
      <c r="A44" t="s">
        <v>56</v>
      </c>
      <c r="C44" s="13">
        <v>10000</v>
      </c>
      <c r="D44" s="20"/>
    </row>
    <row r="45" spans="1:4" x14ac:dyDescent="0.25">
      <c r="A45" t="s">
        <v>57</v>
      </c>
      <c r="C45" s="13">
        <v>50000</v>
      </c>
      <c r="D45" s="20"/>
    </row>
    <row r="46" spans="1:4" ht="13.8" thickBot="1" x14ac:dyDescent="0.3">
      <c r="A46" s="1" t="s">
        <v>58</v>
      </c>
      <c r="B46" s="1"/>
      <c r="C46" s="15">
        <f>SUM(C32:C45)</f>
        <v>1016000</v>
      </c>
      <c r="D46" s="19">
        <f t="shared" ref="D46:D48" si="2">C46/$C$16</f>
        <v>0.50800000000000001</v>
      </c>
    </row>
    <row r="47" spans="1:4" ht="7.5" customHeight="1" thickTop="1" x14ac:dyDescent="0.25">
      <c r="A47" s="39"/>
      <c r="B47" s="39"/>
      <c r="C47" s="40"/>
      <c r="D47" s="41"/>
    </row>
    <row r="48" spans="1:4" ht="13.8" thickBot="1" x14ac:dyDescent="0.3">
      <c r="A48" s="8" t="s">
        <v>59</v>
      </c>
      <c r="B48" s="8"/>
      <c r="C48" s="17">
        <f>C29-C46</f>
        <v>414000</v>
      </c>
      <c r="D48" s="24">
        <f t="shared" si="2"/>
        <v>0.20699999999999999</v>
      </c>
    </row>
    <row r="49" spans="1:4" ht="5.25" customHeight="1" thickBot="1" x14ac:dyDescent="0.3"/>
    <row r="50" spans="1:4" ht="13.8" thickBot="1" x14ac:dyDescent="0.3">
      <c r="A50" s="25" t="s">
        <v>60</v>
      </c>
      <c r="B50" s="26"/>
      <c r="C50" s="42">
        <f>(C16-C48)/(C7*(B11+B14))</f>
        <v>105.73333333333333</v>
      </c>
      <c r="D50" s="27"/>
    </row>
    <row r="51" spans="1:4" ht="5.25" customHeight="1" thickBot="1" x14ac:dyDescent="0.3"/>
    <row r="52" spans="1:4" ht="13.8" thickBot="1" x14ac:dyDescent="0.3">
      <c r="A52" s="44" t="s">
        <v>61</v>
      </c>
      <c r="B52" s="43"/>
      <c r="C52" s="45" t="s">
        <v>62</v>
      </c>
      <c r="D52" s="46"/>
    </row>
  </sheetData>
  <sheetProtection password="D209" sheet="1" objects="1" scenarios="1"/>
  <pageMargins left="1" right="1" top="0.75" bottom="0.5" header="0.5" footer="0.5"/>
  <pageSetup orientation="portrait" horizontalDpi="180" verticalDpi="18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Fill="0" autoLine="0" autoPict="0">
                <anchor moveWithCells="1">
                  <from>
                    <xdr:col>4</xdr:col>
                    <xdr:colOff>45720</xdr:colOff>
                    <xdr:row>3</xdr:row>
                    <xdr:rowOff>30480</xdr:rowOff>
                  </from>
                  <to>
                    <xdr:col>4</xdr:col>
                    <xdr:colOff>449580</xdr:colOff>
                    <xdr:row>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pinner 2">
              <controlPr defaultSize="0" autoFill="0" autoLine="0" autoPict="0">
                <anchor moveWithCells="1">
                  <from>
                    <xdr:col>4</xdr:col>
                    <xdr:colOff>106680</xdr:colOff>
                    <xdr:row>10</xdr:row>
                    <xdr:rowOff>22860</xdr:rowOff>
                  </from>
                  <to>
                    <xdr:col>4</xdr:col>
                    <xdr:colOff>495300</xdr:colOff>
                    <xdr:row>12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Spinner 3">
              <controlPr defaultSize="0" autoFill="0" autoLine="0" autoPict="0">
                <anchor moveWithCells="1">
                  <from>
                    <xdr:col>6</xdr:col>
                    <xdr:colOff>106680</xdr:colOff>
                    <xdr:row>10</xdr:row>
                    <xdr:rowOff>30480</xdr:rowOff>
                  </from>
                  <to>
                    <xdr:col>6</xdr:col>
                    <xdr:colOff>487680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Spinner 4">
              <controlPr defaultSize="0" autoFill="0" autoLine="0" autoPict="0">
                <anchor moveWithCells="1">
                  <from>
                    <xdr:col>4</xdr:col>
                    <xdr:colOff>68580</xdr:colOff>
                    <xdr:row>18</xdr:row>
                    <xdr:rowOff>7620</xdr:rowOff>
                  </from>
                  <to>
                    <xdr:col>4</xdr:col>
                    <xdr:colOff>457200</xdr:colOff>
                    <xdr:row>20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7" sqref="C7"/>
    </sheetView>
  </sheetViews>
  <sheetFormatPr defaultRowHeight="13.2" x14ac:dyDescent="0.25"/>
  <cols>
    <col min="1" max="1" width="20.88671875" customWidth="1"/>
    <col min="2" max="2" width="10.6640625" customWidth="1"/>
    <col min="3" max="3" width="11" customWidth="1"/>
    <col min="4" max="4" width="11.109375" customWidth="1"/>
    <col min="5" max="5" width="11.88671875" customWidth="1"/>
    <col min="6" max="6" width="12.109375" customWidth="1"/>
  </cols>
  <sheetData>
    <row r="1" spans="1:6" ht="16.2" thickBot="1" x14ac:dyDescent="0.35">
      <c r="A1" s="33" t="s">
        <v>63</v>
      </c>
      <c r="B1" s="58"/>
      <c r="C1" s="58"/>
      <c r="D1" s="58"/>
      <c r="E1" s="58"/>
      <c r="F1" s="59"/>
    </row>
    <row r="2" spans="1:6" ht="13.8" thickBot="1" x14ac:dyDescent="0.3"/>
    <row r="3" spans="1:6" ht="13.8" thickBot="1" x14ac:dyDescent="0.3">
      <c r="A3" s="60"/>
      <c r="B3" s="55" t="s">
        <v>64</v>
      </c>
      <c r="C3" s="55"/>
      <c r="D3" s="55"/>
      <c r="E3" s="55"/>
      <c r="F3" s="56"/>
    </row>
    <row r="4" spans="1:6" ht="27" customHeight="1" thickBot="1" x14ac:dyDescent="0.3">
      <c r="A4" s="57" t="s">
        <v>65</v>
      </c>
      <c r="B4" s="72">
        <v>0.8</v>
      </c>
      <c r="C4" s="73">
        <v>0.9</v>
      </c>
      <c r="D4" s="73">
        <v>1</v>
      </c>
      <c r="E4" s="73">
        <v>1.1000000000000001</v>
      </c>
      <c r="F4" s="74">
        <v>1.2</v>
      </c>
    </row>
    <row r="5" spans="1:6" x14ac:dyDescent="0.25">
      <c r="A5" s="75">
        <v>0.8</v>
      </c>
      <c r="B5" s="61">
        <v>-448000</v>
      </c>
      <c r="C5" s="64">
        <v>-176000</v>
      </c>
      <c r="D5" s="66">
        <v>128000</v>
      </c>
      <c r="E5" s="66">
        <v>464000.0000000007</v>
      </c>
      <c r="F5" s="67">
        <v>832000</v>
      </c>
    </row>
    <row r="6" spans="1:6" x14ac:dyDescent="0.25">
      <c r="A6" s="76">
        <v>0.9</v>
      </c>
      <c r="B6" s="62">
        <v>-377000</v>
      </c>
      <c r="C6" s="65">
        <v>-71000</v>
      </c>
      <c r="D6" s="68">
        <v>271000</v>
      </c>
      <c r="E6" s="68">
        <v>649000</v>
      </c>
      <c r="F6" s="69">
        <v>1063000</v>
      </c>
    </row>
    <row r="7" spans="1:6" x14ac:dyDescent="0.25">
      <c r="A7" s="76">
        <v>1</v>
      </c>
      <c r="B7" s="62">
        <v>-306000</v>
      </c>
      <c r="C7" s="68">
        <v>34000</v>
      </c>
      <c r="D7" s="78">
        <v>414000</v>
      </c>
      <c r="E7" s="68">
        <v>834000.00000000093</v>
      </c>
      <c r="F7" s="69">
        <v>1294000</v>
      </c>
    </row>
    <row r="8" spans="1:6" x14ac:dyDescent="0.25">
      <c r="A8" s="76">
        <v>1.1000000000000001</v>
      </c>
      <c r="B8" s="62">
        <v>-235000</v>
      </c>
      <c r="C8" s="68">
        <v>139000</v>
      </c>
      <c r="D8" s="68">
        <v>557000</v>
      </c>
      <c r="E8" s="68">
        <v>1019000</v>
      </c>
      <c r="F8" s="69">
        <v>1525000</v>
      </c>
    </row>
    <row r="9" spans="1:6" ht="13.8" thickBot="1" x14ac:dyDescent="0.3">
      <c r="A9" s="77">
        <v>1.2</v>
      </c>
      <c r="B9" s="63">
        <v>-164000</v>
      </c>
      <c r="C9" s="70">
        <v>244000</v>
      </c>
      <c r="D9" s="70">
        <v>700000</v>
      </c>
      <c r="E9" s="70">
        <v>1204000</v>
      </c>
      <c r="F9" s="71">
        <v>1756000</v>
      </c>
    </row>
    <row r="11" spans="1:6" x14ac:dyDescent="0.25">
      <c r="A11" t="s">
        <v>66</v>
      </c>
    </row>
  </sheetData>
  <sheetProtection password="D209" sheet="1" objects="1" scenarios="1"/>
  <pageMargins left="0.75" right="0.75" top="1" bottom="1" header="0.5" footer="0.5"/>
  <pageSetup orientation="portrait" horizontalDpi="180" verticalDpi="18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zoomScale="75" workbookViewId="0">
      <selection activeCell="C11" sqref="C11"/>
    </sheetView>
  </sheetViews>
  <sheetFormatPr defaultRowHeight="13.2" x14ac:dyDescent="0.25"/>
  <cols>
    <col min="1" max="1" width="32.33203125" customWidth="1"/>
    <col min="2" max="2" width="18.109375" customWidth="1"/>
    <col min="3" max="3" width="13.44140625" customWidth="1"/>
    <col min="4" max="4" width="6.44140625" customWidth="1"/>
    <col min="5" max="5" width="13.44140625" customWidth="1"/>
    <col min="6" max="6" width="13.33203125" customWidth="1"/>
    <col min="8" max="8" width="0" hidden="1" customWidth="1"/>
  </cols>
  <sheetData>
    <row r="1" spans="1:9" ht="15.6" x14ac:dyDescent="0.3">
      <c r="A1" s="47" t="s">
        <v>18</v>
      </c>
      <c r="B1" s="48"/>
      <c r="C1" s="48"/>
      <c r="D1" s="48"/>
      <c r="E1" s="48"/>
      <c r="F1" s="48"/>
      <c r="G1" s="48"/>
      <c r="H1" s="48"/>
      <c r="I1" s="49"/>
    </row>
    <row r="2" spans="1:9" ht="16.2" thickBot="1" x14ac:dyDescent="0.35">
      <c r="A2" s="50" t="s">
        <v>67</v>
      </c>
      <c r="B2" s="51"/>
      <c r="C2" s="51"/>
      <c r="D2" s="51"/>
      <c r="E2" s="51"/>
      <c r="F2" s="51"/>
      <c r="G2" s="51"/>
      <c r="H2" s="51"/>
      <c r="I2" s="52"/>
    </row>
    <row r="3" spans="1:9" s="94" customFormat="1" ht="20.25" customHeight="1" thickBot="1" x14ac:dyDescent="0.35">
      <c r="A3" s="93"/>
      <c r="C3" s="112" t="s">
        <v>68</v>
      </c>
      <c r="D3" s="113"/>
      <c r="E3" s="114" t="s">
        <v>69</v>
      </c>
      <c r="F3" s="115" t="s">
        <v>70</v>
      </c>
    </row>
    <row r="4" spans="1:9" ht="13.8" thickBot="1" x14ac:dyDescent="0.3">
      <c r="A4" s="2" t="s">
        <v>20</v>
      </c>
      <c r="B4" s="3"/>
      <c r="C4" s="95">
        <f>H4/100</f>
        <v>1</v>
      </c>
      <c r="D4" s="96"/>
      <c r="E4" s="123">
        <f>H4/100</f>
        <v>1</v>
      </c>
      <c r="F4" s="123">
        <f>H4/100</f>
        <v>1</v>
      </c>
      <c r="H4" s="135">
        <v>100</v>
      </c>
    </row>
    <row r="5" spans="1:9" x14ac:dyDescent="0.25">
      <c r="A5" t="s">
        <v>21</v>
      </c>
      <c r="C5" s="116">
        <v>100</v>
      </c>
      <c r="D5" s="117"/>
      <c r="E5" s="118">
        <v>200</v>
      </c>
      <c r="F5" s="118">
        <v>300</v>
      </c>
    </row>
    <row r="6" spans="1:9" x14ac:dyDescent="0.25">
      <c r="A6" t="s">
        <v>23</v>
      </c>
      <c r="C6" s="119">
        <f>C4</f>
        <v>1</v>
      </c>
      <c r="D6" s="20"/>
      <c r="E6" s="120">
        <f>C6</f>
        <v>1</v>
      </c>
      <c r="F6" s="120">
        <f>C6</f>
        <v>1</v>
      </c>
    </row>
    <row r="7" spans="1:9" x14ac:dyDescent="0.25">
      <c r="A7" t="s">
        <v>24</v>
      </c>
      <c r="C7" s="121">
        <f>C5*C6</f>
        <v>100</v>
      </c>
      <c r="D7" s="20"/>
      <c r="E7" s="122">
        <f t="shared" ref="E7:F7" si="0">E5*E6</f>
        <v>200</v>
      </c>
      <c r="F7" s="122">
        <f t="shared" si="0"/>
        <v>300</v>
      </c>
    </row>
    <row r="8" spans="1:9" x14ac:dyDescent="0.25">
      <c r="C8" s="9"/>
      <c r="D8" s="10"/>
      <c r="E8" s="99"/>
      <c r="F8" s="99"/>
    </row>
    <row r="9" spans="1:9" x14ac:dyDescent="0.25">
      <c r="A9" s="2" t="s">
        <v>25</v>
      </c>
      <c r="B9" s="3"/>
      <c r="C9" s="11"/>
      <c r="D9" s="12"/>
      <c r="E9" s="100"/>
      <c r="F9" s="100"/>
    </row>
    <row r="10" spans="1:9" x14ac:dyDescent="0.25">
      <c r="A10" t="s">
        <v>71</v>
      </c>
      <c r="C10" s="9"/>
      <c r="D10" s="84"/>
      <c r="E10" s="99"/>
      <c r="F10" s="99"/>
      <c r="G10" s="79">
        <f>H10/100</f>
        <v>1</v>
      </c>
      <c r="H10" s="135">
        <v>100</v>
      </c>
      <c r="I10" s="85">
        <f>+H16/100</f>
        <v>1</v>
      </c>
    </row>
    <row r="11" spans="1:9" x14ac:dyDescent="0.25">
      <c r="A11" s="83" t="s">
        <v>27</v>
      </c>
      <c r="B11" s="6">
        <f>50*G10</f>
        <v>50</v>
      </c>
      <c r="C11" s="88">
        <f>C7*$B$11*$B$12</f>
        <v>1000000</v>
      </c>
      <c r="D11" s="89">
        <f>C11/C16</f>
        <v>0.5</v>
      </c>
      <c r="E11" s="101">
        <f t="shared" ref="E11:F11" si="1">E7*$B$11*$B$12</f>
        <v>2000000</v>
      </c>
      <c r="F11" s="101">
        <f t="shared" si="1"/>
        <v>3000000</v>
      </c>
    </row>
    <row r="12" spans="1:9" x14ac:dyDescent="0.25">
      <c r="A12" s="83" t="s">
        <v>28</v>
      </c>
      <c r="B12" s="90">
        <f>200*I10</f>
        <v>200</v>
      </c>
      <c r="C12" s="14"/>
      <c r="D12" s="10"/>
      <c r="E12" s="102"/>
      <c r="F12" s="102"/>
    </row>
    <row r="13" spans="1:9" x14ac:dyDescent="0.25">
      <c r="A13" s="83"/>
      <c r="C13" s="14"/>
      <c r="D13" s="10"/>
      <c r="E13" s="102"/>
      <c r="F13" s="102"/>
    </row>
    <row r="14" spans="1:9" x14ac:dyDescent="0.25">
      <c r="A14" s="83" t="s">
        <v>27</v>
      </c>
      <c r="B14" s="6">
        <f>100*G10</f>
        <v>100</v>
      </c>
      <c r="C14" s="88">
        <f>C7*$B$14*$B$15</f>
        <v>1000000</v>
      </c>
      <c r="D14" s="89">
        <f>C14/C16</f>
        <v>0.5</v>
      </c>
      <c r="E14" s="101">
        <f t="shared" ref="E14:F14" si="2">E7*$B$14*$B$15</f>
        <v>2000000</v>
      </c>
      <c r="F14" s="101">
        <f t="shared" si="2"/>
        <v>3000000</v>
      </c>
      <c r="G14" s="86" t="s">
        <v>29</v>
      </c>
      <c r="I14" s="86" t="s">
        <v>30</v>
      </c>
    </row>
    <row r="15" spans="1:9" x14ac:dyDescent="0.25">
      <c r="A15" s="83" t="s">
        <v>28</v>
      </c>
      <c r="B15" s="90">
        <f>100*I10</f>
        <v>100</v>
      </c>
      <c r="C15" s="14"/>
      <c r="D15" s="10"/>
      <c r="E15" s="102"/>
      <c r="F15" s="102"/>
    </row>
    <row r="16" spans="1:9" ht="13.8" thickBot="1" x14ac:dyDescent="0.3">
      <c r="A16" s="1" t="s">
        <v>31</v>
      </c>
      <c r="B16" s="1"/>
      <c r="C16" s="15">
        <f>SUM(C11:C15)</f>
        <v>2000000</v>
      </c>
      <c r="D16" s="19">
        <f>C16/$C$16</f>
        <v>1</v>
      </c>
      <c r="E16" s="103">
        <f t="shared" ref="E16:F16" si="3">SUM(E11:E15)</f>
        <v>4000000</v>
      </c>
      <c r="F16" s="103">
        <f t="shared" si="3"/>
        <v>6000000</v>
      </c>
      <c r="H16" s="135">
        <v>100</v>
      </c>
    </row>
    <row r="17" spans="1:8" ht="6.75" customHeight="1" thickTop="1" x14ac:dyDescent="0.25">
      <c r="C17" s="14"/>
      <c r="D17" s="20"/>
      <c r="E17" s="102"/>
      <c r="F17" s="102"/>
    </row>
    <row r="18" spans="1:8" x14ac:dyDescent="0.25">
      <c r="A18" s="2" t="s">
        <v>32</v>
      </c>
      <c r="B18" s="3"/>
      <c r="C18" s="16"/>
      <c r="D18" s="21"/>
      <c r="E18" s="104"/>
      <c r="F18" s="104"/>
    </row>
    <row r="19" spans="1:8" x14ac:dyDescent="0.25">
      <c r="A19" t="s">
        <v>33</v>
      </c>
      <c r="B19" s="136">
        <f>H19/100</f>
        <v>1</v>
      </c>
      <c r="C19" s="9"/>
      <c r="D19" s="124"/>
      <c r="E19" s="125"/>
      <c r="F19" s="125"/>
      <c r="H19" s="135">
        <v>100</v>
      </c>
    </row>
    <row r="20" spans="1:8" x14ac:dyDescent="0.25">
      <c r="A20" t="s">
        <v>34</v>
      </c>
      <c r="C20" s="14"/>
      <c r="D20" s="20"/>
      <c r="E20" s="102"/>
      <c r="F20" s="102"/>
    </row>
    <row r="21" spans="1:8" x14ac:dyDescent="0.25">
      <c r="A21" t="s">
        <v>35</v>
      </c>
      <c r="B21" s="91">
        <f>1000*B19</f>
        <v>1000</v>
      </c>
      <c r="C21" s="88">
        <f>C7*$B$21</f>
        <v>100000</v>
      </c>
      <c r="D21" s="92">
        <f t="shared" ref="D21:D22" si="4">C21/$C$16</f>
        <v>0.05</v>
      </c>
      <c r="E21" s="101">
        <f t="shared" ref="E21:F21" si="5">E7*$B$21</f>
        <v>200000</v>
      </c>
      <c r="F21" s="101">
        <f t="shared" si="5"/>
        <v>300000</v>
      </c>
    </row>
    <row r="22" spans="1:8" x14ac:dyDescent="0.25">
      <c r="A22" t="s">
        <v>36</v>
      </c>
      <c r="B22" s="90">
        <f>700*B19</f>
        <v>700</v>
      </c>
      <c r="C22" s="88">
        <f>C7*$B$22</f>
        <v>70000</v>
      </c>
      <c r="D22" s="92">
        <f t="shared" si="4"/>
        <v>3.5000000000000003E-2</v>
      </c>
      <c r="E22" s="101">
        <f t="shared" ref="E22:F22" si="6">E7*$B$22</f>
        <v>140000</v>
      </c>
      <c r="F22" s="101">
        <f t="shared" si="6"/>
        <v>210000</v>
      </c>
      <c r="G22" s="86" t="s">
        <v>37</v>
      </c>
    </row>
    <row r="23" spans="1:8" x14ac:dyDescent="0.25">
      <c r="A23" t="s">
        <v>38</v>
      </c>
      <c r="C23" s="14"/>
      <c r="D23" s="20"/>
      <c r="E23" s="102"/>
      <c r="F23" s="102"/>
    </row>
    <row r="24" spans="1:8" x14ac:dyDescent="0.25">
      <c r="A24" t="s">
        <v>39</v>
      </c>
      <c r="B24" s="90">
        <f>1000*B19</f>
        <v>1000</v>
      </c>
      <c r="C24" s="88">
        <f>C7*$B$24</f>
        <v>100000</v>
      </c>
      <c r="D24" s="92">
        <f>C24/$C$16</f>
        <v>0.05</v>
      </c>
      <c r="E24" s="101">
        <f t="shared" ref="E24:F24" si="7">E7*$B$24</f>
        <v>200000</v>
      </c>
      <c r="F24" s="101">
        <f t="shared" si="7"/>
        <v>300000</v>
      </c>
    </row>
    <row r="25" spans="1:8" x14ac:dyDescent="0.25">
      <c r="A25" t="s">
        <v>40</v>
      </c>
      <c r="C25" s="14"/>
      <c r="D25" s="20"/>
      <c r="E25" s="102"/>
      <c r="F25" s="102"/>
    </row>
    <row r="26" spans="1:8" x14ac:dyDescent="0.25">
      <c r="A26" t="s">
        <v>39</v>
      </c>
      <c r="B26" s="90">
        <f>3000*B19</f>
        <v>3000</v>
      </c>
      <c r="C26" s="88">
        <f>C7*$B$26</f>
        <v>300000</v>
      </c>
      <c r="D26" s="92">
        <f t="shared" ref="D26:D27" si="8">C26/$C$16</f>
        <v>0.15</v>
      </c>
      <c r="E26" s="101">
        <f t="shared" ref="E26:F26" si="9">E7*$B$26</f>
        <v>600000</v>
      </c>
      <c r="F26" s="101">
        <f t="shared" si="9"/>
        <v>900000</v>
      </c>
    </row>
    <row r="27" spans="1:8" ht="13.8" thickBot="1" x14ac:dyDescent="0.3">
      <c r="A27" s="1" t="s">
        <v>41</v>
      </c>
      <c r="B27" s="1"/>
      <c r="C27" s="15">
        <f>SUM(C21:C26)</f>
        <v>570000</v>
      </c>
      <c r="D27" s="19">
        <f t="shared" si="8"/>
        <v>0.28499999999999998</v>
      </c>
      <c r="E27" s="103">
        <f t="shared" ref="E27:F27" si="10">SUM(E21:E26)</f>
        <v>1140000</v>
      </c>
      <c r="F27" s="103">
        <f t="shared" si="10"/>
        <v>1710000</v>
      </c>
    </row>
    <row r="28" spans="1:8" ht="6" customHeight="1" thickTop="1" x14ac:dyDescent="0.25">
      <c r="A28" s="7"/>
      <c r="B28" s="7"/>
      <c r="C28" s="38"/>
      <c r="D28" s="23"/>
      <c r="E28" s="105"/>
      <c r="F28" s="105"/>
    </row>
    <row r="29" spans="1:8" ht="13.8" thickBot="1" x14ac:dyDescent="0.3">
      <c r="A29" s="35" t="s">
        <v>42</v>
      </c>
      <c r="B29" s="35"/>
      <c r="C29" s="36">
        <f>C16-C27</f>
        <v>1430000</v>
      </c>
      <c r="D29" s="37">
        <f>C29/$C$16</f>
        <v>0.71499999999999997</v>
      </c>
      <c r="E29" s="106">
        <f t="shared" ref="E29:F29" si="11">E16-E27</f>
        <v>2860000</v>
      </c>
      <c r="F29" s="106">
        <f t="shared" si="11"/>
        <v>4290000</v>
      </c>
    </row>
    <row r="30" spans="1:8" ht="6" customHeight="1" x14ac:dyDescent="0.25">
      <c r="A30" s="7"/>
      <c r="B30" s="7"/>
      <c r="C30" s="14"/>
      <c r="D30" s="23"/>
      <c r="E30" s="102"/>
      <c r="F30" s="109"/>
    </row>
    <row r="31" spans="1:8" x14ac:dyDescent="0.25">
      <c r="A31" s="2" t="s">
        <v>43</v>
      </c>
      <c r="B31" s="3"/>
      <c r="C31" s="16"/>
      <c r="D31" s="21"/>
      <c r="E31" s="104"/>
      <c r="F31" s="104"/>
    </row>
    <row r="32" spans="1:8" x14ac:dyDescent="0.25">
      <c r="A32" t="s">
        <v>44</v>
      </c>
      <c r="C32" s="14"/>
      <c r="D32" s="20"/>
      <c r="E32" s="102"/>
      <c r="F32" s="102"/>
    </row>
    <row r="33" spans="1:6" x14ac:dyDescent="0.25">
      <c r="A33" t="s">
        <v>45</v>
      </c>
      <c r="C33" s="88">
        <v>300000</v>
      </c>
      <c r="D33" s="20"/>
      <c r="E33" s="101">
        <v>350000</v>
      </c>
      <c r="F33" s="101">
        <v>400000</v>
      </c>
    </row>
    <row r="34" spans="1:6" x14ac:dyDescent="0.25">
      <c r="A34" t="s">
        <v>72</v>
      </c>
      <c r="C34" s="88">
        <v>0</v>
      </c>
      <c r="D34" s="20"/>
      <c r="E34" s="101">
        <v>200000</v>
      </c>
      <c r="F34" s="101">
        <v>400000</v>
      </c>
    </row>
    <row r="35" spans="1:6" x14ac:dyDescent="0.25">
      <c r="A35" t="s">
        <v>46</v>
      </c>
      <c r="C35" s="88">
        <v>200000</v>
      </c>
      <c r="D35" s="20"/>
      <c r="E35" s="101">
        <v>200000</v>
      </c>
      <c r="F35" s="101">
        <v>300000</v>
      </c>
    </row>
    <row r="36" spans="1:6" x14ac:dyDescent="0.25">
      <c r="A36" t="s">
        <v>47</v>
      </c>
      <c r="C36" s="88">
        <v>100000</v>
      </c>
      <c r="D36" s="20"/>
      <c r="E36" s="101">
        <v>100000</v>
      </c>
      <c r="F36" s="101">
        <v>100000</v>
      </c>
    </row>
    <row r="37" spans="1:6" x14ac:dyDescent="0.25">
      <c r="A37" s="7" t="s">
        <v>48</v>
      </c>
      <c r="B37" s="7"/>
      <c r="C37" s="38"/>
      <c r="D37" s="23"/>
      <c r="E37" s="105"/>
      <c r="F37" s="105"/>
    </row>
    <row r="38" spans="1:6" x14ac:dyDescent="0.25">
      <c r="A38" t="s">
        <v>49</v>
      </c>
      <c r="C38" s="88">
        <v>10000</v>
      </c>
      <c r="D38" s="20"/>
      <c r="E38" s="101">
        <v>20000</v>
      </c>
      <c r="F38" s="101">
        <v>30000</v>
      </c>
    </row>
    <row r="39" spans="1:6" x14ac:dyDescent="0.25">
      <c r="A39" t="s">
        <v>50</v>
      </c>
      <c r="C39" s="88">
        <v>100000</v>
      </c>
      <c r="D39" s="20"/>
      <c r="E39" s="101">
        <v>150000</v>
      </c>
      <c r="F39" s="101">
        <v>200000</v>
      </c>
    </row>
    <row r="40" spans="1:6" x14ac:dyDescent="0.25">
      <c r="A40" t="s">
        <v>51</v>
      </c>
      <c r="C40" s="14"/>
      <c r="D40" s="20"/>
      <c r="E40" s="102"/>
      <c r="F40" s="102"/>
    </row>
    <row r="41" spans="1:6" x14ac:dyDescent="0.25">
      <c r="A41" t="s">
        <v>52</v>
      </c>
      <c r="C41" s="88">
        <v>200000</v>
      </c>
      <c r="D41" s="20"/>
      <c r="E41" s="101">
        <v>100000</v>
      </c>
      <c r="F41" s="101">
        <v>100000</v>
      </c>
    </row>
    <row r="42" spans="1:6" x14ac:dyDescent="0.25">
      <c r="A42" t="s">
        <v>53</v>
      </c>
      <c r="C42" s="88">
        <v>30000</v>
      </c>
      <c r="D42" s="20"/>
      <c r="E42" s="101">
        <v>30000</v>
      </c>
      <c r="F42" s="101">
        <v>30000</v>
      </c>
    </row>
    <row r="43" spans="1:6" x14ac:dyDescent="0.25">
      <c r="A43" t="s">
        <v>54</v>
      </c>
      <c r="C43" s="88">
        <v>10000</v>
      </c>
      <c r="D43" s="20"/>
      <c r="E43" s="101">
        <v>20000</v>
      </c>
      <c r="F43" s="101">
        <v>25000</v>
      </c>
    </row>
    <row r="44" spans="1:6" x14ac:dyDescent="0.25">
      <c r="A44" t="s">
        <v>55</v>
      </c>
      <c r="C44" s="88">
        <v>6000</v>
      </c>
      <c r="D44" s="20"/>
      <c r="E44" s="101">
        <v>9000</v>
      </c>
      <c r="F44" s="101">
        <v>12000</v>
      </c>
    </row>
    <row r="45" spans="1:6" x14ac:dyDescent="0.25">
      <c r="A45" t="s">
        <v>56</v>
      </c>
      <c r="C45" s="88">
        <v>10000</v>
      </c>
      <c r="D45" s="20"/>
      <c r="E45" s="101">
        <v>15000</v>
      </c>
      <c r="F45" s="101">
        <v>20000</v>
      </c>
    </row>
    <row r="46" spans="1:6" x14ac:dyDescent="0.25">
      <c r="A46" t="s">
        <v>57</v>
      </c>
      <c r="C46" s="88">
        <v>50000</v>
      </c>
      <c r="D46" s="20"/>
      <c r="E46" s="101">
        <v>60000</v>
      </c>
      <c r="F46" s="101">
        <v>70000</v>
      </c>
    </row>
    <row r="47" spans="1:6" ht="13.8" thickBot="1" x14ac:dyDescent="0.3">
      <c r="A47" s="1" t="s">
        <v>58</v>
      </c>
      <c r="B47" s="1"/>
      <c r="C47" s="15">
        <f>SUM(C32:C46)</f>
        <v>1016000</v>
      </c>
      <c r="D47" s="19">
        <f>C47/$C$16</f>
        <v>0.50800000000000001</v>
      </c>
      <c r="E47" s="103">
        <f t="shared" ref="E47:F47" si="12">SUM(E32:E46)</f>
        <v>1254000</v>
      </c>
      <c r="F47" s="103">
        <f t="shared" si="12"/>
        <v>1687000</v>
      </c>
    </row>
    <row r="48" spans="1:6" ht="7.5" customHeight="1" thickTop="1" x14ac:dyDescent="0.25">
      <c r="A48" s="39"/>
      <c r="B48" s="39"/>
      <c r="C48" s="40"/>
      <c r="D48" s="41"/>
      <c r="E48" s="107"/>
      <c r="F48" s="107"/>
    </row>
    <row r="49" spans="1:10" ht="13.8" thickBot="1" x14ac:dyDescent="0.3">
      <c r="A49" s="8" t="s">
        <v>59</v>
      </c>
      <c r="B49" s="8"/>
      <c r="C49" s="17">
        <f>C29-C47</f>
        <v>414000</v>
      </c>
      <c r="D49" s="24">
        <f>C49/$C$16</f>
        <v>0.20699999999999999</v>
      </c>
      <c r="E49" s="108">
        <f t="shared" ref="E49:F49" si="13">E29-E47</f>
        <v>1606000</v>
      </c>
      <c r="F49" s="108">
        <f t="shared" si="13"/>
        <v>2603000</v>
      </c>
      <c r="J49" s="31"/>
    </row>
    <row r="50" spans="1:10" ht="5.25" customHeight="1" thickBot="1" x14ac:dyDescent="0.3"/>
    <row r="51" spans="1:10" ht="13.8" thickBot="1" x14ac:dyDescent="0.3">
      <c r="A51" s="25" t="s">
        <v>60</v>
      </c>
      <c r="B51" s="26"/>
      <c r="C51" s="42">
        <f>(C16-C49)/(C7*($B$11+$B$14))</f>
        <v>105.73333333333333</v>
      </c>
      <c r="D51" s="27"/>
      <c r="E51" s="42">
        <f t="shared" ref="E51:F51" si="14">(E16-E49)/(E7*($B$11+$B$14))</f>
        <v>79.8</v>
      </c>
      <c r="F51" s="110">
        <f t="shared" si="14"/>
        <v>75.488888888888894</v>
      </c>
    </row>
    <row r="52" spans="1:10" ht="5.25" customHeight="1" thickBot="1" x14ac:dyDescent="0.3"/>
    <row r="53" spans="1:10" ht="13.8" thickBot="1" x14ac:dyDescent="0.3">
      <c r="A53" s="44" t="s">
        <v>61</v>
      </c>
      <c r="B53" s="43"/>
      <c r="C53" s="97">
        <v>71</v>
      </c>
      <c r="D53" s="46"/>
      <c r="E53" s="111">
        <v>88</v>
      </c>
      <c r="F53" s="98">
        <v>118</v>
      </c>
    </row>
  </sheetData>
  <sheetProtection password="D209" sheet="1" objects="1" scenarios="1"/>
  <pageMargins left="0.25" right="0.25" top="0.75" bottom="0.5" header="0.5" footer="0.5"/>
  <pageSetup scale="88" orientation="portrait" horizontalDpi="180" verticalDpi="18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Fill="0" autoLine="0" autoPict="0">
                <anchor moveWithCells="1">
                  <from>
                    <xdr:col>6</xdr:col>
                    <xdr:colOff>45720</xdr:colOff>
                    <xdr:row>3</xdr:row>
                    <xdr:rowOff>30480</xdr:rowOff>
                  </from>
                  <to>
                    <xdr:col>6</xdr:col>
                    <xdr:colOff>449580</xdr:colOff>
                    <xdr:row>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pinner 2">
              <controlPr defaultSize="0" autoFill="0" autoLine="0" autoPict="0">
                <anchor moveWithCells="1">
                  <from>
                    <xdr:col>6</xdr:col>
                    <xdr:colOff>106680</xdr:colOff>
                    <xdr:row>10</xdr:row>
                    <xdr:rowOff>22860</xdr:rowOff>
                  </from>
                  <to>
                    <xdr:col>6</xdr:col>
                    <xdr:colOff>495300</xdr:colOff>
                    <xdr:row>12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Spinner 3">
              <controlPr defaultSize="0" autoFill="0" autoLine="0" autoPict="0">
                <anchor moveWithCells="1">
                  <from>
                    <xdr:col>8</xdr:col>
                    <xdr:colOff>106680</xdr:colOff>
                    <xdr:row>10</xdr:row>
                    <xdr:rowOff>30480</xdr:rowOff>
                  </from>
                  <to>
                    <xdr:col>8</xdr:col>
                    <xdr:colOff>487680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Spinner 4">
              <controlPr defaultSize="0" autoFill="0" autoLine="0" autoPict="0">
                <anchor moveWithCells="1">
                  <from>
                    <xdr:col>6</xdr:col>
                    <xdr:colOff>68580</xdr:colOff>
                    <xdr:row>18</xdr:row>
                    <xdr:rowOff>7620</xdr:rowOff>
                  </from>
                  <to>
                    <xdr:col>6</xdr:col>
                    <xdr:colOff>457200</xdr:colOff>
                    <xdr:row>20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Fuel Costs</vt:lpstr>
      <vt:lpstr>Variable pro-forma</vt:lpstr>
      <vt:lpstr>Sensitivity</vt:lpstr>
      <vt:lpstr>pro-forma year 1-3</vt:lpstr>
      <vt:lpstr>'pro-forma year 1-3'!Print_Area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Brion R. Martin</dc:creator>
  <cp:lastModifiedBy>Havlíček Jan</cp:lastModifiedBy>
  <cp:lastPrinted>2000-08-11T01:38:09Z</cp:lastPrinted>
  <dcterms:created xsi:type="dcterms:W3CDTF">2000-08-02T00:08:44Z</dcterms:created>
  <dcterms:modified xsi:type="dcterms:W3CDTF">2023-09-10T15:15:20Z</dcterms:modified>
</cp:coreProperties>
</file>