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96" yWindow="72" windowWidth="13692" windowHeight="9072" activeTab="2"/>
  </bookViews>
  <sheets>
    <sheet name="0102" sheetId="7" r:id="rId1"/>
    <sheet name="0202" sheetId="8" r:id="rId2"/>
    <sheet name="0302" sheetId="9" r:id="rId3"/>
  </sheets>
  <definedNames>
    <definedName name="_xlnm.Print_Area" localSheetId="1">'0202'!$A$11:$J$125</definedName>
    <definedName name="_xlnm.Print_Titles" localSheetId="1">'0202'!$2:$10</definedName>
  </definedNames>
  <calcPr calcId="0" fullCalcOnLoad="1"/>
</workbook>
</file>

<file path=xl/calcChain.xml><?xml version="1.0" encoding="utf-8"?>
<calcChain xmlns="http://schemas.openxmlformats.org/spreadsheetml/2006/main">
  <c r="G11" i="7" l="1"/>
  <c r="H11" i="7"/>
  <c r="J11" i="7"/>
  <c r="G12" i="7"/>
  <c r="H12" i="7"/>
  <c r="J12" i="7"/>
  <c r="E13" i="7"/>
  <c r="G13" i="7"/>
  <c r="H13" i="7"/>
  <c r="J13" i="7"/>
  <c r="G14" i="7"/>
  <c r="H14" i="7"/>
  <c r="J14" i="7"/>
  <c r="G15" i="7"/>
  <c r="H15" i="7"/>
  <c r="J15" i="7"/>
  <c r="G16" i="7"/>
  <c r="H16" i="7"/>
  <c r="J16" i="7"/>
  <c r="E17" i="7"/>
  <c r="G17" i="7"/>
  <c r="H17" i="7"/>
  <c r="J17" i="7"/>
  <c r="G18" i="7"/>
  <c r="H18" i="7"/>
  <c r="J18" i="7"/>
  <c r="G19" i="7"/>
  <c r="H19" i="7"/>
  <c r="J19" i="7"/>
  <c r="G20" i="7"/>
  <c r="H20" i="7"/>
  <c r="J20" i="7"/>
  <c r="G21" i="7"/>
  <c r="H21" i="7"/>
  <c r="J21" i="7"/>
  <c r="G22" i="7"/>
  <c r="H22" i="7"/>
  <c r="J22" i="7"/>
  <c r="G23" i="7"/>
  <c r="H23" i="7"/>
  <c r="J23" i="7"/>
  <c r="G24" i="7"/>
  <c r="H24" i="7"/>
  <c r="J24" i="7"/>
  <c r="G25" i="7"/>
  <c r="H25" i="7"/>
  <c r="J25" i="7"/>
  <c r="G26" i="7"/>
  <c r="H26" i="7"/>
  <c r="J26" i="7"/>
  <c r="G27" i="7"/>
  <c r="H27" i="7"/>
  <c r="J27" i="7"/>
  <c r="G28" i="7"/>
  <c r="H28" i="7"/>
  <c r="J28" i="7"/>
  <c r="G29" i="7"/>
  <c r="H29" i="7"/>
  <c r="J29" i="7"/>
  <c r="G30" i="7"/>
  <c r="H30" i="7"/>
  <c r="J30" i="7"/>
  <c r="G31" i="7"/>
  <c r="H31" i="7"/>
  <c r="J31" i="7"/>
  <c r="G32" i="7"/>
  <c r="H32" i="7"/>
  <c r="J32" i="7"/>
  <c r="G33" i="7"/>
  <c r="H33" i="7"/>
  <c r="J33" i="7"/>
  <c r="G34" i="7"/>
  <c r="H34" i="7"/>
  <c r="J34" i="7"/>
  <c r="G35" i="7"/>
  <c r="H35" i="7"/>
  <c r="J35" i="7"/>
  <c r="G36" i="7"/>
  <c r="H36" i="7"/>
  <c r="J36" i="7"/>
  <c r="G37" i="7"/>
  <c r="H37" i="7"/>
  <c r="J37" i="7"/>
  <c r="G38" i="7"/>
  <c r="H38" i="7"/>
  <c r="J38" i="7"/>
  <c r="G39" i="7"/>
  <c r="H39" i="7"/>
  <c r="J39" i="7"/>
  <c r="G40" i="7"/>
  <c r="H40" i="7"/>
  <c r="J40" i="7"/>
  <c r="E41" i="7"/>
  <c r="G41" i="7"/>
  <c r="H41" i="7"/>
  <c r="J41" i="7"/>
  <c r="G42" i="7"/>
  <c r="H42" i="7"/>
  <c r="J42" i="7"/>
  <c r="G43" i="7"/>
  <c r="H43" i="7"/>
  <c r="J43" i="7"/>
  <c r="G44" i="7"/>
  <c r="H44" i="7"/>
  <c r="J44" i="7"/>
  <c r="G45" i="7"/>
  <c r="H45" i="7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H50" i="7"/>
  <c r="J50" i="7"/>
  <c r="G51" i="7"/>
  <c r="H51" i="7"/>
  <c r="J51" i="7"/>
  <c r="G52" i="7"/>
  <c r="H52" i="7"/>
  <c r="J52" i="7"/>
  <c r="G53" i="7"/>
  <c r="H53" i="7"/>
  <c r="J53" i="7"/>
  <c r="G54" i="7"/>
  <c r="H54" i="7"/>
  <c r="J54" i="7"/>
  <c r="E55" i="7"/>
  <c r="G55" i="7"/>
  <c r="H55" i="7"/>
  <c r="J55" i="7"/>
  <c r="G56" i="7"/>
  <c r="H56" i="7"/>
  <c r="J56" i="7"/>
  <c r="E57" i="7"/>
  <c r="G57" i="7"/>
  <c r="H57" i="7"/>
  <c r="J57" i="7"/>
  <c r="G58" i="7"/>
  <c r="H58" i="7"/>
  <c r="J58" i="7"/>
  <c r="G59" i="7"/>
  <c r="H59" i="7"/>
  <c r="J59" i="7"/>
  <c r="G60" i="7"/>
  <c r="H60" i="7"/>
  <c r="J60" i="7"/>
  <c r="G61" i="7"/>
  <c r="H61" i="7"/>
  <c r="J61" i="7"/>
  <c r="G62" i="7"/>
  <c r="H62" i="7"/>
  <c r="J62" i="7"/>
  <c r="G63" i="7"/>
  <c r="H63" i="7"/>
  <c r="J63" i="7"/>
  <c r="G64" i="7"/>
  <c r="H64" i="7"/>
  <c r="J64" i="7"/>
  <c r="G65" i="7"/>
  <c r="H65" i="7"/>
  <c r="J65" i="7"/>
  <c r="G66" i="7"/>
  <c r="H66" i="7"/>
  <c r="J66" i="7"/>
  <c r="G67" i="7"/>
  <c r="H67" i="7"/>
  <c r="J67" i="7"/>
  <c r="G68" i="7"/>
  <c r="H68" i="7"/>
  <c r="J68" i="7"/>
  <c r="G69" i="7"/>
  <c r="H69" i="7"/>
  <c r="J69" i="7"/>
  <c r="G70" i="7"/>
  <c r="H70" i="7"/>
  <c r="J70" i="7"/>
  <c r="G71" i="7"/>
  <c r="H71" i="7"/>
  <c r="J71" i="7"/>
  <c r="G72" i="7"/>
  <c r="H72" i="7"/>
  <c r="J72" i="7"/>
  <c r="G73" i="7"/>
  <c r="H73" i="7"/>
  <c r="J73" i="7"/>
  <c r="G74" i="7"/>
  <c r="H74" i="7"/>
  <c r="J74" i="7"/>
  <c r="G75" i="7"/>
  <c r="H75" i="7"/>
  <c r="J75" i="7"/>
  <c r="G76" i="7"/>
  <c r="H76" i="7"/>
  <c r="J76" i="7"/>
  <c r="G77" i="7"/>
  <c r="H77" i="7"/>
  <c r="J77" i="7"/>
  <c r="G78" i="7"/>
  <c r="H78" i="7"/>
  <c r="J78" i="7"/>
  <c r="G79" i="7"/>
  <c r="H79" i="7"/>
  <c r="J79" i="7"/>
  <c r="G80" i="7"/>
  <c r="H80" i="7"/>
  <c r="J80" i="7"/>
  <c r="G81" i="7"/>
  <c r="H81" i="7"/>
  <c r="J81" i="7"/>
  <c r="G82" i="7"/>
  <c r="H82" i="7"/>
  <c r="J82" i="7"/>
  <c r="G83" i="7"/>
  <c r="H83" i="7"/>
  <c r="J83" i="7"/>
  <c r="G84" i="7"/>
  <c r="H84" i="7"/>
  <c r="J84" i="7"/>
  <c r="G85" i="7"/>
  <c r="H85" i="7"/>
  <c r="J85" i="7"/>
  <c r="G86" i="7"/>
  <c r="H86" i="7"/>
  <c r="J86" i="7"/>
  <c r="G87" i="7"/>
  <c r="H87" i="7"/>
  <c r="J87" i="7"/>
  <c r="G88" i="7"/>
  <c r="H88" i="7"/>
  <c r="J88" i="7"/>
  <c r="G89" i="7"/>
  <c r="H89" i="7"/>
  <c r="J89" i="7"/>
  <c r="G90" i="7"/>
  <c r="H90" i="7"/>
  <c r="J90" i="7"/>
  <c r="G91" i="7"/>
  <c r="H91" i="7"/>
  <c r="J91" i="7"/>
  <c r="G92" i="7"/>
  <c r="H92" i="7"/>
  <c r="J92" i="7"/>
  <c r="G93" i="7"/>
  <c r="H93" i="7"/>
  <c r="J93" i="7"/>
  <c r="G94" i="7"/>
  <c r="H94" i="7"/>
  <c r="J94" i="7"/>
  <c r="G95" i="7"/>
  <c r="H95" i="7"/>
  <c r="J95" i="7"/>
  <c r="G96" i="7"/>
  <c r="H96" i="7"/>
  <c r="J96" i="7"/>
  <c r="G97" i="7"/>
  <c r="H97" i="7"/>
  <c r="J97" i="7"/>
  <c r="G98" i="7"/>
  <c r="H98" i="7"/>
  <c r="J98" i="7"/>
  <c r="G99" i="7"/>
  <c r="H99" i="7"/>
  <c r="J99" i="7"/>
  <c r="G100" i="7"/>
  <c r="H100" i="7"/>
  <c r="J100" i="7"/>
  <c r="G101" i="7"/>
  <c r="H101" i="7"/>
  <c r="J101" i="7"/>
  <c r="G102" i="7"/>
  <c r="H102" i="7"/>
  <c r="J102" i="7"/>
  <c r="G103" i="7"/>
  <c r="H103" i="7"/>
  <c r="J103" i="7"/>
  <c r="G104" i="7"/>
  <c r="H104" i="7"/>
  <c r="J104" i="7"/>
  <c r="G105" i="7"/>
  <c r="H105" i="7"/>
  <c r="J105" i="7"/>
  <c r="G106" i="7"/>
  <c r="H106" i="7"/>
  <c r="J106" i="7"/>
  <c r="G107" i="7"/>
  <c r="H107" i="7"/>
  <c r="J107" i="7"/>
  <c r="G108" i="7"/>
  <c r="H108" i="7"/>
  <c r="J108" i="7"/>
  <c r="G109" i="7"/>
  <c r="H109" i="7"/>
  <c r="J109" i="7"/>
  <c r="G110" i="7"/>
  <c r="H110" i="7"/>
  <c r="J110" i="7"/>
  <c r="G111" i="7"/>
  <c r="H111" i="7"/>
  <c r="J111" i="7"/>
  <c r="G112" i="7"/>
  <c r="H112" i="7"/>
  <c r="J112" i="7"/>
  <c r="G113" i="7"/>
  <c r="H113" i="7"/>
  <c r="J113" i="7"/>
  <c r="G114" i="7"/>
  <c r="H114" i="7"/>
  <c r="J114" i="7"/>
  <c r="G115" i="7"/>
  <c r="H115" i="7"/>
  <c r="J115" i="7"/>
  <c r="G116" i="7"/>
  <c r="H116" i="7"/>
  <c r="J116" i="7"/>
  <c r="F117" i="7"/>
  <c r="G117" i="7"/>
  <c r="H117" i="7"/>
  <c r="J117" i="7"/>
  <c r="E118" i="7"/>
  <c r="F118" i="7"/>
  <c r="G118" i="7"/>
  <c r="H118" i="7"/>
  <c r="I118" i="7"/>
  <c r="J118" i="7"/>
  <c r="E119" i="7"/>
  <c r="F119" i="7"/>
  <c r="G119" i="7"/>
  <c r="E120" i="7"/>
  <c r="F120" i="7"/>
  <c r="G120" i="7"/>
  <c r="H120" i="7"/>
  <c r="I120" i="7"/>
  <c r="J120" i="7"/>
  <c r="E121" i="7"/>
  <c r="F121" i="7"/>
  <c r="G121" i="7"/>
  <c r="H121" i="7"/>
  <c r="I121" i="7"/>
  <c r="J121" i="7"/>
  <c r="C131" i="7"/>
  <c r="K145" i="7"/>
  <c r="K146" i="7"/>
  <c r="K147" i="7"/>
  <c r="G11" i="8"/>
  <c r="H11" i="8"/>
  <c r="J11" i="8"/>
  <c r="G12" i="8"/>
  <c r="H12" i="8"/>
  <c r="J12" i="8"/>
  <c r="G13" i="8"/>
  <c r="H13" i="8"/>
  <c r="J13" i="8"/>
  <c r="G14" i="8"/>
  <c r="H14" i="8"/>
  <c r="J14" i="8"/>
  <c r="G15" i="8"/>
  <c r="H15" i="8"/>
  <c r="J15" i="8"/>
  <c r="G16" i="8"/>
  <c r="H16" i="8"/>
  <c r="J16" i="8"/>
  <c r="G17" i="8"/>
  <c r="H17" i="8"/>
  <c r="J17" i="8"/>
  <c r="G18" i="8"/>
  <c r="H18" i="8"/>
  <c r="J18" i="8"/>
  <c r="G19" i="8"/>
  <c r="H19" i="8"/>
  <c r="J19" i="8"/>
  <c r="G20" i="8"/>
  <c r="H20" i="8"/>
  <c r="J20" i="8"/>
  <c r="G21" i="8"/>
  <c r="H21" i="8"/>
  <c r="J21" i="8"/>
  <c r="G22" i="8"/>
  <c r="H22" i="8"/>
  <c r="J22" i="8"/>
  <c r="G23" i="8"/>
  <c r="H23" i="8"/>
  <c r="J23" i="8"/>
  <c r="G24" i="8"/>
  <c r="H24" i="8"/>
  <c r="J24" i="8"/>
  <c r="G25" i="8"/>
  <c r="H25" i="8"/>
  <c r="J25" i="8"/>
  <c r="G26" i="8"/>
  <c r="H26" i="8"/>
  <c r="J26" i="8"/>
  <c r="G27" i="8"/>
  <c r="H27" i="8"/>
  <c r="J27" i="8"/>
  <c r="G28" i="8"/>
  <c r="H28" i="8"/>
  <c r="J28" i="8"/>
  <c r="G29" i="8"/>
  <c r="H29" i="8"/>
  <c r="J29" i="8"/>
  <c r="G30" i="8"/>
  <c r="H30" i="8"/>
  <c r="J30" i="8"/>
  <c r="G31" i="8"/>
  <c r="H31" i="8"/>
  <c r="J31" i="8"/>
  <c r="G32" i="8"/>
  <c r="H32" i="8"/>
  <c r="J32" i="8"/>
  <c r="G33" i="8"/>
  <c r="H33" i="8"/>
  <c r="J33" i="8"/>
  <c r="G34" i="8"/>
  <c r="H34" i="8"/>
  <c r="J34" i="8"/>
  <c r="G35" i="8"/>
  <c r="H35" i="8"/>
  <c r="J35" i="8"/>
  <c r="G36" i="8"/>
  <c r="H36" i="8"/>
  <c r="J36" i="8"/>
  <c r="G37" i="8"/>
  <c r="H37" i="8"/>
  <c r="J37" i="8"/>
  <c r="G38" i="8"/>
  <c r="H38" i="8"/>
  <c r="J38" i="8"/>
  <c r="G39" i="8"/>
  <c r="H39" i="8"/>
  <c r="J39" i="8"/>
  <c r="G40" i="8"/>
  <c r="H40" i="8"/>
  <c r="J40" i="8"/>
  <c r="G41" i="8"/>
  <c r="H41" i="8"/>
  <c r="J41" i="8"/>
  <c r="G42" i="8"/>
  <c r="H42" i="8"/>
  <c r="J42" i="8"/>
  <c r="G43" i="8"/>
  <c r="H43" i="8"/>
  <c r="J43" i="8"/>
  <c r="G44" i="8"/>
  <c r="H44" i="8"/>
  <c r="J44" i="8"/>
  <c r="G45" i="8"/>
  <c r="H45" i="8"/>
  <c r="J45" i="8"/>
  <c r="G46" i="8"/>
  <c r="H46" i="8"/>
  <c r="J46" i="8"/>
  <c r="G47" i="8"/>
  <c r="H47" i="8"/>
  <c r="J47" i="8"/>
  <c r="G48" i="8"/>
  <c r="H48" i="8"/>
  <c r="J48" i="8"/>
  <c r="G49" i="8"/>
  <c r="H49" i="8"/>
  <c r="J49" i="8"/>
  <c r="G50" i="8"/>
  <c r="H50" i="8"/>
  <c r="J50" i="8"/>
  <c r="G51" i="8"/>
  <c r="H51" i="8"/>
  <c r="J51" i="8"/>
  <c r="G52" i="8"/>
  <c r="H52" i="8"/>
  <c r="J52" i="8"/>
  <c r="G53" i="8"/>
  <c r="H53" i="8"/>
  <c r="J53" i="8"/>
  <c r="G54" i="8"/>
  <c r="H54" i="8"/>
  <c r="J54" i="8"/>
  <c r="G55" i="8"/>
  <c r="H55" i="8"/>
  <c r="J55" i="8"/>
  <c r="G56" i="8"/>
  <c r="H56" i="8"/>
  <c r="J56" i="8"/>
  <c r="G57" i="8"/>
  <c r="H57" i="8"/>
  <c r="J57" i="8"/>
  <c r="G58" i="8"/>
  <c r="H58" i="8"/>
  <c r="J58" i="8"/>
  <c r="G59" i="8"/>
  <c r="H59" i="8"/>
  <c r="J59" i="8"/>
  <c r="G60" i="8"/>
  <c r="H60" i="8"/>
  <c r="J60" i="8"/>
  <c r="G61" i="8"/>
  <c r="H61" i="8"/>
  <c r="J61" i="8"/>
  <c r="G62" i="8"/>
  <c r="H62" i="8"/>
  <c r="J62" i="8"/>
  <c r="G63" i="8"/>
  <c r="H63" i="8"/>
  <c r="J63" i="8"/>
  <c r="G64" i="8"/>
  <c r="H64" i="8"/>
  <c r="J64" i="8"/>
  <c r="G65" i="8"/>
  <c r="H65" i="8"/>
  <c r="J65" i="8"/>
  <c r="G66" i="8"/>
  <c r="H66" i="8"/>
  <c r="J66" i="8"/>
  <c r="G67" i="8"/>
  <c r="H67" i="8"/>
  <c r="J67" i="8"/>
  <c r="G68" i="8"/>
  <c r="H68" i="8"/>
  <c r="J68" i="8"/>
  <c r="G69" i="8"/>
  <c r="H69" i="8"/>
  <c r="J69" i="8"/>
  <c r="G70" i="8"/>
  <c r="H70" i="8"/>
  <c r="J70" i="8"/>
  <c r="G71" i="8"/>
  <c r="H71" i="8"/>
  <c r="J71" i="8"/>
  <c r="G72" i="8"/>
  <c r="H72" i="8"/>
  <c r="J72" i="8"/>
  <c r="G73" i="8"/>
  <c r="H73" i="8"/>
  <c r="J73" i="8"/>
  <c r="G74" i="8"/>
  <c r="H74" i="8"/>
  <c r="J74" i="8"/>
  <c r="G75" i="8"/>
  <c r="H75" i="8"/>
  <c r="J75" i="8"/>
  <c r="G76" i="8"/>
  <c r="H76" i="8"/>
  <c r="J76" i="8"/>
  <c r="G77" i="8"/>
  <c r="H77" i="8"/>
  <c r="J77" i="8"/>
  <c r="G78" i="8"/>
  <c r="H78" i="8"/>
  <c r="J78" i="8"/>
  <c r="G79" i="8"/>
  <c r="H79" i="8"/>
  <c r="J79" i="8"/>
  <c r="G80" i="8"/>
  <c r="H80" i="8"/>
  <c r="J80" i="8"/>
  <c r="G81" i="8"/>
  <c r="H81" i="8"/>
  <c r="J81" i="8"/>
  <c r="G82" i="8"/>
  <c r="H82" i="8"/>
  <c r="J82" i="8"/>
  <c r="G83" i="8"/>
  <c r="H83" i="8"/>
  <c r="J83" i="8"/>
  <c r="G84" i="8"/>
  <c r="H84" i="8"/>
  <c r="J84" i="8"/>
  <c r="G85" i="8"/>
  <c r="H85" i="8"/>
  <c r="J85" i="8"/>
  <c r="G86" i="8"/>
  <c r="H86" i="8"/>
  <c r="J86" i="8"/>
  <c r="G87" i="8"/>
  <c r="H87" i="8"/>
  <c r="J87" i="8"/>
  <c r="G88" i="8"/>
  <c r="H88" i="8"/>
  <c r="J88" i="8"/>
  <c r="G89" i="8"/>
  <c r="H89" i="8"/>
  <c r="J89" i="8"/>
  <c r="G90" i="8"/>
  <c r="H90" i="8"/>
  <c r="J90" i="8"/>
  <c r="G91" i="8"/>
  <c r="H91" i="8"/>
  <c r="J91" i="8"/>
  <c r="G92" i="8"/>
  <c r="H92" i="8"/>
  <c r="J92" i="8"/>
  <c r="G93" i="8"/>
  <c r="H93" i="8"/>
  <c r="J93" i="8"/>
  <c r="G94" i="8"/>
  <c r="H94" i="8"/>
  <c r="J94" i="8"/>
  <c r="G95" i="8"/>
  <c r="H95" i="8"/>
  <c r="J95" i="8"/>
  <c r="G96" i="8"/>
  <c r="H96" i="8"/>
  <c r="J96" i="8"/>
  <c r="G97" i="8"/>
  <c r="H97" i="8"/>
  <c r="J97" i="8"/>
  <c r="G98" i="8"/>
  <c r="H98" i="8"/>
  <c r="J98" i="8"/>
  <c r="G99" i="8"/>
  <c r="H99" i="8"/>
  <c r="J99" i="8"/>
  <c r="G100" i="8"/>
  <c r="H100" i="8"/>
  <c r="J100" i="8"/>
  <c r="G101" i="8"/>
  <c r="H101" i="8"/>
  <c r="J101" i="8"/>
  <c r="G102" i="8"/>
  <c r="H102" i="8"/>
  <c r="J102" i="8"/>
  <c r="G103" i="8"/>
  <c r="H103" i="8"/>
  <c r="J103" i="8"/>
  <c r="G104" i="8"/>
  <c r="H104" i="8"/>
  <c r="J104" i="8"/>
  <c r="G105" i="8"/>
  <c r="H105" i="8"/>
  <c r="J105" i="8"/>
  <c r="G106" i="8"/>
  <c r="H106" i="8"/>
  <c r="J106" i="8"/>
  <c r="G107" i="8"/>
  <c r="H107" i="8"/>
  <c r="J107" i="8"/>
  <c r="G108" i="8"/>
  <c r="H108" i="8"/>
  <c r="J108" i="8"/>
  <c r="G109" i="8"/>
  <c r="H109" i="8"/>
  <c r="J109" i="8"/>
  <c r="G110" i="8"/>
  <c r="H110" i="8"/>
  <c r="J110" i="8"/>
  <c r="G111" i="8"/>
  <c r="H111" i="8"/>
  <c r="J111" i="8"/>
  <c r="G112" i="8"/>
  <c r="H112" i="8"/>
  <c r="J112" i="8"/>
  <c r="G113" i="8"/>
  <c r="H113" i="8"/>
  <c r="J113" i="8"/>
  <c r="G114" i="8"/>
  <c r="H114" i="8"/>
  <c r="J114" i="8"/>
  <c r="G115" i="8"/>
  <c r="H115" i="8"/>
  <c r="J115" i="8"/>
  <c r="G116" i="8"/>
  <c r="H116" i="8"/>
  <c r="J116" i="8"/>
  <c r="F117" i="8"/>
  <c r="G117" i="8"/>
  <c r="H117" i="8"/>
  <c r="J117" i="8"/>
  <c r="E118" i="8"/>
  <c r="F118" i="8"/>
  <c r="G118" i="8"/>
  <c r="H118" i="8"/>
  <c r="I118" i="8"/>
  <c r="J118" i="8"/>
  <c r="E119" i="8"/>
  <c r="F119" i="8"/>
  <c r="G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F135" i="8"/>
  <c r="F136" i="8"/>
  <c r="F137" i="8"/>
  <c r="F138" i="8"/>
  <c r="E11" i="9"/>
  <c r="F11" i="9"/>
  <c r="G11" i="9"/>
  <c r="H11" i="9"/>
  <c r="I11" i="9"/>
  <c r="J11" i="9"/>
  <c r="E12" i="9"/>
  <c r="F12" i="9"/>
  <c r="G12" i="9"/>
  <c r="H12" i="9"/>
  <c r="I12" i="9"/>
  <c r="J12" i="9"/>
  <c r="E13" i="9"/>
  <c r="F13" i="9"/>
  <c r="G13" i="9"/>
  <c r="H13" i="9"/>
  <c r="I13" i="9"/>
  <c r="J13" i="9"/>
  <c r="E14" i="9"/>
  <c r="F14" i="9"/>
  <c r="G14" i="9"/>
  <c r="H14" i="9"/>
  <c r="I14" i="9"/>
  <c r="J14" i="9"/>
  <c r="E15" i="9"/>
  <c r="F15" i="9"/>
  <c r="G15" i="9"/>
  <c r="H15" i="9"/>
  <c r="I15" i="9"/>
  <c r="J15" i="9"/>
  <c r="E16" i="9"/>
  <c r="F16" i="9"/>
  <c r="G16" i="9"/>
  <c r="H16" i="9"/>
  <c r="I16" i="9"/>
  <c r="J16" i="9"/>
  <c r="E17" i="9"/>
  <c r="F17" i="9"/>
  <c r="G17" i="9"/>
  <c r="H17" i="9"/>
  <c r="I17" i="9"/>
  <c r="J17" i="9"/>
  <c r="E18" i="9"/>
  <c r="F18" i="9"/>
  <c r="G18" i="9"/>
  <c r="H18" i="9"/>
  <c r="I18" i="9"/>
  <c r="J18" i="9"/>
  <c r="E19" i="9"/>
  <c r="F19" i="9"/>
  <c r="G19" i="9"/>
  <c r="H19" i="9"/>
  <c r="I19" i="9"/>
  <c r="J19" i="9"/>
  <c r="E20" i="9"/>
  <c r="F20" i="9"/>
  <c r="G20" i="9"/>
  <c r="H20" i="9"/>
  <c r="I20" i="9"/>
  <c r="J20" i="9"/>
  <c r="E21" i="9"/>
  <c r="F21" i="9"/>
  <c r="G21" i="9"/>
  <c r="H21" i="9"/>
  <c r="I21" i="9"/>
  <c r="J21" i="9"/>
  <c r="E22" i="9"/>
  <c r="F22" i="9"/>
  <c r="G22" i="9"/>
  <c r="H22" i="9"/>
  <c r="I22" i="9"/>
  <c r="J22" i="9"/>
  <c r="Q22" i="9"/>
  <c r="R22" i="9"/>
  <c r="S22" i="9"/>
  <c r="T22" i="9"/>
  <c r="E23" i="9"/>
  <c r="F23" i="9"/>
  <c r="G23" i="9"/>
  <c r="H23" i="9"/>
  <c r="I23" i="9"/>
  <c r="J23" i="9"/>
  <c r="E24" i="9"/>
  <c r="F24" i="9"/>
  <c r="G24" i="9"/>
  <c r="H24" i="9"/>
  <c r="I24" i="9"/>
  <c r="J24" i="9"/>
  <c r="E25" i="9"/>
  <c r="F25" i="9"/>
  <c r="G25" i="9"/>
  <c r="H25" i="9"/>
  <c r="I25" i="9"/>
  <c r="J25" i="9"/>
  <c r="E26" i="9"/>
  <c r="F26" i="9"/>
  <c r="G26" i="9"/>
  <c r="H26" i="9"/>
  <c r="I26" i="9"/>
  <c r="J26" i="9"/>
  <c r="E27" i="9"/>
  <c r="F27" i="9"/>
  <c r="G27" i="9"/>
  <c r="H27" i="9"/>
  <c r="I27" i="9"/>
  <c r="J27" i="9"/>
  <c r="E28" i="9"/>
  <c r="F28" i="9"/>
  <c r="G28" i="9"/>
  <c r="H28" i="9"/>
  <c r="I28" i="9"/>
  <c r="J28" i="9"/>
  <c r="E29" i="9"/>
  <c r="F29" i="9"/>
  <c r="G29" i="9"/>
  <c r="H29" i="9"/>
  <c r="I29" i="9"/>
  <c r="J29" i="9"/>
  <c r="E30" i="9"/>
  <c r="F30" i="9"/>
  <c r="G30" i="9"/>
  <c r="H30" i="9"/>
  <c r="I30" i="9"/>
  <c r="J30" i="9"/>
  <c r="E31" i="9"/>
  <c r="F31" i="9"/>
  <c r="G31" i="9"/>
  <c r="H31" i="9"/>
  <c r="I31" i="9"/>
  <c r="J31" i="9"/>
  <c r="E32" i="9"/>
  <c r="F32" i="9"/>
  <c r="G32" i="9"/>
  <c r="H32" i="9"/>
  <c r="I32" i="9"/>
  <c r="J32" i="9"/>
  <c r="E33" i="9"/>
  <c r="F33" i="9"/>
  <c r="G33" i="9"/>
  <c r="H33" i="9"/>
  <c r="I33" i="9"/>
  <c r="J33" i="9"/>
  <c r="E34" i="9"/>
  <c r="F34" i="9"/>
  <c r="G34" i="9"/>
  <c r="H34" i="9"/>
  <c r="I34" i="9"/>
  <c r="J34" i="9"/>
  <c r="E35" i="9"/>
  <c r="F35" i="9"/>
  <c r="G35" i="9"/>
  <c r="H35" i="9"/>
  <c r="I35" i="9"/>
  <c r="J35" i="9"/>
  <c r="E36" i="9"/>
  <c r="F36" i="9"/>
  <c r="G36" i="9"/>
  <c r="H36" i="9"/>
  <c r="I36" i="9"/>
  <c r="J36" i="9"/>
  <c r="E37" i="9"/>
  <c r="F37" i="9"/>
  <c r="G37" i="9"/>
  <c r="H37" i="9"/>
  <c r="I37" i="9"/>
  <c r="J37" i="9"/>
  <c r="Q37" i="9"/>
  <c r="R37" i="9"/>
  <c r="E38" i="9"/>
  <c r="F38" i="9"/>
  <c r="G38" i="9"/>
  <c r="H38" i="9"/>
  <c r="I38" i="9"/>
  <c r="J38" i="9"/>
  <c r="E39" i="9"/>
  <c r="F39" i="9"/>
  <c r="G39" i="9"/>
  <c r="H39" i="9"/>
  <c r="I39" i="9"/>
  <c r="J39" i="9"/>
  <c r="E40" i="9"/>
  <c r="F40" i="9"/>
  <c r="G40" i="9"/>
  <c r="H40" i="9"/>
  <c r="I40" i="9"/>
  <c r="J40" i="9"/>
  <c r="E41" i="9"/>
  <c r="F41" i="9"/>
  <c r="G41" i="9"/>
  <c r="H41" i="9"/>
  <c r="I41" i="9"/>
  <c r="J41" i="9"/>
  <c r="E42" i="9"/>
  <c r="F42" i="9"/>
  <c r="G42" i="9"/>
  <c r="H42" i="9"/>
  <c r="I42" i="9"/>
  <c r="J42" i="9"/>
  <c r="E43" i="9"/>
  <c r="F43" i="9"/>
  <c r="G43" i="9"/>
  <c r="H43" i="9"/>
  <c r="I43" i="9"/>
  <c r="J43" i="9"/>
  <c r="E44" i="9"/>
  <c r="F44" i="9"/>
  <c r="G44" i="9"/>
  <c r="H44" i="9"/>
  <c r="I44" i="9"/>
  <c r="J44" i="9"/>
  <c r="E45" i="9"/>
  <c r="F45" i="9"/>
  <c r="G45" i="9"/>
  <c r="H45" i="9"/>
  <c r="I45" i="9"/>
  <c r="J45" i="9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F48" i="9"/>
  <c r="G48" i="9"/>
  <c r="H48" i="9"/>
  <c r="I48" i="9"/>
  <c r="J48" i="9"/>
  <c r="E49" i="9"/>
  <c r="F49" i="9"/>
  <c r="G49" i="9"/>
  <c r="H49" i="9"/>
  <c r="I49" i="9"/>
  <c r="J49" i="9"/>
  <c r="Q49" i="9"/>
  <c r="S49" i="9"/>
  <c r="T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/>
  <c r="H52" i="9"/>
  <c r="I52" i="9"/>
  <c r="J52" i="9"/>
  <c r="E53" i="9"/>
  <c r="F53" i="9"/>
  <c r="G53" i="9"/>
  <c r="H53" i="9"/>
  <c r="I53" i="9"/>
  <c r="J53" i="9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F56" i="9"/>
  <c r="G56" i="9"/>
  <c r="H56" i="9"/>
  <c r="I56" i="9"/>
  <c r="J56" i="9"/>
  <c r="E57" i="9"/>
  <c r="F57" i="9"/>
  <c r="G57" i="9"/>
  <c r="H57" i="9"/>
  <c r="I57" i="9"/>
  <c r="J57" i="9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F60" i="9"/>
  <c r="G60" i="9"/>
  <c r="H60" i="9"/>
  <c r="I60" i="9"/>
  <c r="J60" i="9"/>
  <c r="E61" i="9"/>
  <c r="F61" i="9"/>
  <c r="G61" i="9"/>
  <c r="H61" i="9"/>
  <c r="I61" i="9"/>
  <c r="J61" i="9"/>
  <c r="E62" i="9"/>
  <c r="F62" i="9"/>
  <c r="G62" i="9"/>
  <c r="H62" i="9"/>
  <c r="I62" i="9"/>
  <c r="J62" i="9"/>
  <c r="E63" i="9"/>
  <c r="F63" i="9"/>
  <c r="G63" i="9"/>
  <c r="H63" i="9"/>
  <c r="I63" i="9"/>
  <c r="J63" i="9"/>
  <c r="Q63" i="9"/>
  <c r="R63" i="9"/>
  <c r="S63" i="9"/>
  <c r="T63" i="9"/>
  <c r="E64" i="9"/>
  <c r="F64" i="9"/>
  <c r="G64" i="9"/>
  <c r="H64" i="9"/>
  <c r="I64" i="9"/>
  <c r="J64" i="9"/>
  <c r="E65" i="9"/>
  <c r="F65" i="9"/>
  <c r="G65" i="9"/>
  <c r="H65" i="9"/>
  <c r="I65" i="9"/>
  <c r="J65" i="9"/>
  <c r="E66" i="9"/>
  <c r="F66" i="9"/>
  <c r="G66" i="9"/>
  <c r="H66" i="9"/>
  <c r="I66" i="9"/>
  <c r="J66" i="9"/>
  <c r="E67" i="9"/>
  <c r="F67" i="9"/>
  <c r="G67" i="9"/>
  <c r="H67" i="9"/>
  <c r="I67" i="9"/>
  <c r="J67" i="9"/>
  <c r="E68" i="9"/>
  <c r="F68" i="9"/>
  <c r="G68" i="9"/>
  <c r="H68" i="9"/>
  <c r="I68" i="9"/>
  <c r="J68" i="9"/>
  <c r="E69" i="9"/>
  <c r="F69" i="9"/>
  <c r="G69" i="9"/>
  <c r="H69" i="9"/>
  <c r="I69" i="9"/>
  <c r="J69" i="9"/>
  <c r="E70" i="9"/>
  <c r="F70" i="9"/>
  <c r="G70" i="9"/>
  <c r="H70" i="9"/>
  <c r="I70" i="9"/>
  <c r="J70" i="9"/>
  <c r="E71" i="9"/>
  <c r="F71" i="9"/>
  <c r="G71" i="9"/>
  <c r="H71" i="9"/>
  <c r="J71" i="9"/>
  <c r="E72" i="9"/>
  <c r="F72" i="9"/>
  <c r="G72" i="9"/>
  <c r="H72" i="9"/>
  <c r="I72" i="9"/>
  <c r="J72" i="9"/>
  <c r="E73" i="9"/>
  <c r="F73" i="9"/>
  <c r="G73" i="9"/>
  <c r="H73" i="9"/>
  <c r="I73" i="9"/>
  <c r="J73" i="9"/>
  <c r="E74" i="9"/>
  <c r="F74" i="9"/>
  <c r="G74" i="9"/>
  <c r="H74" i="9"/>
  <c r="I74" i="9"/>
  <c r="J74" i="9"/>
  <c r="E75" i="9"/>
  <c r="F75" i="9"/>
  <c r="G75" i="9"/>
  <c r="H75" i="9"/>
  <c r="I75" i="9"/>
  <c r="J75" i="9"/>
  <c r="E76" i="9"/>
  <c r="F76" i="9"/>
  <c r="G76" i="9"/>
  <c r="H76" i="9"/>
  <c r="I76" i="9"/>
  <c r="J76" i="9"/>
  <c r="E77" i="9"/>
  <c r="F77" i="9"/>
  <c r="G77" i="9"/>
  <c r="H77" i="9"/>
  <c r="I77" i="9"/>
  <c r="J77" i="9"/>
  <c r="E78" i="9"/>
  <c r="F78" i="9"/>
  <c r="G78" i="9"/>
  <c r="H78" i="9"/>
  <c r="I78" i="9"/>
  <c r="J78" i="9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F81" i="9"/>
  <c r="G81" i="9"/>
  <c r="H81" i="9"/>
  <c r="I81" i="9"/>
  <c r="J81" i="9"/>
  <c r="E82" i="9"/>
  <c r="F82" i="9"/>
  <c r="G82" i="9"/>
  <c r="H82" i="9"/>
  <c r="I82" i="9"/>
  <c r="J82" i="9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F85" i="9"/>
  <c r="G85" i="9"/>
  <c r="H85" i="9"/>
  <c r="I85" i="9"/>
  <c r="J85" i="9"/>
  <c r="E86" i="9"/>
  <c r="F86" i="9"/>
  <c r="G86" i="9"/>
  <c r="H86" i="9"/>
  <c r="I86" i="9"/>
  <c r="J86" i="9"/>
  <c r="E87" i="9"/>
  <c r="F87" i="9"/>
  <c r="G87" i="9"/>
  <c r="H87" i="9"/>
  <c r="I87" i="9"/>
  <c r="J87" i="9"/>
  <c r="E88" i="9"/>
  <c r="F88" i="9"/>
  <c r="G88" i="9"/>
  <c r="H88" i="9"/>
  <c r="I88" i="9"/>
  <c r="J88" i="9"/>
  <c r="E89" i="9"/>
  <c r="F89" i="9"/>
  <c r="G89" i="9"/>
  <c r="H89" i="9"/>
  <c r="I89" i="9"/>
  <c r="J89" i="9"/>
  <c r="E90" i="9"/>
  <c r="F90" i="9"/>
  <c r="G90" i="9"/>
  <c r="H90" i="9"/>
  <c r="I90" i="9"/>
  <c r="J90" i="9"/>
  <c r="E91" i="9"/>
  <c r="F91" i="9"/>
  <c r="G91" i="9"/>
  <c r="H91" i="9"/>
  <c r="I91" i="9"/>
  <c r="J91" i="9"/>
  <c r="E92" i="9"/>
  <c r="F92" i="9"/>
  <c r="G92" i="9"/>
  <c r="H92" i="9"/>
  <c r="I92" i="9"/>
  <c r="J92" i="9"/>
  <c r="E93" i="9"/>
  <c r="F93" i="9"/>
  <c r="G93" i="9"/>
  <c r="H93" i="9"/>
  <c r="I93" i="9"/>
  <c r="J93" i="9"/>
  <c r="E94" i="9"/>
  <c r="F94" i="9"/>
  <c r="G94" i="9"/>
  <c r="H94" i="9"/>
  <c r="I94" i="9"/>
  <c r="J94" i="9"/>
  <c r="E95" i="9"/>
  <c r="F95" i="9"/>
  <c r="G95" i="9"/>
  <c r="H95" i="9"/>
  <c r="I95" i="9"/>
  <c r="J95" i="9"/>
  <c r="E96" i="9"/>
  <c r="F96" i="9"/>
  <c r="G96" i="9"/>
  <c r="H96" i="9"/>
  <c r="I96" i="9"/>
  <c r="J96" i="9"/>
  <c r="E97" i="9"/>
  <c r="F97" i="9"/>
  <c r="G97" i="9"/>
  <c r="H97" i="9"/>
  <c r="I97" i="9"/>
  <c r="J97" i="9"/>
  <c r="Q97" i="9"/>
  <c r="S97" i="9"/>
  <c r="T97" i="9"/>
  <c r="E98" i="9"/>
  <c r="F98" i="9"/>
  <c r="G98" i="9"/>
  <c r="H98" i="9"/>
  <c r="I98" i="9"/>
  <c r="J98" i="9"/>
  <c r="E99" i="9"/>
  <c r="F99" i="9"/>
  <c r="G99" i="9"/>
  <c r="H99" i="9"/>
  <c r="I99" i="9"/>
  <c r="J99" i="9"/>
  <c r="E100" i="9"/>
  <c r="F100" i="9"/>
  <c r="G100" i="9"/>
  <c r="H100" i="9"/>
  <c r="I100" i="9"/>
  <c r="J100" i="9"/>
  <c r="E101" i="9"/>
  <c r="F101" i="9"/>
  <c r="G101" i="9"/>
  <c r="H101" i="9"/>
  <c r="I101" i="9"/>
  <c r="J101" i="9"/>
  <c r="E102" i="9"/>
  <c r="F102" i="9"/>
  <c r="G102" i="9"/>
  <c r="H102" i="9"/>
  <c r="I102" i="9"/>
  <c r="J102" i="9"/>
  <c r="E103" i="9"/>
  <c r="F103" i="9"/>
  <c r="G103" i="9"/>
  <c r="H103" i="9"/>
  <c r="I103" i="9"/>
  <c r="J103" i="9"/>
  <c r="E104" i="9"/>
  <c r="F104" i="9"/>
  <c r="G104" i="9"/>
  <c r="H104" i="9"/>
  <c r="I104" i="9"/>
  <c r="J104" i="9"/>
  <c r="E105" i="9"/>
  <c r="F105" i="9"/>
  <c r="G105" i="9"/>
  <c r="H105" i="9"/>
  <c r="I105" i="9"/>
  <c r="J105" i="9"/>
  <c r="E106" i="9"/>
  <c r="F106" i="9"/>
  <c r="G106" i="9"/>
  <c r="H106" i="9"/>
  <c r="I106" i="9"/>
  <c r="J106" i="9"/>
  <c r="E107" i="9"/>
  <c r="F107" i="9"/>
  <c r="G107" i="9"/>
  <c r="H107" i="9"/>
  <c r="I107" i="9"/>
  <c r="J107" i="9"/>
  <c r="E108" i="9"/>
  <c r="F108" i="9"/>
  <c r="G108" i="9"/>
  <c r="H108" i="9"/>
  <c r="I108" i="9"/>
  <c r="J108" i="9"/>
  <c r="E109" i="9"/>
  <c r="F109" i="9"/>
  <c r="G109" i="9"/>
  <c r="H109" i="9"/>
  <c r="I109" i="9"/>
  <c r="J109" i="9"/>
  <c r="E110" i="9"/>
  <c r="F110" i="9"/>
  <c r="G110" i="9"/>
  <c r="H110" i="9"/>
  <c r="I110" i="9"/>
  <c r="J110" i="9"/>
  <c r="E111" i="9"/>
  <c r="F111" i="9"/>
  <c r="G111" i="9"/>
  <c r="H111" i="9"/>
  <c r="I111" i="9"/>
  <c r="J111" i="9"/>
  <c r="E112" i="9"/>
  <c r="F112" i="9"/>
  <c r="G112" i="9"/>
  <c r="H112" i="9"/>
  <c r="I112" i="9"/>
  <c r="J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E115" i="9"/>
  <c r="F115" i="9"/>
  <c r="G115" i="9"/>
  <c r="H115" i="9"/>
  <c r="I115" i="9"/>
  <c r="J115" i="9"/>
  <c r="E116" i="9"/>
  <c r="F116" i="9"/>
  <c r="G116" i="9"/>
  <c r="H116" i="9"/>
  <c r="I116" i="9"/>
  <c r="J116" i="9"/>
  <c r="E117" i="9"/>
  <c r="F117" i="9"/>
  <c r="G117" i="9"/>
  <c r="H117" i="9"/>
  <c r="I117" i="9"/>
  <c r="J117" i="9"/>
  <c r="E118" i="9"/>
  <c r="F118" i="9"/>
  <c r="G118" i="9"/>
  <c r="H118" i="9"/>
  <c r="I118" i="9"/>
  <c r="J118" i="9"/>
  <c r="E119" i="9"/>
  <c r="F119" i="9"/>
  <c r="G119" i="9"/>
  <c r="E120" i="9"/>
  <c r="F120" i="9"/>
  <c r="G120" i="9"/>
  <c r="H120" i="9"/>
  <c r="I120" i="9"/>
  <c r="J120" i="9"/>
  <c r="E121" i="9"/>
  <c r="F121" i="9"/>
  <c r="G121" i="9"/>
  <c r="H121" i="9"/>
  <c r="I121" i="9"/>
  <c r="J121" i="9"/>
</calcChain>
</file>

<file path=xl/sharedStrings.xml><?xml version="1.0" encoding="utf-8"?>
<sst xmlns="http://schemas.openxmlformats.org/spreadsheetml/2006/main" count="764" uniqueCount="178">
  <si>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</si>
  <si>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</si>
  <si>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</si>
  <si>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</si>
  <si>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</si>
  <si>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</si>
  <si>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</si>
  <si>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</si>
  <si>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</si>
  <si>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</si>
  <si>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</si>
  <si>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</si>
  <si>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</si>
  <si>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Time On</t>
  </si>
  <si>
    <t>Machines Affected</t>
  </si>
  <si>
    <t xml:space="preserve">Reason </t>
  </si>
  <si>
    <t>Charge</t>
  </si>
  <si>
    <t>Elapsed Hrs</t>
  </si>
  <si>
    <t>Lost WTGHrs</t>
  </si>
  <si>
    <t>No of WTG Affected</t>
  </si>
  <si>
    <t xml:space="preserve">Time Off </t>
  </si>
  <si>
    <t>Grid Availability=</t>
  </si>
  <si>
    <t>No outages reported</t>
  </si>
  <si>
    <t>Assumed 2% Line Loss</t>
  </si>
  <si>
    <t>Project, Before line losses</t>
  </si>
  <si>
    <t>Project, After line losses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</si>
  <si>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</si>
  <si>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</si>
  <si>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</si>
  <si>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>Reporting     Month</t>
  </si>
  <si>
    <t>Clear Sky Project Operational Report For January 2002</t>
  </si>
  <si>
    <t>ClearSky</t>
  </si>
  <si>
    <t>Clear Sky</t>
  </si>
  <si>
    <t>OUTAGES AND CURTAILMENTS IN Jan 2002</t>
  </si>
  <si>
    <t>001</t>
  </si>
  <si>
    <t>002</t>
  </si>
  <si>
    <t>003</t>
  </si>
  <si>
    <t>004</t>
  </si>
  <si>
    <t>005</t>
  </si>
  <si>
    <t>007</t>
  </si>
  <si>
    <t>008</t>
  </si>
  <si>
    <t>009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</si>
  <si>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</si>
  <si>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</si>
  <si>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</si>
  <si>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</si>
  <si>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</si>
  <si>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</si>
  <si>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</si>
  <si>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</si>
  <si>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</si>
  <si>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</si>
  <si>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</si>
  <si>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</si>
  <si>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</si>
  <si>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</si>
  <si>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</si>
  <si>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</si>
  <si>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</si>
  <si>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</si>
  <si>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</si>
  <si>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</si>
  <si>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</si>
  <si>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</si>
  <si>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</si>
  <si>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</si>
  <si>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</si>
  <si>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</si>
  <si>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</si>
  <si>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</si>
  <si>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</si>
  <si>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</si>
  <si>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</si>
  <si>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</si>
  <si>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</si>
  <si>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</si>
  <si>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</si>
  <si>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</si>
  <si>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</si>
  <si>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</si>
  <si>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</si>
  <si>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</si>
  <si>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</si>
  <si>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</si>
  <si>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</si>
  <si>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</si>
  <si>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</si>
  <si>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</si>
  <si>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</si>
  <si>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</si>
  <si>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</si>
  <si>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</si>
  <si>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</si>
  <si>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</si>
  <si>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</si>
  <si>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</si>
  <si>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</si>
  <si>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</si>
  <si>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</si>
  <si>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</si>
  <si>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</si>
  <si>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</si>
  <si>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</si>
  <si>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</si>
  <si>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</si>
  <si>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</si>
  <si>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</si>
  <si>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</si>
  <si>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</si>
  <si>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</si>
  <si>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</si>
  <si>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</si>
  <si>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</si>
  <si>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</si>
  <si>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</si>
  <si>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</si>
  <si>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</si>
  <si>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</si>
  <si>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</si>
  <si>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</si>
  <si>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</si>
  <si>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</si>
  <si>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</si>
  <si>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</si>
  <si>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</si>
  <si>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</si>
  <si>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</si>
  <si>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</si>
  <si>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</si>
  <si>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</si>
  <si>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</si>
  <si>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</si>
  <si>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</si>
  <si>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</si>
  <si>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</si>
  <si>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</si>
  <si>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</si>
  <si>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</si>
  <si>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</si>
  <si>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</si>
  <si>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</si>
  <si>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2)  For Turbines 7,18,42,49,71,79,113 no data was provided</t>
  </si>
  <si>
    <t>Clear Sky Project Operational Report For February 2002</t>
  </si>
  <si>
    <t xml:space="preserve">kWh  Generated </t>
  </si>
  <si>
    <t>kWh  Consumed</t>
  </si>
  <si>
    <t>1)  Availability is based on Visupro Mon file instead of data displayed on Visupro screen.  Turbines 3,8,36,52, and 54 corrected for meter resets.</t>
  </si>
  <si>
    <t>2)  Turbines 3, 8, 36, 52, and 54 were corrected to compensate for unexpected meter resets.</t>
  </si>
  <si>
    <t>GRID VARIANCE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</si>
  <si>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>=Enron</t>
    </r>
    <r>
      <rPr>
        <sz val="10"/>
        <rFont val="Times New Roman"/>
        <family val="1"/>
      </rPr>
      <t xml:space="preserve">, W= ABB 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</si>
  <si>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</si>
  <si>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</si>
  <si>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</si>
  <si>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</si>
  <si>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</si>
  <si>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</si>
  <si>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</si>
  <si>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138/69 KV</t>
  </si>
  <si>
    <t>Reason</t>
  </si>
  <si>
    <t>Comments</t>
  </si>
  <si>
    <t>W</t>
  </si>
  <si>
    <t>2:15 PM</t>
  </si>
  <si>
    <t>U</t>
  </si>
  <si>
    <t>Leak on 69 KV transformer</t>
  </si>
  <si>
    <t>E</t>
  </si>
  <si>
    <t>S</t>
  </si>
  <si>
    <t>Tie buss installation, not completed high winds</t>
  </si>
  <si>
    <t>Complete tie bus welding.</t>
  </si>
  <si>
    <t>Completion on lien items against site.</t>
  </si>
  <si>
    <t>Clear Sky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</si>
  <si>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</si>
  <si>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</si>
  <si>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</si>
  <si>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</si>
  <si>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</si>
  <si>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</si>
  <si>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</si>
  <si>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1)  Availability is based on Visupro Mon file instead of data displayed on Visupro screen.  Turbines 17, 44, 59, &amp; 93 corrected for meter resets.</t>
  </si>
  <si>
    <t>2)  Turbines 32 and 42 were corrected to compensate for communication losses at the beginning or end of the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</si>
</sst>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m/d/yy\ h:mm"/>
    <numFmt numFmtId="166" formatCode="0.0"/>
    <numFmt numFmtId="168" formatCode="0000"/>
    <numFmt numFmtId="169" formatCode="m/d"/>
  </numFmts>
  <fonts count="9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0" fillId="0" borderId="6" xfId="0" applyNumberForma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5" xfId="0" applyFont="1" applyBorder="1" applyAlignment="1"/>
    <xf numFmtId="164" fontId="2" fillId="0" borderId="1" xfId="0" applyNumberFormat="1" applyFont="1" applyBorder="1" applyAlignment="1"/>
    <xf numFmtId="0" fontId="0" fillId="0" borderId="8" xfId="0" applyBorder="1" applyAlignment="1"/>
    <xf numFmtId="165" fontId="0" fillId="0" borderId="1" xfId="0" applyNumberFormat="1" applyBorder="1" applyAlignment="1"/>
    <xf numFmtId="14" fontId="0" fillId="0" borderId="2" xfId="0" applyNumberFormat="1" applyBorder="1" applyAlignment="1"/>
    <xf numFmtId="165" fontId="0" fillId="0" borderId="2" xfId="0" applyNumberFormat="1" applyBorder="1" applyAlignment="1"/>
    <xf numFmtId="0" fontId="5" fillId="0" borderId="1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0" xfId="0" applyNumberFormat="1" applyAlignment="1">
      <alignment wrapText="1"/>
    </xf>
    <xf numFmtId="164" fontId="7" fillId="0" borderId="1" xfId="0" applyNumberFormat="1" applyFont="1" applyBorder="1" applyAlignment="1"/>
    <xf numFmtId="3" fontId="7" fillId="0" borderId="1" xfId="0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3" fontId="8" fillId="0" borderId="1" xfId="0" applyNumberFormat="1" applyFont="1" applyBorder="1" applyAlignment="1"/>
    <xf numFmtId="3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3" fontId="0" fillId="0" borderId="0" xfId="0" applyNumberFormat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164" fontId="8" fillId="0" borderId="1" xfId="0" applyNumberFormat="1" applyFont="1" applyFill="1" applyBorder="1" applyAlignment="1"/>
    <xf numFmtId="3" fontId="8" fillId="0" borderId="1" xfId="0" applyNumberFormat="1" applyFont="1" applyFill="1" applyBorder="1" applyAlignment="1"/>
    <xf numFmtId="17" fontId="0" fillId="0" borderId="1" xfId="0" applyNumberForma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3" fontId="0" fillId="0" borderId="1" xfId="0" applyNumberFormat="1" applyBorder="1" applyProtection="1">
      <protection locked="0"/>
    </xf>
    <xf numFmtId="3" fontId="0" fillId="0" borderId="12" xfId="0" applyNumberFormat="1" applyBorder="1" applyAlignment="1">
      <alignment wrapText="1"/>
    </xf>
    <xf numFmtId="0" fontId="5" fillId="0" borderId="7" xfId="0" applyFont="1" applyBorder="1" applyAlignment="1">
      <alignment horizontal="right" wrapText="1"/>
    </xf>
    <xf numFmtId="164" fontId="7" fillId="0" borderId="3" xfId="0" applyNumberFormat="1" applyFont="1" applyBorder="1" applyAlignment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5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/>
    <xf numFmtId="1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8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64" fontId="8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0" fontId="3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1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9"/>
  <sheetViews>
    <sheetView workbookViewId="0">
      <selection activeCell="H29" sqref="H29"/>
    </sheetView>
  </sheetViews>
  <sheetFormatPr defaultRowHeight="13.2" x14ac:dyDescent="0.25"/>
  <cols>
    <col min="4" max="4" width="15.6640625" hidden="1" customWidth="1"/>
    <col min="5" max="7" width="15.6640625" style="63" customWidth="1"/>
    <col min="8" max="11" width="15.6640625" customWidth="1"/>
  </cols>
  <sheetData>
    <row r="2" spans="1:12" ht="30" x14ac:dyDescent="0.5">
      <c r="A2" s="33" t="s">
        <v>30</v>
      </c>
      <c r="B2" s="31"/>
      <c r="C2" s="31"/>
      <c r="D2" s="10"/>
      <c r="H2" s="31"/>
      <c r="I2" s="29"/>
      <c r="J2" s="32"/>
      <c r="L2" s="6"/>
    </row>
    <row r="3" spans="1:12" x14ac:dyDescent="0.25">
      <c r="A3" s="31"/>
      <c r="B3" s="31"/>
      <c r="C3" s="31"/>
      <c r="D3" s="10"/>
      <c r="H3" s="31"/>
      <c r="I3" s="29"/>
      <c r="J3" s="32"/>
      <c r="L3" s="6"/>
    </row>
    <row r="4" spans="1:12" x14ac:dyDescent="0.25">
      <c r="A4" s="31" t="s">
        <v>0</v>
      </c>
      <c r="B4" s="31"/>
      <c r="C4" s="31"/>
      <c r="D4" s="10"/>
      <c r="H4" s="31"/>
      <c r="I4" s="29"/>
      <c r="J4" s="32"/>
      <c r="L4" s="6"/>
    </row>
    <row r="5" spans="1:12" x14ac:dyDescent="0.25">
      <c r="A5" s="31" t="s">
        <v>1</v>
      </c>
      <c r="B5" s="31"/>
      <c r="C5" s="31"/>
      <c r="D5" s="10"/>
      <c r="H5" s="31"/>
      <c r="I5" s="29"/>
      <c r="J5" s="32"/>
      <c r="L5" s="6"/>
    </row>
    <row r="6" spans="1:12" x14ac:dyDescent="0.25">
      <c r="A6" s="31" t="s">
        <v>2</v>
      </c>
      <c r="B6" s="31"/>
      <c r="C6" s="31"/>
      <c r="D6" s="10"/>
      <c r="H6" s="31"/>
      <c r="I6" s="29"/>
      <c r="J6" s="32"/>
      <c r="L6" s="6"/>
    </row>
    <row r="7" spans="1:12" x14ac:dyDescent="0.25">
      <c r="A7" s="31" t="s">
        <v>3</v>
      </c>
      <c r="B7" s="31"/>
      <c r="C7" s="31"/>
      <c r="D7" s="10"/>
      <c r="H7" s="31"/>
      <c r="I7" s="29"/>
      <c r="J7" s="32"/>
      <c r="L7" s="6"/>
    </row>
    <row r="8" spans="1:12" x14ac:dyDescent="0.25">
      <c r="A8" s="31"/>
      <c r="B8" s="31"/>
      <c r="C8" s="31"/>
      <c r="D8" s="10"/>
      <c r="H8" s="31"/>
      <c r="I8" s="29"/>
      <c r="J8" s="32"/>
      <c r="L8" s="6"/>
    </row>
    <row r="9" spans="1:12" ht="26.4" x14ac:dyDescent="0.25">
      <c r="A9" s="14"/>
      <c r="B9" s="14"/>
      <c r="C9" s="14"/>
      <c r="D9" s="14"/>
      <c r="E9" s="64" t="s">
        <v>4</v>
      </c>
      <c r="F9" s="73"/>
      <c r="G9" s="64" t="s">
        <v>4</v>
      </c>
      <c r="H9" s="15"/>
      <c r="I9" s="44"/>
      <c r="J9" s="16"/>
      <c r="K9" s="10"/>
      <c r="L9" s="51"/>
    </row>
    <row r="10" spans="1:12" ht="28.8" x14ac:dyDescent="0.25">
      <c r="A10" s="17" t="s">
        <v>5</v>
      </c>
      <c r="B10" s="17" t="s">
        <v>6</v>
      </c>
      <c r="C10" s="17" t="s">
        <v>7</v>
      </c>
      <c r="D10" s="17" t="s">
        <v>29</v>
      </c>
      <c r="E10" s="65" t="s">
        <v>28</v>
      </c>
      <c r="F10" s="74" t="s">
        <v>27</v>
      </c>
      <c r="G10" s="74" t="s">
        <v>8</v>
      </c>
      <c r="H10" s="18" t="s">
        <v>9</v>
      </c>
      <c r="I10" s="45" t="s">
        <v>10</v>
      </c>
      <c r="J10" s="19" t="s">
        <v>11</v>
      </c>
      <c r="K10" s="10"/>
      <c r="L10" s="51"/>
    </row>
    <row r="11" spans="1:12" x14ac:dyDescent="0.25">
      <c r="A11" s="27" t="s">
        <v>31</v>
      </c>
      <c r="B11" s="27">
        <v>1</v>
      </c>
      <c r="C11" s="29" t="s">
        <v>34</v>
      </c>
      <c r="D11" s="24">
        <v>37257</v>
      </c>
      <c r="E11" s="61">
        <v>191941</v>
      </c>
      <c r="F11" s="61">
        <v>1024</v>
      </c>
      <c r="G11" s="56">
        <f>E11-F11</f>
        <v>190917</v>
      </c>
      <c r="H11" s="57">
        <f>IF(G11&lt;0,0,G11/(31*1500*24))</f>
        <v>0.17107258064516129</v>
      </c>
      <c r="I11" s="62">
        <v>0.84404729729729733</v>
      </c>
      <c r="J11" s="58">
        <f>I11*(24*31)</f>
        <v>627.9711891891892</v>
      </c>
      <c r="K11" s="1"/>
      <c r="L11" s="6"/>
    </row>
    <row r="12" spans="1:12" x14ac:dyDescent="0.25">
      <c r="A12" s="27" t="s">
        <v>31</v>
      </c>
      <c r="B12" s="27">
        <v>1</v>
      </c>
      <c r="C12" s="29" t="s">
        <v>35</v>
      </c>
      <c r="D12" s="24">
        <v>37257</v>
      </c>
      <c r="E12" s="61">
        <v>219688</v>
      </c>
      <c r="F12" s="61">
        <v>544</v>
      </c>
      <c r="G12" s="56">
        <f t="shared" ref="G12:G75" si="0">E12-F12</f>
        <v>219144</v>
      </c>
      <c r="H12" s="57">
        <f t="shared" ref="H12:H75" si="1">IF(G12&lt;0,0,G12/(31*1500*24))</f>
        <v>0.19636559139784945</v>
      </c>
      <c r="I12" s="62">
        <v>0.97883408408408412</v>
      </c>
      <c r="J12" s="58">
        <f>I12*(24*31)</f>
        <v>728.25255855855858</v>
      </c>
      <c r="L12" s="6"/>
    </row>
    <row r="13" spans="1:12" x14ac:dyDescent="0.25">
      <c r="A13" s="27" t="s">
        <v>31</v>
      </c>
      <c r="B13" s="27">
        <v>1</v>
      </c>
      <c r="C13" s="29" t="s">
        <v>36</v>
      </c>
      <c r="D13" s="24">
        <v>37257</v>
      </c>
      <c r="E13" s="61">
        <f>-664851+865679</f>
        <v>200828</v>
      </c>
      <c r="F13" s="61">
        <v>1225</v>
      </c>
      <c r="G13" s="56">
        <f t="shared" si="0"/>
        <v>199603</v>
      </c>
      <c r="H13" s="57">
        <f t="shared" si="1"/>
        <v>0.1788557347670251</v>
      </c>
      <c r="I13" s="62">
        <v>0.98491291291291294</v>
      </c>
      <c r="J13" s="58">
        <f t="shared" ref="J13:J76" si="2">I13*(24*31)</f>
        <v>732.77520720720725</v>
      </c>
      <c r="L13" s="6"/>
    </row>
    <row r="14" spans="1:12" x14ac:dyDescent="0.25">
      <c r="A14" s="27" t="s">
        <v>31</v>
      </c>
      <c r="B14" s="27">
        <v>1</v>
      </c>
      <c r="C14" s="29" t="s">
        <v>37</v>
      </c>
      <c r="D14" s="24">
        <v>37257</v>
      </c>
      <c r="E14" s="61">
        <v>195687</v>
      </c>
      <c r="F14" s="61">
        <v>901</v>
      </c>
      <c r="G14" s="56">
        <f t="shared" si="0"/>
        <v>194786</v>
      </c>
      <c r="H14" s="57">
        <f t="shared" si="1"/>
        <v>0.17453942652329749</v>
      </c>
      <c r="I14" s="62">
        <v>0.93735210210210207</v>
      </c>
      <c r="J14" s="58">
        <f t="shared" si="2"/>
        <v>697.38996396396396</v>
      </c>
      <c r="L14" s="6"/>
    </row>
    <row r="15" spans="1:12" x14ac:dyDescent="0.25">
      <c r="A15" s="27" t="s">
        <v>31</v>
      </c>
      <c r="B15" s="27">
        <v>1</v>
      </c>
      <c r="C15" s="29" t="s">
        <v>38</v>
      </c>
      <c r="D15" s="24">
        <v>37257</v>
      </c>
      <c r="E15" s="61">
        <v>171906</v>
      </c>
      <c r="F15" s="61">
        <v>558</v>
      </c>
      <c r="G15" s="56">
        <f t="shared" si="0"/>
        <v>171348</v>
      </c>
      <c r="H15" s="57">
        <f t="shared" si="1"/>
        <v>0.15353763440860216</v>
      </c>
      <c r="I15" s="62">
        <v>0.89363175675675677</v>
      </c>
      <c r="J15" s="58">
        <f t="shared" si="2"/>
        <v>664.86202702702701</v>
      </c>
      <c r="L15" s="6"/>
    </row>
    <row r="16" spans="1:12" x14ac:dyDescent="0.25">
      <c r="A16" s="27" t="s">
        <v>31</v>
      </c>
      <c r="B16" s="27">
        <v>1</v>
      </c>
      <c r="C16" s="29" t="s">
        <v>39</v>
      </c>
      <c r="D16" s="24">
        <v>37257</v>
      </c>
      <c r="E16" s="61">
        <v>206613</v>
      </c>
      <c r="F16" s="61"/>
      <c r="G16" s="56">
        <f t="shared" si="0"/>
        <v>206613</v>
      </c>
      <c r="H16" s="57">
        <f t="shared" si="1"/>
        <v>0.18513709677419354</v>
      </c>
      <c r="I16" s="62"/>
      <c r="J16" s="58">
        <f t="shared" si="2"/>
        <v>0</v>
      </c>
      <c r="L16" s="6"/>
    </row>
    <row r="17" spans="1:12" x14ac:dyDescent="0.25">
      <c r="A17" s="27" t="s">
        <v>31</v>
      </c>
      <c r="B17" s="27">
        <v>1</v>
      </c>
      <c r="C17" s="29" t="s">
        <v>40</v>
      </c>
      <c r="D17" s="24">
        <v>37257</v>
      </c>
      <c r="E17" s="61">
        <f>-256816+414406</f>
        <v>157590</v>
      </c>
      <c r="F17" s="61">
        <v>1071</v>
      </c>
      <c r="G17" s="56">
        <f t="shared" si="0"/>
        <v>156519</v>
      </c>
      <c r="H17" s="57">
        <f t="shared" si="1"/>
        <v>0.14025000000000001</v>
      </c>
      <c r="I17" s="62">
        <v>0.75411036036036039</v>
      </c>
      <c r="J17" s="58">
        <f t="shared" si="2"/>
        <v>561.05810810810817</v>
      </c>
      <c r="L17" s="6"/>
    </row>
    <row r="18" spans="1:12" x14ac:dyDescent="0.25">
      <c r="A18" s="27" t="s">
        <v>31</v>
      </c>
      <c r="B18" s="27">
        <v>1</v>
      </c>
      <c r="C18" s="29" t="s">
        <v>41</v>
      </c>
      <c r="D18" s="24">
        <v>37257</v>
      </c>
      <c r="E18" s="61">
        <v>241195</v>
      </c>
      <c r="F18" s="61">
        <v>398</v>
      </c>
      <c r="G18" s="56">
        <f t="shared" si="0"/>
        <v>240797</v>
      </c>
      <c r="H18" s="57">
        <f t="shared" si="1"/>
        <v>0.2157679211469534</v>
      </c>
      <c r="I18" s="62">
        <v>0.94648836336336339</v>
      </c>
      <c r="J18" s="58">
        <f t="shared" si="2"/>
        <v>704.18734234234239</v>
      </c>
      <c r="L18" s="6"/>
    </row>
    <row r="19" spans="1:12" x14ac:dyDescent="0.25">
      <c r="A19" s="27" t="s">
        <v>31</v>
      </c>
      <c r="B19" s="27">
        <v>1</v>
      </c>
      <c r="C19" s="29" t="s">
        <v>42</v>
      </c>
      <c r="D19" s="24">
        <v>37257</v>
      </c>
      <c r="E19" s="61">
        <v>161573</v>
      </c>
      <c r="F19" s="61">
        <v>616</v>
      </c>
      <c r="G19" s="56">
        <f t="shared" si="0"/>
        <v>160957</v>
      </c>
      <c r="H19" s="57">
        <f t="shared" si="1"/>
        <v>0.14422670250896058</v>
      </c>
      <c r="I19" s="62">
        <v>0.95317792792792788</v>
      </c>
      <c r="J19" s="58">
        <f t="shared" si="2"/>
        <v>709.16437837837839</v>
      </c>
      <c r="L19" s="6"/>
    </row>
    <row r="20" spans="1:12" x14ac:dyDescent="0.25">
      <c r="A20" s="27" t="s">
        <v>31</v>
      </c>
      <c r="B20" s="27">
        <v>1</v>
      </c>
      <c r="C20" s="29" t="s">
        <v>43</v>
      </c>
      <c r="D20" s="24">
        <v>37257</v>
      </c>
      <c r="E20" s="61">
        <v>203040</v>
      </c>
      <c r="F20" s="61">
        <v>390</v>
      </c>
      <c r="G20" s="56">
        <f t="shared" si="0"/>
        <v>202650</v>
      </c>
      <c r="H20" s="57">
        <f t="shared" si="1"/>
        <v>0.18158602150537634</v>
      </c>
      <c r="I20" s="62">
        <v>0.93463138138138135</v>
      </c>
      <c r="J20" s="58">
        <f t="shared" si="2"/>
        <v>695.36574774774772</v>
      </c>
      <c r="L20" s="6"/>
    </row>
    <row r="21" spans="1:12" x14ac:dyDescent="0.25">
      <c r="A21" s="27" t="s">
        <v>31</v>
      </c>
      <c r="B21" s="27">
        <v>1</v>
      </c>
      <c r="C21" s="29" t="s">
        <v>44</v>
      </c>
      <c r="D21" s="24">
        <v>37257</v>
      </c>
      <c r="E21" s="61">
        <v>195268</v>
      </c>
      <c r="F21" s="61">
        <v>2046</v>
      </c>
      <c r="G21" s="56">
        <f t="shared" si="0"/>
        <v>193222</v>
      </c>
      <c r="H21" s="57">
        <f t="shared" si="1"/>
        <v>0.17313799283154122</v>
      </c>
      <c r="I21" s="62">
        <v>0.88204391891891887</v>
      </c>
      <c r="J21" s="58">
        <f t="shared" si="2"/>
        <v>656.24067567567567</v>
      </c>
      <c r="L21" s="6"/>
    </row>
    <row r="22" spans="1:12" x14ac:dyDescent="0.25">
      <c r="A22" s="27" t="s">
        <v>31</v>
      </c>
      <c r="B22" s="27">
        <v>1</v>
      </c>
      <c r="C22" s="29" t="s">
        <v>45</v>
      </c>
      <c r="D22" s="24">
        <v>37257</v>
      </c>
      <c r="E22" s="61">
        <v>89158</v>
      </c>
      <c r="F22" s="61">
        <v>928</v>
      </c>
      <c r="G22" s="56">
        <f t="shared" si="0"/>
        <v>88230</v>
      </c>
      <c r="H22" s="57">
        <f t="shared" si="1"/>
        <v>7.9059139784946234E-2</v>
      </c>
      <c r="I22" s="62">
        <v>0.77192042042042042</v>
      </c>
      <c r="J22" s="58">
        <f t="shared" si="2"/>
        <v>574.30879279279281</v>
      </c>
      <c r="L22" s="6"/>
    </row>
    <row r="23" spans="1:12" x14ac:dyDescent="0.25">
      <c r="A23" s="27" t="s">
        <v>31</v>
      </c>
      <c r="B23" s="27">
        <v>1</v>
      </c>
      <c r="C23" s="29" t="s">
        <v>46</v>
      </c>
      <c r="D23" s="24">
        <v>37257</v>
      </c>
      <c r="E23" s="61">
        <v>190141</v>
      </c>
      <c r="F23" s="61"/>
      <c r="G23" s="56">
        <f t="shared" si="0"/>
        <v>190141</v>
      </c>
      <c r="H23" s="57">
        <f t="shared" si="1"/>
        <v>0.17037724014336916</v>
      </c>
      <c r="I23" s="62"/>
      <c r="J23" s="58">
        <f t="shared" si="2"/>
        <v>0</v>
      </c>
      <c r="L23" s="6"/>
    </row>
    <row r="24" spans="1:12" x14ac:dyDescent="0.25">
      <c r="A24" s="27" t="s">
        <v>31</v>
      </c>
      <c r="B24" s="27">
        <v>1</v>
      </c>
      <c r="C24" s="29" t="s">
        <v>47</v>
      </c>
      <c r="D24" s="24">
        <v>37257</v>
      </c>
      <c r="E24" s="61">
        <v>177522</v>
      </c>
      <c r="F24" s="61">
        <v>1175</v>
      </c>
      <c r="G24" s="56">
        <f t="shared" si="0"/>
        <v>176347</v>
      </c>
      <c r="H24" s="57">
        <f t="shared" si="1"/>
        <v>0.15801702508960574</v>
      </c>
      <c r="I24" s="62">
        <v>0.85400037537537532</v>
      </c>
      <c r="J24" s="58">
        <f t="shared" si="2"/>
        <v>635.37627927927929</v>
      </c>
      <c r="L24" s="6"/>
    </row>
    <row r="25" spans="1:12" x14ac:dyDescent="0.25">
      <c r="A25" s="27" t="s">
        <v>31</v>
      </c>
      <c r="B25" s="27">
        <v>1</v>
      </c>
      <c r="C25" s="29" t="s">
        <v>48</v>
      </c>
      <c r="D25" s="24">
        <v>37257</v>
      </c>
      <c r="E25" s="61">
        <v>223513</v>
      </c>
      <c r="F25" s="61">
        <v>583</v>
      </c>
      <c r="G25" s="56">
        <f t="shared" si="0"/>
        <v>222930</v>
      </c>
      <c r="H25" s="57">
        <f t="shared" si="1"/>
        <v>0.19975806451612904</v>
      </c>
      <c r="I25" s="62">
        <v>0.9302905405405405</v>
      </c>
      <c r="J25" s="58">
        <f t="shared" si="2"/>
        <v>692.13616216216212</v>
      </c>
      <c r="L25" s="6"/>
    </row>
    <row r="26" spans="1:12" x14ac:dyDescent="0.25">
      <c r="A26" s="27" t="s">
        <v>31</v>
      </c>
      <c r="B26" s="27">
        <v>1</v>
      </c>
      <c r="C26" s="29" t="s">
        <v>49</v>
      </c>
      <c r="D26" s="24">
        <v>37257</v>
      </c>
      <c r="E26" s="61">
        <v>198038</v>
      </c>
      <c r="F26" s="61">
        <v>461</v>
      </c>
      <c r="G26" s="56">
        <f t="shared" si="0"/>
        <v>197577</v>
      </c>
      <c r="H26" s="57">
        <f t="shared" si="1"/>
        <v>0.17704032258064517</v>
      </c>
      <c r="I26" s="62">
        <v>0.87854842342342343</v>
      </c>
      <c r="J26" s="58">
        <f t="shared" si="2"/>
        <v>653.64002702702703</v>
      </c>
      <c r="L26" s="6"/>
    </row>
    <row r="27" spans="1:12" x14ac:dyDescent="0.25">
      <c r="A27" s="27" t="s">
        <v>31</v>
      </c>
      <c r="B27" s="27">
        <v>1</v>
      </c>
      <c r="C27" s="29" t="s">
        <v>50</v>
      </c>
      <c r="D27" s="24">
        <v>37257</v>
      </c>
      <c r="E27" s="61">
        <v>205314</v>
      </c>
      <c r="F27" s="61">
        <v>429</v>
      </c>
      <c r="G27" s="56">
        <f t="shared" si="0"/>
        <v>204885</v>
      </c>
      <c r="H27" s="57">
        <f t="shared" si="1"/>
        <v>0.18358870967741936</v>
      </c>
      <c r="I27" s="62">
        <v>0.85893093093093098</v>
      </c>
      <c r="J27" s="58">
        <f t="shared" si="2"/>
        <v>639.0446126126127</v>
      </c>
      <c r="L27" s="6"/>
    </row>
    <row r="28" spans="1:12" x14ac:dyDescent="0.25">
      <c r="A28" s="27" t="s">
        <v>31</v>
      </c>
      <c r="B28" s="27">
        <v>1</v>
      </c>
      <c r="C28" s="29" t="s">
        <v>51</v>
      </c>
      <c r="D28" s="24">
        <v>37257</v>
      </c>
      <c r="E28" s="61">
        <v>249154</v>
      </c>
      <c r="F28" s="61">
        <v>273</v>
      </c>
      <c r="G28" s="56">
        <f t="shared" si="0"/>
        <v>248881</v>
      </c>
      <c r="H28" s="57">
        <f t="shared" si="1"/>
        <v>0.22301164874551971</v>
      </c>
      <c r="I28" s="62">
        <v>0.83415427927927932</v>
      </c>
      <c r="J28" s="58">
        <f t="shared" si="2"/>
        <v>620.61078378378386</v>
      </c>
      <c r="L28" s="6"/>
    </row>
    <row r="29" spans="1:12" x14ac:dyDescent="0.25">
      <c r="A29" s="27" t="s">
        <v>31</v>
      </c>
      <c r="B29" s="27">
        <v>1</v>
      </c>
      <c r="C29" s="29" t="s">
        <v>52</v>
      </c>
      <c r="D29" s="24">
        <v>37257</v>
      </c>
      <c r="E29" s="61">
        <v>163649</v>
      </c>
      <c r="F29" s="61">
        <v>815</v>
      </c>
      <c r="G29" s="56">
        <f t="shared" si="0"/>
        <v>162834</v>
      </c>
      <c r="H29" s="57">
        <f t="shared" si="1"/>
        <v>0.14590860215053764</v>
      </c>
      <c r="I29" s="62">
        <v>0.9223003003003003</v>
      </c>
      <c r="J29" s="58">
        <f t="shared" si="2"/>
        <v>686.19142342342343</v>
      </c>
      <c r="L29" s="6"/>
    </row>
    <row r="30" spans="1:12" x14ac:dyDescent="0.25">
      <c r="A30" s="27" t="s">
        <v>31</v>
      </c>
      <c r="B30" s="27">
        <v>1</v>
      </c>
      <c r="C30" s="29" t="s">
        <v>53</v>
      </c>
      <c r="D30" s="24">
        <v>37257</v>
      </c>
      <c r="E30" s="61">
        <v>241362</v>
      </c>
      <c r="F30" s="61">
        <v>355</v>
      </c>
      <c r="G30" s="56">
        <f t="shared" si="0"/>
        <v>241007</v>
      </c>
      <c r="H30" s="57">
        <f t="shared" si="1"/>
        <v>0.21595609318996417</v>
      </c>
      <c r="I30" s="62">
        <v>0.76458033033033035</v>
      </c>
      <c r="J30" s="58">
        <f t="shared" si="2"/>
        <v>568.84776576576576</v>
      </c>
      <c r="L30" s="6"/>
    </row>
    <row r="31" spans="1:12" x14ac:dyDescent="0.25">
      <c r="A31" s="27" t="s">
        <v>31</v>
      </c>
      <c r="B31" s="27">
        <v>1</v>
      </c>
      <c r="C31" s="29" t="s">
        <v>54</v>
      </c>
      <c r="D31" s="24">
        <v>37257</v>
      </c>
      <c r="E31" s="61">
        <v>238995</v>
      </c>
      <c r="F31" s="61">
        <v>926</v>
      </c>
      <c r="G31" s="56">
        <f t="shared" si="0"/>
        <v>238069</v>
      </c>
      <c r="H31" s="57">
        <f t="shared" si="1"/>
        <v>0.21332347670250895</v>
      </c>
      <c r="I31" s="62">
        <v>0.86571921921921924</v>
      </c>
      <c r="J31" s="58">
        <f t="shared" si="2"/>
        <v>644.09509909909912</v>
      </c>
      <c r="L31" s="6"/>
    </row>
    <row r="32" spans="1:12" x14ac:dyDescent="0.25">
      <c r="A32" s="27" t="s">
        <v>31</v>
      </c>
      <c r="B32" s="27">
        <v>1</v>
      </c>
      <c r="C32" s="29" t="s">
        <v>55</v>
      </c>
      <c r="D32" s="24">
        <v>37257</v>
      </c>
      <c r="E32" s="61">
        <v>265585</v>
      </c>
      <c r="F32" s="61">
        <v>1056</v>
      </c>
      <c r="G32" s="56">
        <f t="shared" si="0"/>
        <v>264529</v>
      </c>
      <c r="H32" s="57">
        <f t="shared" si="1"/>
        <v>0.23703315412186379</v>
      </c>
      <c r="I32" s="62">
        <v>0.8301869369369369</v>
      </c>
      <c r="J32" s="58">
        <f t="shared" si="2"/>
        <v>617.65908108108101</v>
      </c>
      <c r="L32" s="6"/>
    </row>
    <row r="33" spans="1:12" x14ac:dyDescent="0.25">
      <c r="A33" s="27" t="s">
        <v>31</v>
      </c>
      <c r="B33" s="27">
        <v>1</v>
      </c>
      <c r="C33" s="29" t="s">
        <v>56</v>
      </c>
      <c r="D33" s="24">
        <v>37257</v>
      </c>
      <c r="E33" s="61">
        <v>330725</v>
      </c>
      <c r="F33" s="61">
        <v>985</v>
      </c>
      <c r="G33" s="56">
        <f t="shared" si="0"/>
        <v>329740</v>
      </c>
      <c r="H33" s="57">
        <f t="shared" si="1"/>
        <v>0.29546594982078855</v>
      </c>
      <c r="I33" s="62">
        <v>0.85659121621621626</v>
      </c>
      <c r="J33" s="58">
        <f t="shared" si="2"/>
        <v>637.30386486486486</v>
      </c>
      <c r="L33" s="6"/>
    </row>
    <row r="34" spans="1:12" x14ac:dyDescent="0.25">
      <c r="A34" s="27" t="s">
        <v>31</v>
      </c>
      <c r="B34" s="27">
        <v>1</v>
      </c>
      <c r="C34" s="29" t="s">
        <v>57</v>
      </c>
      <c r="D34" s="24">
        <v>37257</v>
      </c>
      <c r="E34" s="61">
        <v>240435</v>
      </c>
      <c r="F34" s="61">
        <v>759</v>
      </c>
      <c r="G34" s="56">
        <f t="shared" si="0"/>
        <v>239676</v>
      </c>
      <c r="H34" s="57">
        <f t="shared" si="1"/>
        <v>0.21476344086021507</v>
      </c>
      <c r="I34" s="62">
        <v>0.90833258258258254</v>
      </c>
      <c r="J34" s="58">
        <f t="shared" si="2"/>
        <v>675.79944144144145</v>
      </c>
      <c r="L34" s="6"/>
    </row>
    <row r="35" spans="1:12" x14ac:dyDescent="0.25">
      <c r="A35" s="27" t="s">
        <v>31</v>
      </c>
      <c r="B35" s="27">
        <v>1</v>
      </c>
      <c r="C35" s="29" t="s">
        <v>58</v>
      </c>
      <c r="D35" s="24">
        <v>37257</v>
      </c>
      <c r="E35" s="61">
        <v>220828</v>
      </c>
      <c r="F35" s="61">
        <v>538</v>
      </c>
      <c r="G35" s="56">
        <f t="shared" si="0"/>
        <v>220290</v>
      </c>
      <c r="H35" s="57">
        <f t="shared" si="1"/>
        <v>0.19739247311827957</v>
      </c>
      <c r="I35" s="62">
        <v>0.88447409909909913</v>
      </c>
      <c r="J35" s="58">
        <f t="shared" si="2"/>
        <v>658.04872972972976</v>
      </c>
      <c r="L35" s="6"/>
    </row>
    <row r="36" spans="1:12" x14ac:dyDescent="0.25">
      <c r="A36" s="27" t="s">
        <v>31</v>
      </c>
      <c r="B36" s="27">
        <v>1</v>
      </c>
      <c r="C36" s="29" t="s">
        <v>59</v>
      </c>
      <c r="D36" s="24">
        <v>37257</v>
      </c>
      <c r="E36" s="61">
        <v>237174</v>
      </c>
      <c r="F36" s="61">
        <v>691</v>
      </c>
      <c r="G36" s="56">
        <f t="shared" si="0"/>
        <v>236483</v>
      </c>
      <c r="H36" s="57">
        <f t="shared" si="1"/>
        <v>0.21190232974910395</v>
      </c>
      <c r="I36" s="62">
        <v>0.76789939939939944</v>
      </c>
      <c r="J36" s="58">
        <f t="shared" si="2"/>
        <v>571.31715315315319</v>
      </c>
      <c r="L36" s="6"/>
    </row>
    <row r="37" spans="1:12" x14ac:dyDescent="0.25">
      <c r="A37" s="27" t="s">
        <v>31</v>
      </c>
      <c r="B37" s="27">
        <v>1</v>
      </c>
      <c r="C37" s="29" t="s">
        <v>60</v>
      </c>
      <c r="D37" s="24">
        <v>37257</v>
      </c>
      <c r="E37" s="61">
        <v>197322</v>
      </c>
      <c r="F37" s="61">
        <v>241</v>
      </c>
      <c r="G37" s="56">
        <f t="shared" si="0"/>
        <v>197081</v>
      </c>
      <c r="H37" s="57">
        <f t="shared" si="1"/>
        <v>0.17659587813620073</v>
      </c>
      <c r="I37" s="62">
        <v>0.99200792555301875</v>
      </c>
      <c r="J37" s="58">
        <f t="shared" si="2"/>
        <v>738.05389661144591</v>
      </c>
      <c r="L37" s="6"/>
    </row>
    <row r="38" spans="1:12" x14ac:dyDescent="0.25">
      <c r="A38" s="27" t="s">
        <v>31</v>
      </c>
      <c r="B38" s="27">
        <v>1</v>
      </c>
      <c r="C38" s="29" t="s">
        <v>61</v>
      </c>
      <c r="D38" s="24">
        <v>37257</v>
      </c>
      <c r="E38" s="61">
        <v>184520</v>
      </c>
      <c r="F38" s="61">
        <v>538</v>
      </c>
      <c r="G38" s="56">
        <f t="shared" si="0"/>
        <v>183982</v>
      </c>
      <c r="H38" s="57">
        <f t="shared" si="1"/>
        <v>0.16485842293906811</v>
      </c>
      <c r="I38" s="62">
        <v>0.9298198212637927</v>
      </c>
      <c r="J38" s="58">
        <f t="shared" si="2"/>
        <v>691.7859470202618</v>
      </c>
      <c r="L38" s="6"/>
    </row>
    <row r="39" spans="1:12" x14ac:dyDescent="0.25">
      <c r="A39" s="27" t="s">
        <v>31</v>
      </c>
      <c r="B39" s="27">
        <v>1</v>
      </c>
      <c r="C39" s="29" t="s">
        <v>62</v>
      </c>
      <c r="D39" s="24">
        <v>37257</v>
      </c>
      <c r="E39" s="61">
        <v>183218</v>
      </c>
      <c r="F39" s="61">
        <v>610</v>
      </c>
      <c r="G39" s="56">
        <f t="shared" si="0"/>
        <v>182608</v>
      </c>
      <c r="H39" s="57">
        <f t="shared" si="1"/>
        <v>0.16362724014336918</v>
      </c>
      <c r="I39" s="62">
        <v>0.84560698198198203</v>
      </c>
      <c r="J39" s="58">
        <f t="shared" si="2"/>
        <v>629.13159459459462</v>
      </c>
      <c r="L39" s="6"/>
    </row>
    <row r="40" spans="1:12" x14ac:dyDescent="0.25">
      <c r="A40" s="27" t="s">
        <v>31</v>
      </c>
      <c r="B40" s="27">
        <v>1</v>
      </c>
      <c r="C40" s="29" t="s">
        <v>63</v>
      </c>
      <c r="D40" s="24">
        <v>37257</v>
      </c>
      <c r="E40" s="61">
        <v>266034</v>
      </c>
      <c r="F40" s="61">
        <v>537</v>
      </c>
      <c r="G40" s="56">
        <f t="shared" si="0"/>
        <v>265497</v>
      </c>
      <c r="H40" s="57">
        <f t="shared" si="1"/>
        <v>0.2379005376344086</v>
      </c>
      <c r="I40" s="62">
        <v>0.81343843843843844</v>
      </c>
      <c r="J40" s="58">
        <f t="shared" si="2"/>
        <v>605.19819819819816</v>
      </c>
      <c r="L40" s="6"/>
    </row>
    <row r="41" spans="1:12" x14ac:dyDescent="0.25">
      <c r="A41" s="27" t="s">
        <v>31</v>
      </c>
      <c r="B41" s="27">
        <v>1</v>
      </c>
      <c r="C41" s="29" t="s">
        <v>64</v>
      </c>
      <c r="D41" s="24">
        <v>37257</v>
      </c>
      <c r="E41" s="61">
        <f>-406093+572331</f>
        <v>166238</v>
      </c>
      <c r="F41" s="61">
        <v>429</v>
      </c>
      <c r="G41" s="56">
        <f t="shared" si="0"/>
        <v>165809</v>
      </c>
      <c r="H41" s="57">
        <f t="shared" si="1"/>
        <v>0.14857437275985663</v>
      </c>
      <c r="I41" s="62">
        <v>0.96666478978978976</v>
      </c>
      <c r="J41" s="58">
        <f t="shared" si="2"/>
        <v>719.1986036036036</v>
      </c>
      <c r="L41" s="6"/>
    </row>
    <row r="42" spans="1:12" x14ac:dyDescent="0.25">
      <c r="A42" s="27" t="s">
        <v>31</v>
      </c>
      <c r="B42" s="27">
        <v>1</v>
      </c>
      <c r="C42" s="29" t="s">
        <v>65</v>
      </c>
      <c r="D42" s="24">
        <v>37257</v>
      </c>
      <c r="E42" s="61">
        <v>210569</v>
      </c>
      <c r="F42" s="61">
        <v>1631</v>
      </c>
      <c r="G42" s="56">
        <f t="shared" si="0"/>
        <v>208938</v>
      </c>
      <c r="H42" s="57">
        <f t="shared" si="1"/>
        <v>0.18722043010752687</v>
      </c>
      <c r="I42" s="62">
        <v>0.50389639639639638</v>
      </c>
      <c r="J42" s="58">
        <f t="shared" si="2"/>
        <v>374.89891891891892</v>
      </c>
      <c r="L42" s="6"/>
    </row>
    <row r="43" spans="1:12" x14ac:dyDescent="0.25">
      <c r="A43" s="27" t="s">
        <v>31</v>
      </c>
      <c r="B43" s="27">
        <v>1</v>
      </c>
      <c r="C43" s="29" t="s">
        <v>66</v>
      </c>
      <c r="D43" s="24">
        <v>37257</v>
      </c>
      <c r="E43" s="61">
        <v>203768</v>
      </c>
      <c r="F43" s="61">
        <v>1283</v>
      </c>
      <c r="G43" s="56">
        <f t="shared" si="0"/>
        <v>202485</v>
      </c>
      <c r="H43" s="57">
        <f t="shared" si="1"/>
        <v>0.18143817204301074</v>
      </c>
      <c r="I43" s="62">
        <v>0.66381193693693696</v>
      </c>
      <c r="J43" s="58">
        <f t="shared" si="2"/>
        <v>493.87608108108111</v>
      </c>
      <c r="L43" s="6"/>
    </row>
    <row r="44" spans="1:12" x14ac:dyDescent="0.25">
      <c r="A44" s="27" t="s">
        <v>31</v>
      </c>
      <c r="B44" s="27">
        <v>1</v>
      </c>
      <c r="C44" s="29" t="s">
        <v>67</v>
      </c>
      <c r="D44" s="24">
        <v>37257</v>
      </c>
      <c r="E44" s="61">
        <v>291435</v>
      </c>
      <c r="F44" s="61">
        <v>1675</v>
      </c>
      <c r="G44" s="56">
        <f t="shared" si="0"/>
        <v>289760</v>
      </c>
      <c r="H44" s="57">
        <f t="shared" si="1"/>
        <v>0.25964157706093188</v>
      </c>
      <c r="I44" s="62">
        <v>0.58083521021021023</v>
      </c>
      <c r="J44" s="58">
        <f t="shared" si="2"/>
        <v>432.14139639639643</v>
      </c>
      <c r="L44" s="6"/>
    </row>
    <row r="45" spans="1:12" x14ac:dyDescent="0.25">
      <c r="A45" s="27" t="s">
        <v>31</v>
      </c>
      <c r="B45" s="27">
        <v>1</v>
      </c>
      <c r="C45" s="29" t="s">
        <v>68</v>
      </c>
      <c r="D45" s="24">
        <v>37257</v>
      </c>
      <c r="E45" s="61">
        <v>181677</v>
      </c>
      <c r="F45" s="61">
        <v>746</v>
      </c>
      <c r="G45" s="56">
        <f t="shared" si="0"/>
        <v>180931</v>
      </c>
      <c r="H45" s="57">
        <f t="shared" si="1"/>
        <v>0.16212455197132616</v>
      </c>
      <c r="I45" s="62">
        <v>0.85889376876876877</v>
      </c>
      <c r="J45" s="58">
        <f t="shared" si="2"/>
        <v>639.01696396396392</v>
      </c>
      <c r="L45" s="6"/>
    </row>
    <row r="46" spans="1:12" x14ac:dyDescent="0.25">
      <c r="A46" s="27" t="s">
        <v>31</v>
      </c>
      <c r="B46" s="27">
        <v>1</v>
      </c>
      <c r="C46" s="29" t="s">
        <v>69</v>
      </c>
      <c r="D46" s="24">
        <v>37257</v>
      </c>
      <c r="E46" s="61">
        <v>289129</v>
      </c>
      <c r="F46" s="61">
        <v>1272</v>
      </c>
      <c r="G46" s="56">
        <f t="shared" si="0"/>
        <v>287857</v>
      </c>
      <c r="H46" s="57">
        <f t="shared" si="1"/>
        <v>0.25793637992831542</v>
      </c>
      <c r="I46" s="62">
        <v>0.70713138138138143</v>
      </c>
      <c r="J46" s="58">
        <f t="shared" si="2"/>
        <v>526.10574774774773</v>
      </c>
      <c r="L46" s="6"/>
    </row>
    <row r="47" spans="1:12" x14ac:dyDescent="0.25">
      <c r="A47" s="27" t="s">
        <v>31</v>
      </c>
      <c r="B47" s="27">
        <v>1</v>
      </c>
      <c r="C47" s="29" t="s">
        <v>70</v>
      </c>
      <c r="D47" s="24">
        <v>37257</v>
      </c>
      <c r="E47" s="61">
        <v>324087</v>
      </c>
      <c r="F47" s="61"/>
      <c r="G47" s="56">
        <f t="shared" si="0"/>
        <v>324087</v>
      </c>
      <c r="H47" s="57">
        <f t="shared" si="1"/>
        <v>0.2904005376344086</v>
      </c>
      <c r="I47" s="62"/>
      <c r="J47" s="58">
        <f t="shared" si="2"/>
        <v>0</v>
      </c>
      <c r="L47" s="6"/>
    </row>
    <row r="48" spans="1:12" x14ac:dyDescent="0.25">
      <c r="A48" s="27" t="s">
        <v>31</v>
      </c>
      <c r="B48" s="27">
        <v>1</v>
      </c>
      <c r="C48" s="29" t="s">
        <v>71</v>
      </c>
      <c r="D48" s="24">
        <v>37257</v>
      </c>
      <c r="E48" s="61">
        <v>267305</v>
      </c>
      <c r="F48" s="61">
        <v>1026</v>
      </c>
      <c r="G48" s="56">
        <f t="shared" si="0"/>
        <v>266279</v>
      </c>
      <c r="H48" s="57">
        <f t="shared" si="1"/>
        <v>0.23860125448028674</v>
      </c>
      <c r="I48" s="62">
        <v>0.88627327327327332</v>
      </c>
      <c r="J48" s="58">
        <f t="shared" si="2"/>
        <v>659.38731531531539</v>
      </c>
      <c r="L48" s="6"/>
    </row>
    <row r="49" spans="1:12" x14ac:dyDescent="0.25">
      <c r="A49" s="27" t="s">
        <v>31</v>
      </c>
      <c r="B49" s="27">
        <v>1</v>
      </c>
      <c r="C49" s="29" t="s">
        <v>72</v>
      </c>
      <c r="D49" s="24">
        <v>37257</v>
      </c>
      <c r="E49" s="61">
        <v>284784</v>
      </c>
      <c r="F49" s="61">
        <v>1537</v>
      </c>
      <c r="G49" s="56">
        <f t="shared" si="0"/>
        <v>283247</v>
      </c>
      <c r="H49" s="57">
        <f t="shared" si="1"/>
        <v>0.25380555555555556</v>
      </c>
      <c r="I49" s="62">
        <v>0.6150664414414414</v>
      </c>
      <c r="J49" s="58">
        <f t="shared" si="2"/>
        <v>457.60943243243241</v>
      </c>
      <c r="L49" s="6"/>
    </row>
    <row r="50" spans="1:12" x14ac:dyDescent="0.25">
      <c r="A50" s="27" t="s">
        <v>31</v>
      </c>
      <c r="B50" s="27">
        <v>1</v>
      </c>
      <c r="C50" s="29" t="s">
        <v>73</v>
      </c>
      <c r="D50" s="24">
        <v>37257</v>
      </c>
      <c r="E50" s="61">
        <v>246342</v>
      </c>
      <c r="F50" s="61">
        <v>408</v>
      </c>
      <c r="G50" s="56">
        <f t="shared" si="0"/>
        <v>245934</v>
      </c>
      <c r="H50" s="57">
        <f t="shared" si="1"/>
        <v>0.22037096774193549</v>
      </c>
      <c r="I50" s="62">
        <v>0.30066427276662749</v>
      </c>
      <c r="J50" s="58">
        <f t="shared" si="2"/>
        <v>223.69421893837085</v>
      </c>
      <c r="L50" s="6"/>
    </row>
    <row r="51" spans="1:12" x14ac:dyDescent="0.25">
      <c r="A51" s="27" t="s">
        <v>31</v>
      </c>
      <c r="B51" s="27">
        <v>1</v>
      </c>
      <c r="C51" s="29" t="s">
        <v>74</v>
      </c>
      <c r="D51" s="24">
        <v>37257</v>
      </c>
      <c r="E51" s="61">
        <v>276432</v>
      </c>
      <c r="F51" s="61">
        <v>336</v>
      </c>
      <c r="G51" s="56">
        <f t="shared" si="0"/>
        <v>276096</v>
      </c>
      <c r="H51" s="57">
        <f t="shared" si="1"/>
        <v>0.24739784946236559</v>
      </c>
      <c r="I51" s="62">
        <v>0.79817229729729733</v>
      </c>
      <c r="J51" s="58">
        <f t="shared" si="2"/>
        <v>593.84018918918923</v>
      </c>
      <c r="L51" s="6"/>
    </row>
    <row r="52" spans="1:12" x14ac:dyDescent="0.25">
      <c r="A52" s="27" t="s">
        <v>31</v>
      </c>
      <c r="B52" s="27">
        <v>1</v>
      </c>
      <c r="C52" s="29" t="s">
        <v>75</v>
      </c>
      <c r="D52" s="24">
        <v>37257</v>
      </c>
      <c r="E52" s="61">
        <v>262486</v>
      </c>
      <c r="F52" s="61">
        <v>543</v>
      </c>
      <c r="G52" s="56">
        <f t="shared" si="0"/>
        <v>261943</v>
      </c>
      <c r="H52" s="57">
        <f t="shared" si="1"/>
        <v>0.23471594982078853</v>
      </c>
      <c r="I52" s="62">
        <v>0.8830007507507508</v>
      </c>
      <c r="J52" s="58">
        <f t="shared" si="2"/>
        <v>656.95255855855862</v>
      </c>
      <c r="L52" s="6"/>
    </row>
    <row r="53" spans="1:12" x14ac:dyDescent="0.25">
      <c r="A53" s="27" t="s">
        <v>31</v>
      </c>
      <c r="B53" s="27">
        <v>1</v>
      </c>
      <c r="C53" s="29" t="s">
        <v>76</v>
      </c>
      <c r="D53" s="24">
        <v>37257</v>
      </c>
      <c r="E53" s="61">
        <v>243015</v>
      </c>
      <c r="F53" s="61"/>
      <c r="G53" s="56">
        <f t="shared" si="0"/>
        <v>243015</v>
      </c>
      <c r="H53" s="57">
        <f t="shared" si="1"/>
        <v>0.21775537634408601</v>
      </c>
      <c r="I53" s="62"/>
      <c r="J53" s="58">
        <f t="shared" si="2"/>
        <v>0</v>
      </c>
      <c r="L53" s="6"/>
    </row>
    <row r="54" spans="1:12" x14ac:dyDescent="0.25">
      <c r="A54" s="27" t="s">
        <v>31</v>
      </c>
      <c r="B54" s="27">
        <v>1</v>
      </c>
      <c r="C54" s="29" t="s">
        <v>77</v>
      </c>
      <c r="D54" s="24">
        <v>37257</v>
      </c>
      <c r="E54" s="61">
        <v>231897</v>
      </c>
      <c r="F54" s="61">
        <v>364</v>
      </c>
      <c r="G54" s="56">
        <f t="shared" si="0"/>
        <v>231533</v>
      </c>
      <c r="H54" s="57">
        <f t="shared" si="1"/>
        <v>0.20746684587813621</v>
      </c>
      <c r="I54" s="62">
        <v>0.81802665165165167</v>
      </c>
      <c r="J54" s="58">
        <f t="shared" si="2"/>
        <v>608.61182882882883</v>
      </c>
      <c r="L54" s="6"/>
    </row>
    <row r="55" spans="1:12" x14ac:dyDescent="0.25">
      <c r="A55" s="27" t="s">
        <v>31</v>
      </c>
      <c r="B55" s="27">
        <v>1</v>
      </c>
      <c r="C55" s="29" t="s">
        <v>78</v>
      </c>
      <c r="D55" s="24">
        <v>37257</v>
      </c>
      <c r="E55" s="61">
        <f>-296276+505572</f>
        <v>209296</v>
      </c>
      <c r="F55" s="61">
        <v>166</v>
      </c>
      <c r="G55" s="56">
        <f t="shared" si="0"/>
        <v>209130</v>
      </c>
      <c r="H55" s="57">
        <f t="shared" si="1"/>
        <v>0.18739247311827956</v>
      </c>
      <c r="I55" s="62">
        <v>0.89112612612612607</v>
      </c>
      <c r="J55" s="58">
        <f t="shared" si="2"/>
        <v>662.99783783783778</v>
      </c>
      <c r="L55" s="6"/>
    </row>
    <row r="56" spans="1:12" x14ac:dyDescent="0.25">
      <c r="A56" s="27" t="s">
        <v>31</v>
      </c>
      <c r="B56" s="27">
        <v>1</v>
      </c>
      <c r="C56" s="29" t="s">
        <v>79</v>
      </c>
      <c r="D56" s="24">
        <v>37257</v>
      </c>
      <c r="E56" s="61">
        <v>201797</v>
      </c>
      <c r="F56" s="61">
        <v>601</v>
      </c>
      <c r="G56" s="56">
        <f t="shared" si="0"/>
        <v>201196</v>
      </c>
      <c r="H56" s="57">
        <f t="shared" si="1"/>
        <v>0.1802831541218638</v>
      </c>
      <c r="I56" s="62">
        <v>0.86825938438438444</v>
      </c>
      <c r="J56" s="58">
        <f t="shared" si="2"/>
        <v>645.98498198198206</v>
      </c>
      <c r="L56" s="6"/>
    </row>
    <row r="57" spans="1:12" x14ac:dyDescent="0.25">
      <c r="A57" s="27" t="s">
        <v>31</v>
      </c>
      <c r="B57" s="27">
        <v>1</v>
      </c>
      <c r="C57" s="29" t="s">
        <v>80</v>
      </c>
      <c r="D57" s="24">
        <v>37257</v>
      </c>
      <c r="E57" s="61">
        <f>-309665+526177</f>
        <v>216512</v>
      </c>
      <c r="F57" s="61">
        <v>568</v>
      </c>
      <c r="G57" s="56">
        <f t="shared" si="0"/>
        <v>215944</v>
      </c>
      <c r="H57" s="57">
        <f t="shared" si="1"/>
        <v>0.19349820788530467</v>
      </c>
      <c r="I57" s="62">
        <v>0.77574469745920371</v>
      </c>
      <c r="J57" s="58">
        <f t="shared" si="2"/>
        <v>577.15405490964758</v>
      </c>
      <c r="L57" s="6"/>
    </row>
    <row r="58" spans="1:12" x14ac:dyDescent="0.25">
      <c r="A58" s="27" t="s">
        <v>31</v>
      </c>
      <c r="B58" s="27">
        <v>1</v>
      </c>
      <c r="C58" s="29" t="s">
        <v>81</v>
      </c>
      <c r="D58" s="24">
        <v>37257</v>
      </c>
      <c r="E58" s="61">
        <v>173575</v>
      </c>
      <c r="F58" s="61">
        <v>589</v>
      </c>
      <c r="G58" s="59">
        <f t="shared" si="0"/>
        <v>172986</v>
      </c>
      <c r="H58" s="82">
        <f t="shared" si="1"/>
        <v>0.15500537634408601</v>
      </c>
      <c r="I58" s="62">
        <v>0.86483746246246251</v>
      </c>
      <c r="J58" s="83">
        <f t="shared" si="2"/>
        <v>643.43907207207212</v>
      </c>
      <c r="L58" s="6"/>
    </row>
    <row r="59" spans="1:12" x14ac:dyDescent="0.25">
      <c r="A59" s="27" t="s">
        <v>31</v>
      </c>
      <c r="B59" s="27">
        <v>1</v>
      </c>
      <c r="C59" s="29" t="s">
        <v>82</v>
      </c>
      <c r="D59" s="24">
        <v>37257</v>
      </c>
      <c r="E59" s="61">
        <v>155874</v>
      </c>
      <c r="F59" s="61">
        <v>998</v>
      </c>
      <c r="G59" s="56">
        <f t="shared" si="0"/>
        <v>154876</v>
      </c>
      <c r="H59" s="57">
        <f t="shared" si="1"/>
        <v>0.13877777777777778</v>
      </c>
      <c r="I59" s="62">
        <v>0.77354166666666668</v>
      </c>
      <c r="J59" s="58">
        <f t="shared" si="2"/>
        <v>575.51499999999999</v>
      </c>
      <c r="L59" s="6"/>
    </row>
    <row r="60" spans="1:12" x14ac:dyDescent="0.25">
      <c r="A60" s="27" t="s">
        <v>31</v>
      </c>
      <c r="B60" s="27">
        <v>1</v>
      </c>
      <c r="C60" s="29" t="s">
        <v>83</v>
      </c>
      <c r="D60" s="24">
        <v>37257</v>
      </c>
      <c r="E60" s="61">
        <v>269805</v>
      </c>
      <c r="F60" s="61">
        <v>813</v>
      </c>
      <c r="G60" s="56">
        <f t="shared" si="0"/>
        <v>268992</v>
      </c>
      <c r="H60" s="57">
        <f t="shared" si="1"/>
        <v>0.24103225806451614</v>
      </c>
      <c r="I60" s="62">
        <v>0.35515578078078081</v>
      </c>
      <c r="J60" s="58">
        <f t="shared" si="2"/>
        <v>264.2359009009009</v>
      </c>
      <c r="L60" s="6"/>
    </row>
    <row r="61" spans="1:12" x14ac:dyDescent="0.25">
      <c r="A61" s="27" t="s">
        <v>31</v>
      </c>
      <c r="B61" s="27">
        <v>1</v>
      </c>
      <c r="C61" s="29" t="s">
        <v>84</v>
      </c>
      <c r="D61" s="24">
        <v>37257</v>
      </c>
      <c r="E61" s="61">
        <v>300508</v>
      </c>
      <c r="F61" s="61">
        <v>1484</v>
      </c>
      <c r="G61" s="56">
        <f t="shared" si="0"/>
        <v>299024</v>
      </c>
      <c r="H61" s="57">
        <f t="shared" si="1"/>
        <v>0.26794265232974912</v>
      </c>
      <c r="I61" s="62">
        <v>0.71660923423423428</v>
      </c>
      <c r="J61" s="58">
        <f t="shared" si="2"/>
        <v>533.15727027027026</v>
      </c>
      <c r="L61" s="6"/>
    </row>
    <row r="62" spans="1:12" x14ac:dyDescent="0.25">
      <c r="A62" s="27" t="s">
        <v>31</v>
      </c>
      <c r="B62" s="27">
        <v>1</v>
      </c>
      <c r="C62" s="29" t="s">
        <v>85</v>
      </c>
      <c r="D62" s="24">
        <v>37257</v>
      </c>
      <c r="E62" s="61">
        <v>277190</v>
      </c>
      <c r="F62" s="61">
        <v>1308</v>
      </c>
      <c r="G62" s="56">
        <f t="shared" si="0"/>
        <v>275882</v>
      </c>
      <c r="H62" s="57">
        <f t="shared" si="1"/>
        <v>0.24720609318996417</v>
      </c>
      <c r="I62" s="62">
        <v>0.63467342342342348</v>
      </c>
      <c r="J62" s="58">
        <f t="shared" si="2"/>
        <v>472.19702702702705</v>
      </c>
      <c r="L62" s="6"/>
    </row>
    <row r="63" spans="1:12" x14ac:dyDescent="0.25">
      <c r="A63" s="27" t="s">
        <v>31</v>
      </c>
      <c r="B63" s="27">
        <v>1</v>
      </c>
      <c r="C63" s="29" t="s">
        <v>86</v>
      </c>
      <c r="D63" s="24">
        <v>37257</v>
      </c>
      <c r="E63" s="61">
        <v>92081</v>
      </c>
      <c r="F63" s="61">
        <v>1330</v>
      </c>
      <c r="G63" s="56">
        <f t="shared" si="0"/>
        <v>90751</v>
      </c>
      <c r="H63" s="57">
        <f t="shared" si="1"/>
        <v>8.1318100358422934E-2</v>
      </c>
      <c r="I63" s="62">
        <v>0.89549436936936933</v>
      </c>
      <c r="J63" s="58">
        <f t="shared" si="2"/>
        <v>666.24781081081073</v>
      </c>
      <c r="L63" s="6"/>
    </row>
    <row r="64" spans="1:12" x14ac:dyDescent="0.25">
      <c r="A64" s="27" t="s">
        <v>31</v>
      </c>
      <c r="B64" s="27">
        <v>1</v>
      </c>
      <c r="C64" s="29" t="s">
        <v>87</v>
      </c>
      <c r="D64" s="24">
        <v>37257</v>
      </c>
      <c r="E64" s="61">
        <v>152371</v>
      </c>
      <c r="F64" s="61">
        <v>178</v>
      </c>
      <c r="G64" s="59">
        <f t="shared" si="0"/>
        <v>152193</v>
      </c>
      <c r="H64" s="82">
        <f t="shared" si="1"/>
        <v>0.13637365591397849</v>
      </c>
      <c r="I64" s="62">
        <v>0.87803791291291289</v>
      </c>
      <c r="J64" s="83">
        <f t="shared" si="2"/>
        <v>653.26020720720715</v>
      </c>
      <c r="L64" s="6"/>
    </row>
    <row r="65" spans="1:12" x14ac:dyDescent="0.25">
      <c r="A65" s="27" t="s">
        <v>31</v>
      </c>
      <c r="B65" s="27">
        <v>1</v>
      </c>
      <c r="C65" s="29" t="s">
        <v>88</v>
      </c>
      <c r="D65" s="24">
        <v>37257</v>
      </c>
      <c r="E65" s="61">
        <v>173761</v>
      </c>
      <c r="F65" s="61">
        <v>637</v>
      </c>
      <c r="G65" s="56">
        <f t="shared" si="0"/>
        <v>173124</v>
      </c>
      <c r="H65" s="57">
        <f t="shared" si="1"/>
        <v>0.15512903225806451</v>
      </c>
      <c r="I65" s="62">
        <v>0.80731268768768771</v>
      </c>
      <c r="J65" s="58">
        <f t="shared" si="2"/>
        <v>600.64063963963963</v>
      </c>
      <c r="L65" s="6"/>
    </row>
    <row r="66" spans="1:12" x14ac:dyDescent="0.25">
      <c r="A66" s="27" t="s">
        <v>31</v>
      </c>
      <c r="B66" s="27">
        <v>1</v>
      </c>
      <c r="C66" s="29" t="s">
        <v>89</v>
      </c>
      <c r="D66" s="24">
        <v>37257</v>
      </c>
      <c r="E66" s="61">
        <v>234230</v>
      </c>
      <c r="F66" s="61">
        <v>324</v>
      </c>
      <c r="G66" s="56">
        <f t="shared" si="0"/>
        <v>233906</v>
      </c>
      <c r="H66" s="57">
        <f t="shared" si="1"/>
        <v>0.20959318996415771</v>
      </c>
      <c r="I66" s="62">
        <v>0.95229954954954954</v>
      </c>
      <c r="J66" s="58">
        <f t="shared" si="2"/>
        <v>708.51086486486486</v>
      </c>
      <c r="L66" s="6"/>
    </row>
    <row r="67" spans="1:12" x14ac:dyDescent="0.25">
      <c r="A67" s="27" t="s">
        <v>31</v>
      </c>
      <c r="B67" s="27">
        <v>1</v>
      </c>
      <c r="C67" s="29" t="s">
        <v>90</v>
      </c>
      <c r="D67" s="24">
        <v>37257</v>
      </c>
      <c r="E67" s="61">
        <v>145130</v>
      </c>
      <c r="F67" s="61">
        <v>629</v>
      </c>
      <c r="G67" s="56">
        <f t="shared" si="0"/>
        <v>144501</v>
      </c>
      <c r="H67" s="57">
        <f t="shared" si="1"/>
        <v>0.12948118279569892</v>
      </c>
      <c r="I67" s="62">
        <v>0.89691366366366365</v>
      </c>
      <c r="J67" s="58">
        <f t="shared" si="2"/>
        <v>667.30376576576577</v>
      </c>
      <c r="L67" s="6"/>
    </row>
    <row r="68" spans="1:12" x14ac:dyDescent="0.25">
      <c r="A68" s="27" t="s">
        <v>31</v>
      </c>
      <c r="B68" s="27">
        <v>1</v>
      </c>
      <c r="C68" s="29" t="s">
        <v>91</v>
      </c>
      <c r="D68" s="24">
        <v>37257</v>
      </c>
      <c r="E68" s="61">
        <v>217488</v>
      </c>
      <c r="F68" s="61">
        <v>1116</v>
      </c>
      <c r="G68" s="56">
        <f t="shared" si="0"/>
        <v>216372</v>
      </c>
      <c r="H68" s="57">
        <f t="shared" si="1"/>
        <v>0.19388172043010754</v>
      </c>
      <c r="I68" s="62">
        <v>0.80962725225225229</v>
      </c>
      <c r="J68" s="58">
        <f t="shared" si="2"/>
        <v>602.36267567567575</v>
      </c>
      <c r="L68" s="6"/>
    </row>
    <row r="69" spans="1:12" x14ac:dyDescent="0.25">
      <c r="A69" s="27" t="s">
        <v>31</v>
      </c>
      <c r="B69" s="27">
        <v>1</v>
      </c>
      <c r="C69" s="29" t="s">
        <v>92</v>
      </c>
      <c r="D69" s="24">
        <v>37257</v>
      </c>
      <c r="E69" s="61">
        <v>177638</v>
      </c>
      <c r="F69" s="61">
        <v>445</v>
      </c>
      <c r="G69" s="56">
        <f t="shared" si="0"/>
        <v>177193</v>
      </c>
      <c r="H69" s="57">
        <f t="shared" si="1"/>
        <v>0.15877508960573478</v>
      </c>
      <c r="I69" s="62">
        <v>0.9260191441441441</v>
      </c>
      <c r="J69" s="58">
        <f t="shared" si="2"/>
        <v>688.95824324324326</v>
      </c>
      <c r="L69" s="6"/>
    </row>
    <row r="70" spans="1:12" x14ac:dyDescent="0.25">
      <c r="A70" s="27" t="s">
        <v>31</v>
      </c>
      <c r="B70" s="27">
        <v>1</v>
      </c>
      <c r="C70" s="29" t="s">
        <v>93</v>
      </c>
      <c r="D70" s="24">
        <v>37257</v>
      </c>
      <c r="E70" s="61">
        <v>194607</v>
      </c>
      <c r="F70" s="61">
        <v>504</v>
      </c>
      <c r="G70" s="56">
        <f t="shared" si="0"/>
        <v>194103</v>
      </c>
      <c r="H70" s="57">
        <f t="shared" si="1"/>
        <v>0.17392741935483871</v>
      </c>
      <c r="I70" s="62">
        <v>0.76362687687687691</v>
      </c>
      <c r="J70" s="58">
        <f t="shared" si="2"/>
        <v>568.13839639639639</v>
      </c>
      <c r="L70" s="6"/>
    </row>
    <row r="71" spans="1:12" x14ac:dyDescent="0.25">
      <c r="A71" s="27" t="s">
        <v>31</v>
      </c>
      <c r="B71" s="27">
        <v>1</v>
      </c>
      <c r="C71" s="29" t="s">
        <v>94</v>
      </c>
      <c r="D71" s="24">
        <v>37257</v>
      </c>
      <c r="E71" s="61">
        <v>217157</v>
      </c>
      <c r="F71" s="61">
        <v>197</v>
      </c>
      <c r="G71" s="56">
        <f t="shared" si="0"/>
        <v>216960</v>
      </c>
      <c r="H71" s="57">
        <f t="shared" si="1"/>
        <v>0.19440860215053762</v>
      </c>
      <c r="I71" s="62">
        <v>0.91750167243913938</v>
      </c>
      <c r="J71" s="58">
        <f t="shared" si="2"/>
        <v>682.62124429471965</v>
      </c>
      <c r="L71" s="6"/>
    </row>
    <row r="72" spans="1:12" x14ac:dyDescent="0.25">
      <c r="A72" s="27" t="s">
        <v>31</v>
      </c>
      <c r="B72" s="27">
        <v>1</v>
      </c>
      <c r="C72" s="29" t="s">
        <v>95</v>
      </c>
      <c r="D72" s="24">
        <v>37257</v>
      </c>
      <c r="E72" s="61">
        <v>212816</v>
      </c>
      <c r="F72" s="61">
        <v>537</v>
      </c>
      <c r="G72" s="56">
        <f t="shared" si="0"/>
        <v>212279</v>
      </c>
      <c r="H72" s="57">
        <f t="shared" si="1"/>
        <v>0.19021415770609318</v>
      </c>
      <c r="I72" s="62">
        <v>0.91402477477477473</v>
      </c>
      <c r="J72" s="58">
        <f t="shared" si="2"/>
        <v>680.03443243243237</v>
      </c>
      <c r="L72" s="6"/>
    </row>
    <row r="73" spans="1:12" x14ac:dyDescent="0.25">
      <c r="A73" s="27" t="s">
        <v>31</v>
      </c>
      <c r="B73" s="27">
        <v>1</v>
      </c>
      <c r="C73" s="29" t="s">
        <v>96</v>
      </c>
      <c r="D73" s="24">
        <v>37257</v>
      </c>
      <c r="E73" s="61">
        <v>247870</v>
      </c>
      <c r="F73" s="61">
        <v>971</v>
      </c>
      <c r="G73" s="56">
        <f t="shared" si="0"/>
        <v>246899</v>
      </c>
      <c r="H73" s="57">
        <f t="shared" si="1"/>
        <v>0.22123566308243728</v>
      </c>
      <c r="I73" s="62">
        <v>0.85660698198198193</v>
      </c>
      <c r="J73" s="58">
        <f t="shared" si="2"/>
        <v>637.31559459459459</v>
      </c>
      <c r="L73" s="6"/>
    </row>
    <row r="74" spans="1:12" x14ac:dyDescent="0.25">
      <c r="A74" s="27" t="s">
        <v>31</v>
      </c>
      <c r="B74" s="27">
        <v>1</v>
      </c>
      <c r="C74" s="29" t="s">
        <v>97</v>
      </c>
      <c r="D74" s="24">
        <v>37257</v>
      </c>
      <c r="E74" s="61">
        <v>235307</v>
      </c>
      <c r="F74" s="61">
        <v>1044</v>
      </c>
      <c r="G74" s="56">
        <f t="shared" si="0"/>
        <v>234263</v>
      </c>
      <c r="H74" s="57">
        <f t="shared" si="1"/>
        <v>0.20991308243727599</v>
      </c>
      <c r="I74" s="62">
        <v>0.68207695195195195</v>
      </c>
      <c r="J74" s="58">
        <f t="shared" si="2"/>
        <v>507.46525225225224</v>
      </c>
      <c r="L74" s="6"/>
    </row>
    <row r="75" spans="1:12" x14ac:dyDescent="0.25">
      <c r="A75" s="27" t="s">
        <v>31</v>
      </c>
      <c r="B75" s="27">
        <v>1</v>
      </c>
      <c r="C75" s="29" t="s">
        <v>98</v>
      </c>
      <c r="D75" s="24">
        <v>37257</v>
      </c>
      <c r="E75" s="61">
        <v>245600</v>
      </c>
      <c r="F75" s="61"/>
      <c r="G75" s="56">
        <f t="shared" si="0"/>
        <v>245600</v>
      </c>
      <c r="H75" s="57">
        <f t="shared" si="1"/>
        <v>0.22007168458781362</v>
      </c>
      <c r="I75" s="62"/>
      <c r="J75" s="58">
        <f t="shared" si="2"/>
        <v>0</v>
      </c>
      <c r="L75" s="6"/>
    </row>
    <row r="76" spans="1:12" x14ac:dyDescent="0.25">
      <c r="A76" s="27" t="s">
        <v>31</v>
      </c>
      <c r="B76" s="27">
        <v>1</v>
      </c>
      <c r="C76" s="29" t="s">
        <v>99</v>
      </c>
      <c r="D76" s="24">
        <v>37257</v>
      </c>
      <c r="E76" s="61">
        <v>228434</v>
      </c>
      <c r="F76" s="61">
        <v>1081</v>
      </c>
      <c r="G76" s="56">
        <f t="shared" ref="G76:G110" si="3">E76-F76</f>
        <v>227353</v>
      </c>
      <c r="H76" s="57">
        <f t="shared" ref="H76:H117" si="4">IF(G76&lt;0,0,G76/(31*1500*24))</f>
        <v>0.20372132616487454</v>
      </c>
      <c r="I76" s="62">
        <v>0.77987349849849852</v>
      </c>
      <c r="J76" s="58">
        <f t="shared" si="2"/>
        <v>580.22588288288284</v>
      </c>
      <c r="L76" s="6"/>
    </row>
    <row r="77" spans="1:12" x14ac:dyDescent="0.25">
      <c r="A77" s="27" t="s">
        <v>31</v>
      </c>
      <c r="B77" s="27">
        <v>1</v>
      </c>
      <c r="C77" s="29" t="s">
        <v>100</v>
      </c>
      <c r="D77" s="24">
        <v>37257</v>
      </c>
      <c r="E77" s="61">
        <v>222299</v>
      </c>
      <c r="F77" s="61">
        <v>351</v>
      </c>
      <c r="G77" s="56">
        <f t="shared" si="3"/>
        <v>221948</v>
      </c>
      <c r="H77" s="57">
        <f t="shared" si="4"/>
        <v>0.19887813620071684</v>
      </c>
      <c r="I77" s="62">
        <v>0.98660773273273272</v>
      </c>
      <c r="J77" s="58">
        <f t="shared" ref="J77:J117" si="5">I77*(24*31)</f>
        <v>734.03615315315312</v>
      </c>
      <c r="L77" s="6"/>
    </row>
    <row r="78" spans="1:12" x14ac:dyDescent="0.25">
      <c r="A78" s="27" t="s">
        <v>31</v>
      </c>
      <c r="B78" s="27">
        <v>1</v>
      </c>
      <c r="C78" s="29" t="s">
        <v>101</v>
      </c>
      <c r="D78" s="24">
        <v>37257</v>
      </c>
      <c r="E78" s="61">
        <v>217782</v>
      </c>
      <c r="F78" s="61">
        <v>1292</v>
      </c>
      <c r="G78" s="56">
        <f t="shared" si="3"/>
        <v>216490</v>
      </c>
      <c r="H78" s="57">
        <f t="shared" si="4"/>
        <v>0.19398745519713262</v>
      </c>
      <c r="I78" s="62">
        <v>0.79689039039039034</v>
      </c>
      <c r="J78" s="58">
        <f t="shared" si="5"/>
        <v>592.88645045045041</v>
      </c>
      <c r="L78" s="6"/>
    </row>
    <row r="79" spans="1:12" x14ac:dyDescent="0.25">
      <c r="A79" s="27" t="s">
        <v>31</v>
      </c>
      <c r="B79" s="27">
        <v>1</v>
      </c>
      <c r="C79" s="29" t="s">
        <v>102</v>
      </c>
      <c r="D79" s="24">
        <v>37257</v>
      </c>
      <c r="E79" s="61">
        <v>231740</v>
      </c>
      <c r="F79" s="61">
        <v>656</v>
      </c>
      <c r="G79" s="56">
        <f t="shared" si="3"/>
        <v>231084</v>
      </c>
      <c r="H79" s="57">
        <f t="shared" si="4"/>
        <v>0.20706451612903226</v>
      </c>
      <c r="I79" s="62">
        <v>0.85167192192192187</v>
      </c>
      <c r="J79" s="58">
        <f t="shared" si="5"/>
        <v>633.64390990990989</v>
      </c>
      <c r="L79" s="6"/>
    </row>
    <row r="80" spans="1:12" x14ac:dyDescent="0.25">
      <c r="A80" s="27" t="s">
        <v>31</v>
      </c>
      <c r="B80" s="27">
        <v>1</v>
      </c>
      <c r="C80" s="29" t="s">
        <v>103</v>
      </c>
      <c r="D80" s="24">
        <v>37257</v>
      </c>
      <c r="E80" s="61">
        <v>214838</v>
      </c>
      <c r="F80" s="61">
        <v>458</v>
      </c>
      <c r="G80" s="56">
        <f t="shared" si="3"/>
        <v>214380</v>
      </c>
      <c r="H80" s="57">
        <f t="shared" si="4"/>
        <v>0.1920967741935484</v>
      </c>
      <c r="I80" s="62">
        <v>0.76809909909909913</v>
      </c>
      <c r="J80" s="58">
        <f t="shared" si="5"/>
        <v>571.46572972972979</v>
      </c>
      <c r="L80" s="6"/>
    </row>
    <row r="81" spans="1:12" x14ac:dyDescent="0.25">
      <c r="A81" s="27" t="s">
        <v>31</v>
      </c>
      <c r="B81" s="27">
        <v>1</v>
      </c>
      <c r="C81" s="29" t="s">
        <v>104</v>
      </c>
      <c r="D81" s="24">
        <v>37257</v>
      </c>
      <c r="E81" s="61">
        <v>175487</v>
      </c>
      <c r="F81" s="61">
        <v>1391</v>
      </c>
      <c r="G81" s="56">
        <f t="shared" si="3"/>
        <v>174096</v>
      </c>
      <c r="H81" s="57">
        <f t="shared" si="4"/>
        <v>0.156</v>
      </c>
      <c r="I81" s="62">
        <v>0.76642004504504502</v>
      </c>
      <c r="J81" s="58">
        <f t="shared" si="5"/>
        <v>570.21651351351352</v>
      </c>
      <c r="L81" s="6"/>
    </row>
    <row r="82" spans="1:12" x14ac:dyDescent="0.25">
      <c r="A82" s="27" t="s">
        <v>31</v>
      </c>
      <c r="B82" s="27">
        <v>1</v>
      </c>
      <c r="C82" s="29" t="s">
        <v>105</v>
      </c>
      <c r="D82" s="24">
        <v>37257</v>
      </c>
      <c r="E82" s="61">
        <v>207314</v>
      </c>
      <c r="F82" s="61">
        <v>1018</v>
      </c>
      <c r="G82" s="56">
        <f t="shared" si="3"/>
        <v>206296</v>
      </c>
      <c r="H82" s="57">
        <f t="shared" si="4"/>
        <v>0.18485304659498208</v>
      </c>
      <c r="I82" s="62">
        <v>0.7212327327327327</v>
      </c>
      <c r="J82" s="58">
        <f t="shared" si="5"/>
        <v>536.59715315315316</v>
      </c>
      <c r="L82" s="6"/>
    </row>
    <row r="83" spans="1:12" x14ac:dyDescent="0.25">
      <c r="A83" s="27" t="s">
        <v>31</v>
      </c>
      <c r="B83" s="27">
        <v>1</v>
      </c>
      <c r="C83" s="29" t="s">
        <v>106</v>
      </c>
      <c r="D83" s="24">
        <v>37257</v>
      </c>
      <c r="E83" s="61">
        <v>191862</v>
      </c>
      <c r="F83" s="61"/>
      <c r="G83" s="56">
        <f t="shared" si="3"/>
        <v>191862</v>
      </c>
      <c r="H83" s="57">
        <f t="shared" si="4"/>
        <v>0.17191935483870968</v>
      </c>
      <c r="I83" s="62"/>
      <c r="J83" s="58">
        <f t="shared" si="5"/>
        <v>0</v>
      </c>
      <c r="L83" s="6"/>
    </row>
    <row r="84" spans="1:12" x14ac:dyDescent="0.25">
      <c r="A84" s="27" t="s">
        <v>31</v>
      </c>
      <c r="B84" s="27">
        <v>1</v>
      </c>
      <c r="C84" s="29" t="s">
        <v>107</v>
      </c>
      <c r="D84" s="24">
        <v>37257</v>
      </c>
      <c r="E84" s="61">
        <v>242904</v>
      </c>
      <c r="F84" s="61">
        <v>609</v>
      </c>
      <c r="G84" s="56">
        <f t="shared" si="3"/>
        <v>242295</v>
      </c>
      <c r="H84" s="57">
        <f t="shared" si="4"/>
        <v>0.21711021505376343</v>
      </c>
      <c r="I84" s="62">
        <v>0.76910285285285285</v>
      </c>
      <c r="J84" s="58">
        <f t="shared" si="5"/>
        <v>572.21252252252248</v>
      </c>
      <c r="L84" s="6"/>
    </row>
    <row r="85" spans="1:12" x14ac:dyDescent="0.25">
      <c r="A85" s="27" t="s">
        <v>31</v>
      </c>
      <c r="B85" s="27">
        <v>1</v>
      </c>
      <c r="C85" s="29" t="s">
        <v>108</v>
      </c>
      <c r="D85" s="24">
        <v>37257</v>
      </c>
      <c r="E85" s="61">
        <v>178144</v>
      </c>
      <c r="F85" s="61">
        <v>396</v>
      </c>
      <c r="G85" s="56">
        <f t="shared" si="3"/>
        <v>177748</v>
      </c>
      <c r="H85" s="57">
        <f t="shared" si="4"/>
        <v>0.15927240143369176</v>
      </c>
      <c r="I85" s="62">
        <v>0.89882882882882886</v>
      </c>
      <c r="J85" s="58">
        <f t="shared" si="5"/>
        <v>668.72864864864869</v>
      </c>
      <c r="L85" s="6"/>
    </row>
    <row r="86" spans="1:12" x14ac:dyDescent="0.25">
      <c r="A86" s="27" t="s">
        <v>31</v>
      </c>
      <c r="B86" s="27">
        <v>1</v>
      </c>
      <c r="C86" s="29" t="s">
        <v>109</v>
      </c>
      <c r="D86" s="24">
        <v>37257</v>
      </c>
      <c r="E86" s="61">
        <v>223313</v>
      </c>
      <c r="F86" s="61">
        <v>1096</v>
      </c>
      <c r="G86" s="56">
        <f t="shared" si="3"/>
        <v>222217</v>
      </c>
      <c r="H86" s="57">
        <f t="shared" si="4"/>
        <v>0.19911917562724013</v>
      </c>
      <c r="I86" s="62">
        <v>0.55921659159159154</v>
      </c>
      <c r="J86" s="58">
        <f t="shared" si="5"/>
        <v>416.0571441441441</v>
      </c>
      <c r="L86" s="6"/>
    </row>
    <row r="87" spans="1:12" x14ac:dyDescent="0.25">
      <c r="A87" s="27" t="s">
        <v>31</v>
      </c>
      <c r="B87" s="27">
        <v>1</v>
      </c>
      <c r="C87" s="29" t="s">
        <v>110</v>
      </c>
      <c r="D87" s="24">
        <v>37257</v>
      </c>
      <c r="E87" s="61">
        <v>231124</v>
      </c>
      <c r="F87" s="61">
        <v>1244</v>
      </c>
      <c r="G87" s="56">
        <f t="shared" si="3"/>
        <v>229880</v>
      </c>
      <c r="H87" s="57">
        <f t="shared" si="4"/>
        <v>0.20598566308243726</v>
      </c>
      <c r="I87" s="62">
        <v>0.51158033033033035</v>
      </c>
      <c r="J87" s="58">
        <f t="shared" si="5"/>
        <v>380.61576576576579</v>
      </c>
      <c r="L87" s="6"/>
    </row>
    <row r="88" spans="1:12" x14ac:dyDescent="0.25">
      <c r="A88" s="27" t="s">
        <v>31</v>
      </c>
      <c r="B88" s="27">
        <v>1</v>
      </c>
      <c r="C88" s="29" t="s">
        <v>111</v>
      </c>
      <c r="D88" s="24">
        <v>37257</v>
      </c>
      <c r="E88" s="61">
        <v>179137</v>
      </c>
      <c r="F88" s="61">
        <v>460</v>
      </c>
      <c r="G88" s="56">
        <f t="shared" si="3"/>
        <v>178677</v>
      </c>
      <c r="H88" s="57">
        <f t="shared" si="4"/>
        <v>0.16010483870967743</v>
      </c>
      <c r="I88" s="62">
        <v>0.92998536036036039</v>
      </c>
      <c r="J88" s="58">
        <f t="shared" si="5"/>
        <v>691.90910810810817</v>
      </c>
      <c r="L88" s="6"/>
    </row>
    <row r="89" spans="1:12" x14ac:dyDescent="0.25">
      <c r="A89" s="27" t="s">
        <v>31</v>
      </c>
      <c r="B89" s="27">
        <v>1</v>
      </c>
      <c r="C89" s="29" t="s">
        <v>112</v>
      </c>
      <c r="D89" s="24">
        <v>37257</v>
      </c>
      <c r="E89" s="61">
        <v>253626</v>
      </c>
      <c r="F89" s="61">
        <v>635</v>
      </c>
      <c r="G89" s="56">
        <f t="shared" si="3"/>
        <v>252991</v>
      </c>
      <c r="H89" s="57">
        <f t="shared" si="4"/>
        <v>0.22669444444444445</v>
      </c>
      <c r="I89" s="62">
        <v>0.81896996996996996</v>
      </c>
      <c r="J89" s="58">
        <f t="shared" si="5"/>
        <v>609.3136576576577</v>
      </c>
      <c r="L89" s="6"/>
    </row>
    <row r="90" spans="1:12" x14ac:dyDescent="0.25">
      <c r="A90" s="27" t="s">
        <v>31</v>
      </c>
      <c r="B90" s="27">
        <v>1</v>
      </c>
      <c r="C90" s="29" t="s">
        <v>113</v>
      </c>
      <c r="D90" s="24">
        <v>37257</v>
      </c>
      <c r="E90" s="61">
        <v>166051</v>
      </c>
      <c r="F90" s="61">
        <v>991</v>
      </c>
      <c r="G90" s="56">
        <f t="shared" si="3"/>
        <v>165060</v>
      </c>
      <c r="H90" s="57">
        <f t="shared" si="4"/>
        <v>0.1479032258064516</v>
      </c>
      <c r="I90" s="62">
        <v>0.66113138138138139</v>
      </c>
      <c r="J90" s="58">
        <f t="shared" si="5"/>
        <v>491.88174774774774</v>
      </c>
      <c r="L90" s="6"/>
    </row>
    <row r="91" spans="1:12" x14ac:dyDescent="0.25">
      <c r="A91" s="27" t="s">
        <v>31</v>
      </c>
      <c r="B91" s="27">
        <v>1</v>
      </c>
      <c r="C91" s="29" t="s">
        <v>114</v>
      </c>
      <c r="D91" s="24">
        <v>37257</v>
      </c>
      <c r="E91" s="61">
        <v>232603</v>
      </c>
      <c r="F91" s="61">
        <v>429</v>
      </c>
      <c r="G91" s="56">
        <f t="shared" si="3"/>
        <v>232174</v>
      </c>
      <c r="H91" s="57">
        <f t="shared" si="4"/>
        <v>0.20804121863799283</v>
      </c>
      <c r="I91" s="62">
        <v>0.86175375375375374</v>
      </c>
      <c r="J91" s="58">
        <f t="shared" si="5"/>
        <v>641.14479279279283</v>
      </c>
      <c r="L91" s="6"/>
    </row>
    <row r="92" spans="1:12" x14ac:dyDescent="0.25">
      <c r="A92" s="27" t="s">
        <v>31</v>
      </c>
      <c r="B92" s="27">
        <v>1</v>
      </c>
      <c r="C92" s="29" t="s">
        <v>115</v>
      </c>
      <c r="D92" s="24">
        <v>37257</v>
      </c>
      <c r="E92" s="61">
        <v>255983</v>
      </c>
      <c r="F92" s="61">
        <v>676</v>
      </c>
      <c r="G92" s="56">
        <f t="shared" si="3"/>
        <v>255307</v>
      </c>
      <c r="H92" s="57">
        <f t="shared" si="4"/>
        <v>0.22876971326164874</v>
      </c>
      <c r="I92" s="62">
        <v>0.68197184684684686</v>
      </c>
      <c r="J92" s="58">
        <f t="shared" si="5"/>
        <v>507.38705405405409</v>
      </c>
      <c r="L92" s="6"/>
    </row>
    <row r="93" spans="1:12" x14ac:dyDescent="0.25">
      <c r="A93" s="27" t="s">
        <v>31</v>
      </c>
      <c r="B93" s="27">
        <v>1</v>
      </c>
      <c r="C93" s="29" t="s">
        <v>116</v>
      </c>
      <c r="D93" s="24">
        <v>37257</v>
      </c>
      <c r="E93" s="61">
        <v>216998</v>
      </c>
      <c r="F93" s="61">
        <v>577</v>
      </c>
      <c r="G93" s="56">
        <f t="shared" si="3"/>
        <v>216421</v>
      </c>
      <c r="H93" s="57">
        <f t="shared" si="4"/>
        <v>0.19392562724014337</v>
      </c>
      <c r="I93" s="62">
        <v>0.88832582582582587</v>
      </c>
      <c r="J93" s="58">
        <f t="shared" si="5"/>
        <v>660.91441441441441</v>
      </c>
      <c r="L93" s="6"/>
    </row>
    <row r="94" spans="1:12" x14ac:dyDescent="0.25">
      <c r="A94" s="27" t="s">
        <v>31</v>
      </c>
      <c r="B94" s="27">
        <v>1</v>
      </c>
      <c r="C94" s="29" t="s">
        <v>117</v>
      </c>
      <c r="D94" s="24">
        <v>37257</v>
      </c>
      <c r="E94" s="61">
        <v>136176</v>
      </c>
      <c r="F94" s="61">
        <v>546</v>
      </c>
      <c r="G94" s="56">
        <f t="shared" si="3"/>
        <v>135630</v>
      </c>
      <c r="H94" s="57">
        <f t="shared" si="4"/>
        <v>0.12153225806451613</v>
      </c>
      <c r="I94" s="62">
        <v>0.90805743243243242</v>
      </c>
      <c r="J94" s="58">
        <f t="shared" si="5"/>
        <v>675.59472972972969</v>
      </c>
      <c r="L94" s="6"/>
    </row>
    <row r="95" spans="1:12" x14ac:dyDescent="0.25">
      <c r="A95" s="27" t="s">
        <v>31</v>
      </c>
      <c r="B95" s="27">
        <v>1</v>
      </c>
      <c r="C95" s="29" t="s">
        <v>118</v>
      </c>
      <c r="D95" s="24">
        <v>37257</v>
      </c>
      <c r="E95" s="61">
        <v>129445</v>
      </c>
      <c r="F95" s="61">
        <v>943</v>
      </c>
      <c r="G95" s="59">
        <f t="shared" si="3"/>
        <v>128502</v>
      </c>
      <c r="H95" s="82">
        <f t="shared" si="4"/>
        <v>0.11514516129032258</v>
      </c>
      <c r="I95" s="62">
        <v>0.82268318318318323</v>
      </c>
      <c r="J95" s="58">
        <f t="shared" si="5"/>
        <v>612.07628828828831</v>
      </c>
      <c r="L95" s="6"/>
    </row>
    <row r="96" spans="1:12" x14ac:dyDescent="0.25">
      <c r="A96" s="27" t="s">
        <v>31</v>
      </c>
      <c r="B96" s="27">
        <v>1</v>
      </c>
      <c r="C96" s="29" t="s">
        <v>119</v>
      </c>
      <c r="D96" s="24">
        <v>37257</v>
      </c>
      <c r="E96" s="61">
        <v>278531</v>
      </c>
      <c r="F96" s="61">
        <v>1052</v>
      </c>
      <c r="G96" s="56">
        <f t="shared" si="3"/>
        <v>277479</v>
      </c>
      <c r="H96" s="57">
        <f t="shared" si="4"/>
        <v>0.24863709677419354</v>
      </c>
      <c r="I96" s="62">
        <v>0.76254429429429427</v>
      </c>
      <c r="J96" s="58">
        <f t="shared" si="5"/>
        <v>567.33295495495497</v>
      </c>
      <c r="L96" s="6"/>
    </row>
    <row r="97" spans="1:12" x14ac:dyDescent="0.25">
      <c r="A97" s="27" t="s">
        <v>31</v>
      </c>
      <c r="B97" s="27">
        <v>1</v>
      </c>
      <c r="C97" s="29" t="s">
        <v>120</v>
      </c>
      <c r="D97" s="24">
        <v>37257</v>
      </c>
      <c r="E97" s="61">
        <v>239213</v>
      </c>
      <c r="F97" s="61">
        <v>1055</v>
      </c>
      <c r="G97" s="56">
        <f t="shared" si="3"/>
        <v>238158</v>
      </c>
      <c r="H97" s="57">
        <f t="shared" si="4"/>
        <v>0.2134032258064516</v>
      </c>
      <c r="I97" s="62">
        <v>0.64746996996996997</v>
      </c>
      <c r="J97" s="58">
        <f t="shared" si="5"/>
        <v>481.71765765765764</v>
      </c>
      <c r="L97" s="6"/>
    </row>
    <row r="98" spans="1:12" x14ac:dyDescent="0.25">
      <c r="A98" s="27" t="s">
        <v>31</v>
      </c>
      <c r="B98" s="27">
        <v>1</v>
      </c>
      <c r="C98" s="29" t="s">
        <v>121</v>
      </c>
      <c r="D98" s="24">
        <v>37257</v>
      </c>
      <c r="E98" s="61">
        <v>298642</v>
      </c>
      <c r="F98" s="61">
        <v>610</v>
      </c>
      <c r="G98" s="56">
        <f t="shared" si="3"/>
        <v>298032</v>
      </c>
      <c r="H98" s="57">
        <f t="shared" si="4"/>
        <v>0.26705376344086024</v>
      </c>
      <c r="I98" s="62">
        <v>0.86057545045045047</v>
      </c>
      <c r="J98" s="58">
        <f t="shared" si="5"/>
        <v>640.26813513513514</v>
      </c>
      <c r="L98" s="6"/>
    </row>
    <row r="99" spans="1:12" x14ac:dyDescent="0.25">
      <c r="A99" s="27" t="s">
        <v>31</v>
      </c>
      <c r="B99" s="27">
        <v>1</v>
      </c>
      <c r="C99" s="29" t="s">
        <v>122</v>
      </c>
      <c r="D99" s="24">
        <v>37257</v>
      </c>
      <c r="E99" s="61">
        <v>282934</v>
      </c>
      <c r="F99" s="61">
        <v>653</v>
      </c>
      <c r="G99" s="56">
        <f t="shared" si="3"/>
        <v>282281</v>
      </c>
      <c r="H99" s="57">
        <f t="shared" si="4"/>
        <v>0.25293996415770609</v>
      </c>
      <c r="I99" s="62">
        <v>0.87717004504504503</v>
      </c>
      <c r="J99" s="58">
        <f t="shared" si="5"/>
        <v>652.61451351351354</v>
      </c>
      <c r="L99" s="6"/>
    </row>
    <row r="100" spans="1:12" x14ac:dyDescent="0.25">
      <c r="A100" s="27" t="s">
        <v>31</v>
      </c>
      <c r="B100" s="27">
        <v>1</v>
      </c>
      <c r="C100" s="29" t="s">
        <v>123</v>
      </c>
      <c r="D100" s="24">
        <v>37257</v>
      </c>
      <c r="E100" s="61">
        <v>286804</v>
      </c>
      <c r="F100" s="61">
        <v>887</v>
      </c>
      <c r="G100" s="56">
        <f t="shared" si="3"/>
        <v>285917</v>
      </c>
      <c r="H100" s="57">
        <f t="shared" si="4"/>
        <v>0.25619802867383512</v>
      </c>
      <c r="I100" s="62">
        <v>0.84448010510510507</v>
      </c>
      <c r="J100" s="58">
        <f t="shared" si="5"/>
        <v>628.29319819819818</v>
      </c>
      <c r="L100" s="6"/>
    </row>
    <row r="101" spans="1:12" x14ac:dyDescent="0.25">
      <c r="A101" s="27" t="s">
        <v>31</v>
      </c>
      <c r="B101" s="27">
        <v>1</v>
      </c>
      <c r="C101" s="29" t="s">
        <v>124</v>
      </c>
      <c r="D101" s="24">
        <v>37257</v>
      </c>
      <c r="E101" s="61">
        <v>318212</v>
      </c>
      <c r="F101" s="61">
        <v>565</v>
      </c>
      <c r="G101" s="56">
        <f t="shared" si="3"/>
        <v>317647</v>
      </c>
      <c r="H101" s="57">
        <f t="shared" si="4"/>
        <v>0.28462992831541217</v>
      </c>
      <c r="I101" s="62">
        <v>0.79748085585585582</v>
      </c>
      <c r="J101" s="58">
        <f t="shared" si="5"/>
        <v>593.32575675675673</v>
      </c>
      <c r="L101" s="6"/>
    </row>
    <row r="102" spans="1:12" x14ac:dyDescent="0.25">
      <c r="A102" s="27" t="s">
        <v>31</v>
      </c>
      <c r="B102" s="27">
        <v>1</v>
      </c>
      <c r="C102" s="29" t="s">
        <v>125</v>
      </c>
      <c r="D102" s="24">
        <v>37257</v>
      </c>
      <c r="E102" s="61">
        <v>181104</v>
      </c>
      <c r="F102" s="61">
        <v>510</v>
      </c>
      <c r="G102" s="56">
        <f t="shared" si="3"/>
        <v>180594</v>
      </c>
      <c r="H102" s="57">
        <f t="shared" si="4"/>
        <v>0.16182258064516128</v>
      </c>
      <c r="I102" s="62">
        <v>0.83138250750750753</v>
      </c>
      <c r="J102" s="58">
        <f t="shared" si="5"/>
        <v>618.54858558558556</v>
      </c>
      <c r="L102" s="6"/>
    </row>
    <row r="103" spans="1:12" x14ac:dyDescent="0.25">
      <c r="A103" s="27" t="s">
        <v>31</v>
      </c>
      <c r="B103" s="27">
        <v>1</v>
      </c>
      <c r="C103" s="29" t="s">
        <v>126</v>
      </c>
      <c r="D103" s="24">
        <v>37257</v>
      </c>
      <c r="E103" s="61">
        <v>196699</v>
      </c>
      <c r="F103" s="61">
        <v>685</v>
      </c>
      <c r="G103" s="56">
        <f t="shared" si="3"/>
        <v>196014</v>
      </c>
      <c r="H103" s="57">
        <f t="shared" si="4"/>
        <v>0.17563978494623655</v>
      </c>
      <c r="I103" s="62">
        <v>0.78517942942942942</v>
      </c>
      <c r="J103" s="58">
        <f t="shared" si="5"/>
        <v>584.17349549549544</v>
      </c>
      <c r="L103" s="6"/>
    </row>
    <row r="104" spans="1:12" x14ac:dyDescent="0.25">
      <c r="A104" s="27" t="s">
        <v>31</v>
      </c>
      <c r="B104" s="27">
        <v>1</v>
      </c>
      <c r="C104" s="29" t="s">
        <v>127</v>
      </c>
      <c r="D104" s="24">
        <v>37257</v>
      </c>
      <c r="E104" s="61">
        <v>199353</v>
      </c>
      <c r="F104" s="61">
        <v>939</v>
      </c>
      <c r="G104" s="56">
        <f t="shared" si="3"/>
        <v>198414</v>
      </c>
      <c r="H104" s="57">
        <f t="shared" si="4"/>
        <v>0.17779032258064517</v>
      </c>
      <c r="I104" s="62">
        <v>0.71114939939939936</v>
      </c>
      <c r="J104" s="58">
        <f t="shared" si="5"/>
        <v>529.09515315315309</v>
      </c>
      <c r="L104" s="6"/>
    </row>
    <row r="105" spans="1:12" x14ac:dyDescent="0.25">
      <c r="A105" s="27" t="s">
        <v>31</v>
      </c>
      <c r="B105" s="27">
        <v>1</v>
      </c>
      <c r="C105" s="29" t="s">
        <v>128</v>
      </c>
      <c r="D105" s="24">
        <v>37257</v>
      </c>
      <c r="E105" s="61">
        <v>249741</v>
      </c>
      <c r="F105" s="61">
        <v>1160</v>
      </c>
      <c r="G105" s="56">
        <f t="shared" si="3"/>
        <v>248581</v>
      </c>
      <c r="H105" s="57">
        <f t="shared" si="4"/>
        <v>0.22274283154121863</v>
      </c>
      <c r="I105" s="62">
        <v>0.62789564564564559</v>
      </c>
      <c r="J105" s="58">
        <f t="shared" si="5"/>
        <v>467.15436036036033</v>
      </c>
      <c r="L105" s="6"/>
    </row>
    <row r="106" spans="1:12" x14ac:dyDescent="0.25">
      <c r="A106" s="27" t="s">
        <v>31</v>
      </c>
      <c r="B106" s="27">
        <v>1</v>
      </c>
      <c r="C106" s="29" t="s">
        <v>129</v>
      </c>
      <c r="D106" s="24">
        <v>37257</v>
      </c>
      <c r="E106" s="61">
        <v>160697</v>
      </c>
      <c r="F106" s="61">
        <v>1167</v>
      </c>
      <c r="G106" s="56">
        <f t="shared" si="3"/>
        <v>159530</v>
      </c>
      <c r="H106" s="57">
        <f t="shared" si="4"/>
        <v>0.14294802867383513</v>
      </c>
      <c r="I106" s="62">
        <v>0.74364714714714719</v>
      </c>
      <c r="J106" s="58">
        <f t="shared" si="5"/>
        <v>553.27347747747751</v>
      </c>
      <c r="L106" s="6"/>
    </row>
    <row r="107" spans="1:12" x14ac:dyDescent="0.25">
      <c r="A107" s="27" t="s">
        <v>31</v>
      </c>
      <c r="B107" s="27">
        <v>1</v>
      </c>
      <c r="C107" s="29" t="s">
        <v>130</v>
      </c>
      <c r="D107" s="24">
        <v>37257</v>
      </c>
      <c r="E107" s="61">
        <v>317307</v>
      </c>
      <c r="F107" s="61">
        <v>620</v>
      </c>
      <c r="G107" s="56">
        <f t="shared" si="3"/>
        <v>316687</v>
      </c>
      <c r="H107" s="57">
        <f t="shared" si="4"/>
        <v>0.28376971326164874</v>
      </c>
      <c r="I107" s="62">
        <v>0.87667905405405411</v>
      </c>
      <c r="J107" s="58">
        <f t="shared" si="5"/>
        <v>652.24921621621627</v>
      </c>
      <c r="L107" s="6"/>
    </row>
    <row r="108" spans="1:12" x14ac:dyDescent="0.25">
      <c r="A108" s="27" t="s">
        <v>31</v>
      </c>
      <c r="B108" s="27">
        <v>1</v>
      </c>
      <c r="C108" s="29" t="s">
        <v>131</v>
      </c>
      <c r="D108" s="24">
        <v>37257</v>
      </c>
      <c r="E108" s="61">
        <v>231238</v>
      </c>
      <c r="F108" s="61"/>
      <c r="G108" s="56">
        <f t="shared" si="3"/>
        <v>231238</v>
      </c>
      <c r="H108" s="57">
        <f t="shared" si="4"/>
        <v>0.20720250896057349</v>
      </c>
      <c r="I108" s="62"/>
      <c r="J108" s="58">
        <f t="shared" si="5"/>
        <v>0</v>
      </c>
      <c r="L108" s="6"/>
    </row>
    <row r="109" spans="1:12" x14ac:dyDescent="0.25">
      <c r="A109" s="27" t="s">
        <v>31</v>
      </c>
      <c r="B109" s="27">
        <v>1</v>
      </c>
      <c r="C109" s="29" t="s">
        <v>132</v>
      </c>
      <c r="D109" s="24">
        <v>37257</v>
      </c>
      <c r="E109" s="61">
        <v>227379</v>
      </c>
      <c r="F109" s="61">
        <v>129</v>
      </c>
      <c r="G109" s="56">
        <f t="shared" si="3"/>
        <v>227250</v>
      </c>
      <c r="H109" s="57">
        <f t="shared" si="4"/>
        <v>0.20362903225806453</v>
      </c>
      <c r="I109" s="62">
        <v>0.95993243243243243</v>
      </c>
      <c r="J109" s="58">
        <f t="shared" si="5"/>
        <v>714.18972972972972</v>
      </c>
      <c r="L109" s="6"/>
    </row>
    <row r="110" spans="1:12" x14ac:dyDescent="0.25">
      <c r="A110" s="27" t="s">
        <v>31</v>
      </c>
      <c r="B110" s="27">
        <v>1</v>
      </c>
      <c r="C110" s="29" t="s">
        <v>133</v>
      </c>
      <c r="D110" s="24">
        <v>37257</v>
      </c>
      <c r="E110" s="61">
        <v>290713</v>
      </c>
      <c r="F110" s="61">
        <v>685</v>
      </c>
      <c r="G110" s="56">
        <f t="shared" si="3"/>
        <v>290028</v>
      </c>
      <c r="H110" s="57">
        <f t="shared" si="4"/>
        <v>0.25988172043010754</v>
      </c>
      <c r="I110" s="62">
        <v>0.78996734234234234</v>
      </c>
      <c r="J110" s="58">
        <f t="shared" si="5"/>
        <v>587.73570270270272</v>
      </c>
      <c r="L110" s="6"/>
    </row>
    <row r="111" spans="1:12" x14ac:dyDescent="0.25">
      <c r="A111" s="27" t="s">
        <v>31</v>
      </c>
      <c r="B111" s="27">
        <v>1</v>
      </c>
      <c r="C111" s="29" t="s">
        <v>134</v>
      </c>
      <c r="D111" s="24">
        <v>37257</v>
      </c>
      <c r="E111" s="61">
        <v>221840</v>
      </c>
      <c r="F111" s="61">
        <v>2017</v>
      </c>
      <c r="G111" s="56">
        <f t="shared" ref="G111:G117" si="6">E111-F111</f>
        <v>219823</v>
      </c>
      <c r="H111" s="57">
        <f t="shared" si="4"/>
        <v>0.19697401433691755</v>
      </c>
      <c r="I111" s="62">
        <v>0.52962012012012016</v>
      </c>
      <c r="J111" s="58">
        <f t="shared" si="5"/>
        <v>394.0373693693694</v>
      </c>
      <c r="L111" s="6"/>
    </row>
    <row r="112" spans="1:12" x14ac:dyDescent="0.25">
      <c r="A112" s="27" t="s">
        <v>31</v>
      </c>
      <c r="B112" s="27">
        <v>1</v>
      </c>
      <c r="C112" s="29" t="s">
        <v>135</v>
      </c>
      <c r="D112" s="24">
        <v>37257</v>
      </c>
      <c r="E112" s="61">
        <v>189257</v>
      </c>
      <c r="F112" s="61">
        <v>625</v>
      </c>
      <c r="G112" s="56">
        <f t="shared" si="6"/>
        <v>188632</v>
      </c>
      <c r="H112" s="57">
        <f t="shared" si="4"/>
        <v>0.16902508960573476</v>
      </c>
      <c r="I112" s="62">
        <v>0.89068993993993995</v>
      </c>
      <c r="J112" s="58">
        <f t="shared" si="5"/>
        <v>662.67331531531534</v>
      </c>
      <c r="L112" s="6"/>
    </row>
    <row r="113" spans="1:12" x14ac:dyDescent="0.25">
      <c r="A113" s="27" t="s">
        <v>31</v>
      </c>
      <c r="B113" s="27">
        <v>1</v>
      </c>
      <c r="C113" s="29" t="s">
        <v>136</v>
      </c>
      <c r="D113" s="24">
        <v>37257</v>
      </c>
      <c r="E113" s="61">
        <v>248491</v>
      </c>
      <c r="F113" s="61">
        <v>884</v>
      </c>
      <c r="G113" s="56">
        <f t="shared" si="6"/>
        <v>247607</v>
      </c>
      <c r="H113" s="57">
        <f t="shared" si="4"/>
        <v>0.22187007168458781</v>
      </c>
      <c r="I113" s="62">
        <v>0.74901576576576578</v>
      </c>
      <c r="J113" s="58">
        <f t="shared" si="5"/>
        <v>557.26772972972969</v>
      </c>
      <c r="L113" s="6"/>
    </row>
    <row r="114" spans="1:12" x14ac:dyDescent="0.25">
      <c r="A114" s="27" t="s">
        <v>31</v>
      </c>
      <c r="B114" s="27">
        <v>1</v>
      </c>
      <c r="C114" s="29" t="s">
        <v>137</v>
      </c>
      <c r="D114" s="24">
        <v>37257</v>
      </c>
      <c r="E114" s="61">
        <v>269431</v>
      </c>
      <c r="F114" s="61">
        <v>897</v>
      </c>
      <c r="G114" s="56">
        <f t="shared" si="6"/>
        <v>268534</v>
      </c>
      <c r="H114" s="57">
        <f t="shared" si="4"/>
        <v>0.24062186379928316</v>
      </c>
      <c r="I114" s="62">
        <v>0.78293656156156155</v>
      </c>
      <c r="J114" s="58">
        <f t="shared" si="5"/>
        <v>582.50480180180182</v>
      </c>
      <c r="L114" s="6"/>
    </row>
    <row r="115" spans="1:12" x14ac:dyDescent="0.25">
      <c r="A115" s="27" t="s">
        <v>31</v>
      </c>
      <c r="B115" s="27">
        <v>1</v>
      </c>
      <c r="C115" s="29" t="s">
        <v>138</v>
      </c>
      <c r="D115" s="24">
        <v>37257</v>
      </c>
      <c r="E115" s="61">
        <v>211588</v>
      </c>
      <c r="F115" s="61">
        <v>701</v>
      </c>
      <c r="G115" s="56">
        <f t="shared" si="6"/>
        <v>210887</v>
      </c>
      <c r="H115" s="57">
        <f t="shared" si="4"/>
        <v>0.1889668458781362</v>
      </c>
      <c r="I115" s="62">
        <v>0.94668768768768774</v>
      </c>
      <c r="J115" s="58">
        <f t="shared" si="5"/>
        <v>704.33563963963968</v>
      </c>
      <c r="L115" s="6"/>
    </row>
    <row r="116" spans="1:12" x14ac:dyDescent="0.25">
      <c r="A116" s="27" t="s">
        <v>31</v>
      </c>
      <c r="B116" s="27">
        <v>1</v>
      </c>
      <c r="C116" s="29" t="s">
        <v>139</v>
      </c>
      <c r="D116" s="24">
        <v>37257</v>
      </c>
      <c r="E116" s="61">
        <v>139950</v>
      </c>
      <c r="F116" s="61">
        <v>966</v>
      </c>
      <c r="G116" s="56">
        <f t="shared" si="6"/>
        <v>138984</v>
      </c>
      <c r="H116" s="57">
        <f t="shared" si="4"/>
        <v>0.12453763440860215</v>
      </c>
      <c r="I116" s="62">
        <v>0.38915615615615617</v>
      </c>
      <c r="J116" s="58">
        <f t="shared" si="5"/>
        <v>289.53218018018021</v>
      </c>
      <c r="L116" s="6"/>
    </row>
    <row r="117" spans="1:12" x14ac:dyDescent="0.25">
      <c r="A117" s="27" t="s">
        <v>31</v>
      </c>
      <c r="B117" s="27">
        <v>1</v>
      </c>
      <c r="C117" s="29" t="s">
        <v>140</v>
      </c>
      <c r="D117" s="24">
        <v>37257</v>
      </c>
      <c r="E117" s="61">
        <v>363516</v>
      </c>
      <c r="F117" s="61">
        <f>735+66</f>
        <v>801</v>
      </c>
      <c r="G117" s="56">
        <f t="shared" si="6"/>
        <v>362715</v>
      </c>
      <c r="H117" s="57">
        <f t="shared" si="4"/>
        <v>0.32501344086021505</v>
      </c>
      <c r="I117" s="62">
        <v>0.90100000000000002</v>
      </c>
      <c r="J117" s="58">
        <f t="shared" si="5"/>
        <v>670.34400000000005</v>
      </c>
      <c r="L117" s="6"/>
    </row>
    <row r="118" spans="1:12" x14ac:dyDescent="0.25">
      <c r="A118" s="27"/>
      <c r="B118" s="27"/>
      <c r="C118" s="4" t="s">
        <v>24</v>
      </c>
      <c r="D118" s="24">
        <v>37257</v>
      </c>
      <c r="E118" s="56">
        <f>SUM(E11:E117)</f>
        <v>23615693</v>
      </c>
      <c r="F118" s="56">
        <f>SUM(F11:F117)</f>
        <v>78819</v>
      </c>
      <c r="G118" s="56">
        <f>SUM(G11:G117)</f>
        <v>23536874</v>
      </c>
      <c r="H118" s="57">
        <f>AVERAGE(H11:H117)</f>
        <v>0.19710643821391483</v>
      </c>
      <c r="I118" s="60">
        <f>AVERAGE(I11:I117)</f>
        <v>0.80667021797890204</v>
      </c>
      <c r="J118" s="58">
        <f>SUM(J11:J117)</f>
        <v>60016.26421763032</v>
      </c>
      <c r="L118" s="6"/>
    </row>
    <row r="119" spans="1:12" x14ac:dyDescent="0.25">
      <c r="A119" s="34"/>
      <c r="B119" s="35"/>
      <c r="C119" s="5" t="s">
        <v>23</v>
      </c>
      <c r="D119" s="24">
        <v>37257</v>
      </c>
      <c r="E119" s="66">
        <f>0.02*E118</f>
        <v>472313.86</v>
      </c>
      <c r="F119" s="66">
        <f>0.02*F118</f>
        <v>1576.38</v>
      </c>
      <c r="G119" s="66">
        <f>0.02*G118</f>
        <v>470737.48</v>
      </c>
      <c r="H119" s="52"/>
      <c r="I119" s="54"/>
      <c r="J119" s="55"/>
      <c r="L119" s="6"/>
    </row>
    <row r="120" spans="1:12" x14ac:dyDescent="0.25">
      <c r="A120" s="34"/>
      <c r="B120" s="35"/>
      <c r="C120" s="4" t="s">
        <v>25</v>
      </c>
      <c r="D120" s="24">
        <v>37257</v>
      </c>
      <c r="E120" s="66">
        <f>E118-E119</f>
        <v>23143379.140000001</v>
      </c>
      <c r="F120" s="66">
        <f>F118-F119</f>
        <v>77242.62</v>
      </c>
      <c r="G120" s="66">
        <f>G118-G119</f>
        <v>23066136.52</v>
      </c>
      <c r="H120" s="52">
        <f>H118*0.98</f>
        <v>0.19316430944963653</v>
      </c>
      <c r="I120" s="90">
        <f xml:space="preserve"> I118</f>
        <v>0.80667021797890204</v>
      </c>
      <c r="J120" s="55">
        <f xml:space="preserve"> J118</f>
        <v>60016.26421763032</v>
      </c>
      <c r="L120" s="6"/>
    </row>
    <row r="121" spans="1:12" hidden="1" x14ac:dyDescent="0.25">
      <c r="A121" s="34"/>
      <c r="B121" s="35"/>
      <c r="C121" s="4" t="s">
        <v>25</v>
      </c>
      <c r="D121" s="24" t="s">
        <v>26</v>
      </c>
      <c r="E121" s="66" t="e">
        <f>E120+#REF!</f>
        <v>#REF!</v>
      </c>
      <c r="F121" s="66" t="e">
        <f>F120+#REF!</f>
        <v>#REF!</v>
      </c>
      <c r="G121" s="66" t="e">
        <f>G120+#REF!</f>
        <v>#REF!</v>
      </c>
      <c r="H121" s="52" t="e">
        <f>AVERAGE(H120,#REF!,#REF!,#REF!)</f>
        <v>#REF!</v>
      </c>
      <c r="I121" s="52" t="e">
        <f>AVERAGE(I120,#REF!,#REF!,#REF!)</f>
        <v>#REF!</v>
      </c>
      <c r="J121" s="53" t="e">
        <f>J120+#REF!</f>
        <v>#REF!</v>
      </c>
      <c r="L121" s="6"/>
    </row>
    <row r="122" spans="1:12" x14ac:dyDescent="0.25">
      <c r="A122" s="31"/>
      <c r="B122" s="31"/>
      <c r="C122" s="31"/>
      <c r="D122" s="25"/>
      <c r="H122" s="32"/>
      <c r="I122" s="46"/>
      <c r="J122" s="32"/>
      <c r="L122" s="6"/>
    </row>
    <row r="123" spans="1:12" x14ac:dyDescent="0.25">
      <c r="A123" s="31" t="s">
        <v>12</v>
      </c>
      <c r="B123" s="31"/>
      <c r="C123" s="31"/>
      <c r="D123" s="25"/>
      <c r="H123" s="32"/>
      <c r="I123" s="46"/>
      <c r="J123" s="31"/>
      <c r="L123" s="6"/>
    </row>
    <row r="124" spans="1:12" x14ac:dyDescent="0.25">
      <c r="A124" s="31"/>
      <c r="B124" s="31"/>
      <c r="C124" s="31"/>
      <c r="D124" s="25"/>
      <c r="H124" s="32"/>
      <c r="I124" s="46"/>
      <c r="J124" s="32"/>
      <c r="L124" s="6"/>
    </row>
    <row r="125" spans="1:12" x14ac:dyDescent="0.25">
      <c r="A125" s="31" t="s">
        <v>141</v>
      </c>
      <c r="B125" s="31"/>
      <c r="C125" s="31"/>
      <c r="D125" s="10"/>
      <c r="H125" s="32"/>
      <c r="I125" s="29"/>
      <c r="J125" s="32"/>
      <c r="L125" s="6"/>
    </row>
    <row r="126" spans="1:12" x14ac:dyDescent="0.25">
      <c r="A126" s="31"/>
      <c r="B126" s="31"/>
      <c r="C126" s="31"/>
      <c r="D126" s="10"/>
      <c r="H126" s="32"/>
      <c r="I126" s="29"/>
      <c r="J126" s="32"/>
      <c r="L126" s="6"/>
    </row>
    <row r="127" spans="1:12" x14ac:dyDescent="0.25">
      <c r="A127" s="31"/>
      <c r="B127" s="31"/>
      <c r="C127" s="31"/>
      <c r="D127" s="10"/>
      <c r="H127" s="32"/>
      <c r="I127" s="29"/>
      <c r="J127" s="32"/>
      <c r="L127" s="6"/>
    </row>
    <row r="128" spans="1:12" x14ac:dyDescent="0.25">
      <c r="A128" s="31"/>
      <c r="B128" s="31"/>
      <c r="C128" s="31"/>
      <c r="D128" s="10"/>
      <c r="H128" s="31"/>
      <c r="I128" s="29"/>
      <c r="J128" s="31"/>
      <c r="L128" s="6"/>
    </row>
    <row r="129" spans="1:12" ht="15.6" x14ac:dyDescent="0.3">
      <c r="A129" s="22"/>
      <c r="B129" s="23"/>
      <c r="C129" s="23"/>
      <c r="D129" s="23"/>
      <c r="E129" s="68" t="s">
        <v>33</v>
      </c>
      <c r="F129" s="75"/>
      <c r="G129" s="75"/>
      <c r="H129" s="36"/>
      <c r="I129" s="47"/>
      <c r="J129" s="31"/>
      <c r="L129" s="6"/>
    </row>
    <row r="130" spans="1:12" ht="15.6" x14ac:dyDescent="0.3">
      <c r="A130" s="20"/>
      <c r="B130" s="21"/>
      <c r="C130" s="21"/>
      <c r="D130" s="21"/>
      <c r="E130" s="69" t="s">
        <v>32</v>
      </c>
      <c r="F130" s="69"/>
      <c r="G130" s="69"/>
      <c r="H130" s="37"/>
      <c r="I130" s="48"/>
      <c r="J130" s="31"/>
      <c r="L130" s="6"/>
    </row>
    <row r="131" spans="1:12" x14ac:dyDescent="0.25">
      <c r="A131" s="38" t="s">
        <v>21</v>
      </c>
      <c r="B131" s="30"/>
      <c r="C131" s="39">
        <f>K147</f>
        <v>1</v>
      </c>
      <c r="D131" s="26"/>
      <c r="E131" s="70"/>
      <c r="F131" s="70"/>
      <c r="G131" s="76"/>
      <c r="H131" s="40"/>
      <c r="I131" s="49"/>
      <c r="J131" s="31"/>
      <c r="L131" s="6"/>
    </row>
    <row r="132" spans="1:12" ht="26.4" x14ac:dyDescent="0.25">
      <c r="A132" s="8" t="s">
        <v>20</v>
      </c>
      <c r="B132" s="13"/>
      <c r="C132" s="12" t="s">
        <v>13</v>
      </c>
      <c r="D132" s="9" t="s">
        <v>14</v>
      </c>
      <c r="E132" s="71" t="s">
        <v>15</v>
      </c>
      <c r="F132" s="77"/>
      <c r="G132" s="77"/>
      <c r="H132" s="8" t="s">
        <v>16</v>
      </c>
      <c r="I132" s="50" t="s">
        <v>17</v>
      </c>
      <c r="J132" s="11" t="s">
        <v>19</v>
      </c>
      <c r="K132" s="11" t="s">
        <v>18</v>
      </c>
      <c r="L132" s="51"/>
    </row>
    <row r="133" spans="1:12" x14ac:dyDescent="0.25">
      <c r="A133" s="41"/>
      <c r="B133" s="42"/>
      <c r="C133" s="43"/>
      <c r="D133" s="11"/>
      <c r="E133" s="72" t="s">
        <v>22</v>
      </c>
      <c r="F133" s="78"/>
      <c r="G133" s="79"/>
      <c r="H133" s="27"/>
      <c r="I133" s="4"/>
      <c r="J133" s="27"/>
      <c r="K133" s="3"/>
      <c r="L133" s="6"/>
    </row>
    <row r="134" spans="1:12" x14ac:dyDescent="0.25">
      <c r="A134" s="41"/>
      <c r="B134" s="42"/>
      <c r="C134" s="43"/>
      <c r="D134" s="11"/>
      <c r="E134" s="67"/>
      <c r="F134" s="78"/>
      <c r="G134" s="79"/>
      <c r="H134" s="27"/>
      <c r="I134" s="4"/>
      <c r="J134" s="27"/>
      <c r="K134" s="3"/>
      <c r="L134" s="6"/>
    </row>
    <row r="135" spans="1:12" x14ac:dyDescent="0.25">
      <c r="A135" s="41"/>
      <c r="B135" s="42"/>
      <c r="C135" s="43"/>
      <c r="D135" s="11"/>
      <c r="E135" s="67"/>
      <c r="F135" s="78"/>
      <c r="G135" s="79"/>
      <c r="H135" s="27"/>
      <c r="I135" s="4"/>
      <c r="J135" s="27"/>
      <c r="K135" s="3"/>
      <c r="L135" s="6"/>
    </row>
    <row r="136" spans="1:12" x14ac:dyDescent="0.25">
      <c r="A136" s="41"/>
      <c r="B136" s="42"/>
      <c r="C136" s="43"/>
      <c r="D136" s="11"/>
      <c r="E136" s="67"/>
      <c r="F136" s="80"/>
      <c r="G136" s="81"/>
      <c r="H136" s="27"/>
      <c r="I136" s="4"/>
      <c r="J136" s="27"/>
      <c r="K136" s="3"/>
      <c r="L136" s="6"/>
    </row>
    <row r="137" spans="1:12" x14ac:dyDescent="0.25">
      <c r="A137" s="41"/>
      <c r="B137" s="42"/>
      <c r="C137" s="43"/>
      <c r="D137" s="11"/>
      <c r="E137" s="67"/>
      <c r="F137" s="80"/>
      <c r="G137" s="81"/>
      <c r="H137" s="27"/>
      <c r="I137" s="4"/>
      <c r="J137" s="27"/>
      <c r="K137" s="3"/>
      <c r="L137" s="6"/>
    </row>
    <row r="138" spans="1:12" x14ac:dyDescent="0.25">
      <c r="A138" s="41"/>
      <c r="B138" s="42"/>
      <c r="C138" s="43"/>
      <c r="D138" s="11"/>
      <c r="E138" s="67"/>
      <c r="F138" s="78"/>
      <c r="G138" s="79"/>
      <c r="H138" s="27"/>
      <c r="I138" s="4"/>
      <c r="J138" s="27"/>
      <c r="K138" s="3"/>
      <c r="L138" s="6"/>
    </row>
    <row r="139" spans="1:12" x14ac:dyDescent="0.25">
      <c r="A139" s="27"/>
      <c r="B139" s="7"/>
      <c r="C139" s="27"/>
      <c r="D139" s="28"/>
      <c r="E139" s="67"/>
      <c r="F139" s="78"/>
      <c r="G139" s="79"/>
      <c r="H139" s="27"/>
      <c r="I139" s="4"/>
      <c r="J139" s="27"/>
      <c r="K139" s="2"/>
      <c r="L139" s="6"/>
    </row>
    <row r="140" spans="1:12" x14ac:dyDescent="0.25">
      <c r="A140" s="27"/>
      <c r="B140" s="27"/>
      <c r="C140" s="27"/>
      <c r="D140" s="11"/>
      <c r="E140" s="67"/>
      <c r="F140" s="78"/>
      <c r="G140" s="79"/>
      <c r="H140" s="27"/>
      <c r="I140" s="4"/>
      <c r="J140" s="27"/>
      <c r="K140" s="2"/>
      <c r="L140" s="6"/>
    </row>
    <row r="141" spans="1:12" x14ac:dyDescent="0.25">
      <c r="A141" s="27"/>
      <c r="B141" s="27"/>
      <c r="C141" s="27"/>
      <c r="D141" s="11"/>
      <c r="E141" s="67"/>
      <c r="F141" s="78"/>
      <c r="G141" s="79"/>
      <c r="H141" s="27"/>
      <c r="I141" s="4"/>
      <c r="J141" s="27"/>
      <c r="K141" s="2"/>
      <c r="L141" s="6"/>
    </row>
    <row r="142" spans="1:12" x14ac:dyDescent="0.25">
      <c r="A142" s="27"/>
      <c r="B142" s="27"/>
      <c r="C142" s="27"/>
      <c r="D142" s="11"/>
      <c r="E142" s="67"/>
      <c r="F142" s="78"/>
      <c r="G142" s="79"/>
      <c r="H142" s="27"/>
      <c r="I142" s="4"/>
      <c r="J142" s="27"/>
      <c r="K142" s="2"/>
      <c r="L142" s="6"/>
    </row>
    <row r="143" spans="1:12" x14ac:dyDescent="0.25">
      <c r="A143" s="27"/>
      <c r="B143" s="27"/>
      <c r="C143" s="27"/>
      <c r="D143" s="11"/>
      <c r="E143" s="67"/>
      <c r="F143" s="78"/>
      <c r="G143" s="79"/>
      <c r="H143" s="27"/>
      <c r="I143" s="4"/>
      <c r="J143" s="27"/>
      <c r="K143" s="2"/>
      <c r="L143" s="6"/>
    </row>
    <row r="144" spans="1:12" x14ac:dyDescent="0.25">
      <c r="A144" s="27"/>
      <c r="B144" s="27"/>
      <c r="C144" s="27"/>
      <c r="D144" s="11"/>
      <c r="E144" s="67"/>
      <c r="F144" s="78"/>
      <c r="G144" s="79"/>
      <c r="H144" s="27"/>
      <c r="I144" s="4"/>
      <c r="J144" s="27"/>
      <c r="K144" s="2"/>
      <c r="L144" s="6"/>
    </row>
    <row r="145" spans="1:12" x14ac:dyDescent="0.25">
      <c r="A145" s="31"/>
      <c r="B145" s="31"/>
      <c r="C145" s="31"/>
      <c r="D145" s="10"/>
      <c r="H145" s="31"/>
      <c r="I145" s="29"/>
      <c r="J145" s="31"/>
      <c r="K145" s="1">
        <f>SUM(K138:K144)</f>
        <v>0</v>
      </c>
      <c r="L145" s="6"/>
    </row>
    <row r="146" spans="1:12" x14ac:dyDescent="0.25">
      <c r="A146" s="31"/>
      <c r="B146" s="31"/>
      <c r="C146" s="31"/>
      <c r="D146" s="10"/>
      <c r="H146" s="31"/>
      <c r="I146" s="29"/>
      <c r="J146" s="31"/>
      <c r="K146">
        <f>31*24*100</f>
        <v>74400</v>
      </c>
      <c r="L146" s="6"/>
    </row>
    <row r="147" spans="1:12" x14ac:dyDescent="0.25">
      <c r="A147" s="31"/>
      <c r="B147" s="31"/>
      <c r="C147" s="31"/>
      <c r="D147" s="10"/>
      <c r="H147" s="31"/>
      <c r="I147" s="29"/>
      <c r="J147" s="31"/>
      <c r="K147">
        <f>1-(K145/K146)</f>
        <v>1</v>
      </c>
      <c r="L147" s="6"/>
    </row>
    <row r="148" spans="1:12" x14ac:dyDescent="0.25">
      <c r="I148" s="29"/>
      <c r="L148" s="6"/>
    </row>
    <row r="149" spans="1:12" x14ac:dyDescent="0.25">
      <c r="I149" s="29"/>
      <c r="L149" s="6"/>
    </row>
  </sheetData>
  <pageMargins left="0.75" right="0.7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opLeftCell="A92" workbookViewId="0">
      <selection activeCell="E121" sqref="E121"/>
    </sheetView>
  </sheetViews>
  <sheetFormatPr defaultRowHeight="13.2" x14ac:dyDescent="0.25"/>
  <cols>
    <col min="4" max="4" width="10.6640625" customWidth="1"/>
    <col min="5" max="8" width="15.6640625" customWidth="1"/>
    <col min="9" max="9" width="31.5546875" style="10" customWidth="1"/>
    <col min="10" max="10" width="15.6640625" customWidth="1"/>
  </cols>
  <sheetData>
    <row r="1" spans="1:11" x14ac:dyDescent="0.25">
      <c r="E1" s="63"/>
      <c r="F1" s="63"/>
      <c r="G1" s="63"/>
    </row>
    <row r="2" spans="1:11" ht="30" x14ac:dyDescent="0.5">
      <c r="A2" s="33" t="s">
        <v>142</v>
      </c>
      <c r="B2" s="31"/>
      <c r="C2" s="31"/>
      <c r="D2" s="10"/>
      <c r="E2" s="63"/>
      <c r="F2" s="63"/>
      <c r="G2" s="63"/>
      <c r="H2" s="31"/>
      <c r="I2" s="115"/>
      <c r="J2" s="32"/>
    </row>
    <row r="3" spans="1:11" x14ac:dyDescent="0.25">
      <c r="A3" s="31"/>
      <c r="B3" s="31"/>
      <c r="C3" s="31"/>
      <c r="D3" s="10"/>
      <c r="E3" s="63"/>
      <c r="F3" s="63"/>
      <c r="G3" s="63"/>
      <c r="H3" s="31"/>
      <c r="I3" s="115"/>
      <c r="J3" s="32"/>
    </row>
    <row r="4" spans="1:11" x14ac:dyDescent="0.25">
      <c r="A4" s="31" t="s">
        <v>0</v>
      </c>
      <c r="B4" s="31"/>
      <c r="C4" s="31"/>
      <c r="D4" s="10"/>
      <c r="E4" s="63"/>
      <c r="F4" s="63"/>
      <c r="G4" s="63"/>
      <c r="H4" s="31"/>
      <c r="I4" s="115"/>
      <c r="J4" s="32"/>
    </row>
    <row r="5" spans="1:11" x14ac:dyDescent="0.25">
      <c r="A5" s="31" t="s">
        <v>1</v>
      </c>
      <c r="B5" s="31"/>
      <c r="C5" s="31"/>
      <c r="D5" s="10"/>
      <c r="E5" s="63"/>
      <c r="F5" s="63"/>
      <c r="G5" s="63"/>
      <c r="H5" s="31"/>
      <c r="I5" s="115"/>
      <c r="J5" s="32"/>
    </row>
    <row r="6" spans="1:11" x14ac:dyDescent="0.25">
      <c r="A6" s="31" t="s">
        <v>2</v>
      </c>
      <c r="B6" s="31"/>
      <c r="C6" s="31"/>
      <c r="D6" s="10"/>
      <c r="E6" s="63"/>
      <c r="F6" s="63"/>
      <c r="G6" s="63"/>
      <c r="H6" s="31"/>
      <c r="I6" s="115"/>
      <c r="J6" s="32"/>
    </row>
    <row r="7" spans="1:11" x14ac:dyDescent="0.25">
      <c r="A7" s="31" t="s">
        <v>3</v>
      </c>
      <c r="B7" s="31"/>
      <c r="C7" s="31"/>
      <c r="D7" s="10"/>
      <c r="E7" s="63"/>
      <c r="F7" s="63"/>
      <c r="G7" s="63"/>
      <c r="H7" s="31"/>
      <c r="I7" s="115"/>
      <c r="J7" s="32"/>
    </row>
    <row r="8" spans="1:11" x14ac:dyDescent="0.25">
      <c r="A8" s="31"/>
      <c r="B8" s="31"/>
      <c r="C8" s="31"/>
      <c r="D8" s="10"/>
      <c r="E8" s="63"/>
      <c r="F8" s="63"/>
      <c r="G8" s="63"/>
      <c r="H8" s="31"/>
      <c r="I8" s="115"/>
      <c r="J8" s="32"/>
    </row>
    <row r="9" spans="1:11" ht="26.4" x14ac:dyDescent="0.25">
      <c r="A9" s="14"/>
      <c r="B9" s="14"/>
      <c r="C9" s="14"/>
      <c r="D9" s="14"/>
      <c r="E9" s="64" t="s">
        <v>4</v>
      </c>
      <c r="F9" s="73"/>
      <c r="G9" s="73"/>
      <c r="H9" s="15"/>
      <c r="I9" s="89"/>
      <c r="J9" s="88"/>
      <c r="K9" s="10"/>
    </row>
    <row r="10" spans="1:11" ht="26.4" x14ac:dyDescent="0.25">
      <c r="A10" s="17" t="s">
        <v>5</v>
      </c>
      <c r="B10" s="17" t="s">
        <v>6</v>
      </c>
      <c r="C10" s="17" t="s">
        <v>7</v>
      </c>
      <c r="D10" s="17" t="s">
        <v>29</v>
      </c>
      <c r="E10" s="85" t="s">
        <v>143</v>
      </c>
      <c r="F10" s="85" t="s">
        <v>144</v>
      </c>
      <c r="G10" s="85" t="s">
        <v>8</v>
      </c>
      <c r="H10" s="17" t="s">
        <v>9</v>
      </c>
      <c r="I10" s="86" t="s">
        <v>10</v>
      </c>
      <c r="J10" s="19" t="s">
        <v>11</v>
      </c>
      <c r="K10" s="10"/>
    </row>
    <row r="11" spans="1:11" x14ac:dyDescent="0.25">
      <c r="A11" s="27" t="s">
        <v>31</v>
      </c>
      <c r="B11" s="27">
        <v>1</v>
      </c>
      <c r="C11" s="4" t="s">
        <v>34</v>
      </c>
      <c r="D11" s="84">
        <v>37288</v>
      </c>
      <c r="E11" s="87">
        <v>191941</v>
      </c>
      <c r="F11" s="87">
        <v>1028</v>
      </c>
      <c r="G11" s="56">
        <f>E11-F11</f>
        <v>190913</v>
      </c>
      <c r="H11" s="57">
        <f>IF(E11&lt;0,0,E11/(28*1500*24))</f>
        <v>0.19041765873015873</v>
      </c>
      <c r="I11" s="116">
        <v>0.9459198400474037</v>
      </c>
      <c r="J11" s="58">
        <f>I11*(24*28)</f>
        <v>635.65813251185534</v>
      </c>
      <c r="K11" s="1"/>
    </row>
    <row r="12" spans="1:11" x14ac:dyDescent="0.25">
      <c r="A12" s="27" t="s">
        <v>31</v>
      </c>
      <c r="B12" s="27">
        <v>1</v>
      </c>
      <c r="C12" s="4" t="s">
        <v>35</v>
      </c>
      <c r="D12" s="84">
        <v>37288</v>
      </c>
      <c r="E12" s="87">
        <v>219688</v>
      </c>
      <c r="F12" s="87">
        <v>790</v>
      </c>
      <c r="G12" s="56">
        <f t="shared" ref="G12:G75" si="0">E12-F12</f>
        <v>218898</v>
      </c>
      <c r="H12" s="57">
        <f t="shared" ref="H12:H75" si="1">IF(E12&lt;0,0,E12/(28*1500*24))</f>
        <v>0.21794444444444444</v>
      </c>
      <c r="I12" s="116">
        <v>0.995943833640625</v>
      </c>
      <c r="J12" s="58">
        <f t="shared" ref="J12:J75" si="2">I12*(24*28)</f>
        <v>669.27425620650001</v>
      </c>
    </row>
    <row r="13" spans="1:11" x14ac:dyDescent="0.25">
      <c r="A13" s="27" t="s">
        <v>31</v>
      </c>
      <c r="B13" s="27">
        <v>1</v>
      </c>
      <c r="C13" s="4" t="s">
        <v>36</v>
      </c>
      <c r="D13" s="84">
        <v>37288</v>
      </c>
      <c r="E13" s="87">
        <v>200828</v>
      </c>
      <c r="F13" s="87">
        <v>1782</v>
      </c>
      <c r="G13" s="56">
        <f t="shared" si="0"/>
        <v>199046</v>
      </c>
      <c r="H13" s="57">
        <f t="shared" si="1"/>
        <v>0.19923412698412699</v>
      </c>
      <c r="I13" s="116">
        <v>0.99759639467691819</v>
      </c>
      <c r="J13" s="58">
        <f t="shared" si="2"/>
        <v>670.38477722288906</v>
      </c>
    </row>
    <row r="14" spans="1:11" x14ac:dyDescent="0.25">
      <c r="A14" s="27" t="s">
        <v>31</v>
      </c>
      <c r="B14" s="27">
        <v>1</v>
      </c>
      <c r="C14" s="4" t="s">
        <v>37</v>
      </c>
      <c r="D14" s="84">
        <v>37288</v>
      </c>
      <c r="E14" s="87">
        <v>195687</v>
      </c>
      <c r="F14" s="87">
        <v>867</v>
      </c>
      <c r="G14" s="56">
        <f t="shared" si="0"/>
        <v>194820</v>
      </c>
      <c r="H14" s="57">
        <f t="shared" si="1"/>
        <v>0.19413392857142858</v>
      </c>
      <c r="I14" s="116">
        <v>0.94795812141221258</v>
      </c>
      <c r="J14" s="58">
        <f t="shared" si="2"/>
        <v>637.02785758900689</v>
      </c>
    </row>
    <row r="15" spans="1:11" x14ac:dyDescent="0.25">
      <c r="A15" s="27" t="s">
        <v>31</v>
      </c>
      <c r="B15" s="27">
        <v>1</v>
      </c>
      <c r="C15" s="4" t="s">
        <v>38</v>
      </c>
      <c r="D15" s="84">
        <v>37288</v>
      </c>
      <c r="E15" s="87">
        <v>171906</v>
      </c>
      <c r="F15" s="87">
        <v>883</v>
      </c>
      <c r="G15" s="56">
        <f t="shared" si="0"/>
        <v>171023</v>
      </c>
      <c r="H15" s="57">
        <f t="shared" si="1"/>
        <v>0.17054166666666667</v>
      </c>
      <c r="I15" s="116">
        <v>0.86712337134713524</v>
      </c>
      <c r="J15" s="58">
        <f t="shared" si="2"/>
        <v>582.70690554527494</v>
      </c>
    </row>
    <row r="16" spans="1:11" x14ac:dyDescent="0.25">
      <c r="A16" s="27" t="s">
        <v>31</v>
      </c>
      <c r="B16" s="27">
        <v>1</v>
      </c>
      <c r="C16" s="4" t="s">
        <v>39</v>
      </c>
      <c r="D16" s="84">
        <v>37288</v>
      </c>
      <c r="E16" s="87">
        <v>206613</v>
      </c>
      <c r="F16" s="87">
        <v>1006</v>
      </c>
      <c r="G16" s="56">
        <f t="shared" si="0"/>
        <v>205607</v>
      </c>
      <c r="H16" s="57">
        <f t="shared" si="1"/>
        <v>0.20497321428571427</v>
      </c>
      <c r="I16" s="116">
        <v>0.96160358203004692</v>
      </c>
      <c r="J16" s="58">
        <f t="shared" si="2"/>
        <v>646.19760712419156</v>
      </c>
    </row>
    <row r="17" spans="1:10" x14ac:dyDescent="0.25">
      <c r="A17" s="27" t="s">
        <v>31</v>
      </c>
      <c r="B17" s="27">
        <v>1</v>
      </c>
      <c r="C17" s="4" t="s">
        <v>40</v>
      </c>
      <c r="D17" s="84">
        <v>37288</v>
      </c>
      <c r="E17" s="87">
        <v>157590</v>
      </c>
      <c r="F17" s="87">
        <v>1082</v>
      </c>
      <c r="G17" s="56">
        <f t="shared" si="0"/>
        <v>156508</v>
      </c>
      <c r="H17" s="57">
        <f t="shared" si="1"/>
        <v>0.15633928571428571</v>
      </c>
      <c r="I17" s="116">
        <v>0.88294539086268076</v>
      </c>
      <c r="J17" s="58">
        <f t="shared" si="2"/>
        <v>593.33930265972151</v>
      </c>
    </row>
    <row r="18" spans="1:10" x14ac:dyDescent="0.25">
      <c r="A18" s="27" t="s">
        <v>31</v>
      </c>
      <c r="B18" s="27">
        <v>1</v>
      </c>
      <c r="C18" s="4" t="s">
        <v>41</v>
      </c>
      <c r="D18" s="84">
        <v>37288</v>
      </c>
      <c r="E18" s="87">
        <v>241195</v>
      </c>
      <c r="F18" s="87">
        <v>572</v>
      </c>
      <c r="G18" s="56">
        <f t="shared" si="0"/>
        <v>240623</v>
      </c>
      <c r="H18" s="57">
        <f t="shared" si="1"/>
        <v>0.23928075396825396</v>
      </c>
      <c r="I18" s="116">
        <v>0.94587670647102751</v>
      </c>
      <c r="J18" s="58">
        <f t="shared" si="2"/>
        <v>635.6291467485305</v>
      </c>
    </row>
    <row r="19" spans="1:10" x14ac:dyDescent="0.25">
      <c r="A19" s="27" t="s">
        <v>31</v>
      </c>
      <c r="B19" s="27">
        <v>1</v>
      </c>
      <c r="C19" s="4" t="s">
        <v>42</v>
      </c>
      <c r="D19" s="84">
        <v>37288</v>
      </c>
      <c r="E19" s="87">
        <v>161573</v>
      </c>
      <c r="F19" s="87">
        <v>635</v>
      </c>
      <c r="G19" s="56">
        <f t="shared" si="0"/>
        <v>160938</v>
      </c>
      <c r="H19" s="57">
        <f t="shared" si="1"/>
        <v>0.16029067460317462</v>
      </c>
      <c r="I19" s="116">
        <v>0.92363726354270248</v>
      </c>
      <c r="J19" s="58">
        <f t="shared" si="2"/>
        <v>620.68424110069611</v>
      </c>
    </row>
    <row r="20" spans="1:10" x14ac:dyDescent="0.25">
      <c r="A20" s="27" t="s">
        <v>31</v>
      </c>
      <c r="B20" s="27">
        <v>1</v>
      </c>
      <c r="C20" s="4" t="s">
        <v>43</v>
      </c>
      <c r="D20" s="84">
        <v>37288</v>
      </c>
      <c r="E20" s="87">
        <v>203040</v>
      </c>
      <c r="F20" s="87">
        <v>282</v>
      </c>
      <c r="G20" s="56">
        <f t="shared" si="0"/>
        <v>202758</v>
      </c>
      <c r="H20" s="57">
        <f t="shared" si="1"/>
        <v>0.20142857142857143</v>
      </c>
      <c r="I20" s="116">
        <v>0.99468497996619487</v>
      </c>
      <c r="J20" s="58">
        <f t="shared" si="2"/>
        <v>668.42830653728299</v>
      </c>
    </row>
    <row r="21" spans="1:10" x14ac:dyDescent="0.25">
      <c r="A21" s="27" t="s">
        <v>31</v>
      </c>
      <c r="B21" s="27">
        <v>1</v>
      </c>
      <c r="C21" s="4" t="s">
        <v>44</v>
      </c>
      <c r="D21" s="84">
        <v>37288</v>
      </c>
      <c r="E21" s="87">
        <v>195268</v>
      </c>
      <c r="F21" s="87">
        <v>1538</v>
      </c>
      <c r="G21" s="56">
        <f t="shared" si="0"/>
        <v>193730</v>
      </c>
      <c r="H21" s="57">
        <f t="shared" si="1"/>
        <v>0.19371825396825396</v>
      </c>
      <c r="I21" s="116">
        <v>0.85113659661711938</v>
      </c>
      <c r="J21" s="58">
        <f t="shared" si="2"/>
        <v>571.96379292670417</v>
      </c>
    </row>
    <row r="22" spans="1:10" x14ac:dyDescent="0.25">
      <c r="A22" s="27" t="s">
        <v>31</v>
      </c>
      <c r="B22" s="27">
        <v>1</v>
      </c>
      <c r="C22" s="4" t="s">
        <v>45</v>
      </c>
      <c r="D22" s="84">
        <v>37288</v>
      </c>
      <c r="E22" s="87">
        <v>89158</v>
      </c>
      <c r="F22" s="87">
        <v>252</v>
      </c>
      <c r="G22" s="56">
        <f t="shared" si="0"/>
        <v>88906</v>
      </c>
      <c r="H22" s="57">
        <f t="shared" si="1"/>
        <v>8.8450396825396821E-2</v>
      </c>
      <c r="I22" s="116">
        <v>0.98672456575682377</v>
      </c>
      <c r="J22" s="58">
        <f t="shared" si="2"/>
        <v>663.07890818858561</v>
      </c>
    </row>
    <row r="23" spans="1:10" x14ac:dyDescent="0.25">
      <c r="A23" s="27" t="s">
        <v>31</v>
      </c>
      <c r="B23" s="27">
        <v>1</v>
      </c>
      <c r="C23" s="4" t="s">
        <v>46</v>
      </c>
      <c r="D23" s="84">
        <v>37288</v>
      </c>
      <c r="E23" s="87">
        <v>190141</v>
      </c>
      <c r="F23" s="87">
        <v>477</v>
      </c>
      <c r="G23" s="56">
        <f t="shared" si="0"/>
        <v>189664</v>
      </c>
      <c r="H23" s="57">
        <f t="shared" si="1"/>
        <v>0.18863194444444445</v>
      </c>
      <c r="I23" s="116">
        <v>0.92274008784163819</v>
      </c>
      <c r="J23" s="58">
        <f t="shared" si="2"/>
        <v>620.08133902958082</v>
      </c>
    </row>
    <row r="24" spans="1:10" x14ac:dyDescent="0.25">
      <c r="A24" s="27" t="s">
        <v>31</v>
      </c>
      <c r="B24" s="27">
        <v>1</v>
      </c>
      <c r="C24" s="4" t="s">
        <v>47</v>
      </c>
      <c r="D24" s="84">
        <v>37288</v>
      </c>
      <c r="E24" s="87">
        <v>177522</v>
      </c>
      <c r="F24" s="87">
        <v>616</v>
      </c>
      <c r="G24" s="56">
        <f t="shared" si="0"/>
        <v>176906</v>
      </c>
      <c r="H24" s="57">
        <f t="shared" si="1"/>
        <v>0.17611309523809524</v>
      </c>
      <c r="I24" s="116">
        <v>0.95003120253044504</v>
      </c>
      <c r="J24" s="58">
        <f t="shared" si="2"/>
        <v>638.42096810045905</v>
      </c>
    </row>
    <row r="25" spans="1:10" x14ac:dyDescent="0.25">
      <c r="A25" s="27" t="s">
        <v>31</v>
      </c>
      <c r="B25" s="27">
        <v>1</v>
      </c>
      <c r="C25" s="4" t="s">
        <v>48</v>
      </c>
      <c r="D25" s="84">
        <v>37288</v>
      </c>
      <c r="E25" s="87">
        <v>223513</v>
      </c>
      <c r="F25" s="87">
        <v>520</v>
      </c>
      <c r="G25" s="56">
        <f t="shared" si="0"/>
        <v>222993</v>
      </c>
      <c r="H25" s="57">
        <f t="shared" si="1"/>
        <v>0.22173908730158731</v>
      </c>
      <c r="I25" s="116">
        <v>0.95804323201131314</v>
      </c>
      <c r="J25" s="58">
        <f t="shared" si="2"/>
        <v>643.80505191160239</v>
      </c>
    </row>
    <row r="26" spans="1:10" x14ac:dyDescent="0.25">
      <c r="A26" s="27" t="s">
        <v>31</v>
      </c>
      <c r="B26" s="27">
        <v>1</v>
      </c>
      <c r="C26" s="4" t="s">
        <v>49</v>
      </c>
      <c r="D26" s="84">
        <v>37288</v>
      </c>
      <c r="E26" s="87">
        <v>198038</v>
      </c>
      <c r="F26" s="87">
        <v>558</v>
      </c>
      <c r="G26" s="56">
        <f t="shared" si="0"/>
        <v>197480</v>
      </c>
      <c r="H26" s="57">
        <f t="shared" si="1"/>
        <v>0.19646626984126983</v>
      </c>
      <c r="I26" s="116">
        <v>0.92465066992115996</v>
      </c>
      <c r="J26" s="58">
        <f t="shared" si="2"/>
        <v>621.36525018701946</v>
      </c>
    </row>
    <row r="27" spans="1:10" x14ac:dyDescent="0.25">
      <c r="A27" s="27" t="s">
        <v>31</v>
      </c>
      <c r="B27" s="27">
        <v>1</v>
      </c>
      <c r="C27" s="4" t="s">
        <v>50</v>
      </c>
      <c r="D27" s="84">
        <v>37288</v>
      </c>
      <c r="E27" s="87">
        <v>205314</v>
      </c>
      <c r="F27" s="87">
        <v>464</v>
      </c>
      <c r="G27" s="56">
        <f t="shared" si="0"/>
        <v>204850</v>
      </c>
      <c r="H27" s="57">
        <f t="shared" si="1"/>
        <v>0.20368452380952382</v>
      </c>
      <c r="I27" s="116">
        <v>0.98160739938677932</v>
      </c>
      <c r="J27" s="58">
        <f t="shared" si="2"/>
        <v>659.64017238791575</v>
      </c>
    </row>
    <row r="28" spans="1:10" x14ac:dyDescent="0.25">
      <c r="A28" s="27" t="s">
        <v>31</v>
      </c>
      <c r="B28" s="27">
        <v>1</v>
      </c>
      <c r="C28" s="4" t="s">
        <v>51</v>
      </c>
      <c r="D28" s="84">
        <v>37288</v>
      </c>
      <c r="E28" s="87">
        <v>249154</v>
      </c>
      <c r="F28" s="87">
        <v>271</v>
      </c>
      <c r="G28" s="56">
        <f t="shared" si="0"/>
        <v>248883</v>
      </c>
      <c r="H28" s="57">
        <f t="shared" si="1"/>
        <v>0.24717658730158731</v>
      </c>
      <c r="I28" s="116">
        <v>0.99146629648842755</v>
      </c>
      <c r="J28" s="58">
        <f t="shared" si="2"/>
        <v>666.26535124022325</v>
      </c>
    </row>
    <row r="29" spans="1:10" x14ac:dyDescent="0.25">
      <c r="A29" s="27" t="s">
        <v>31</v>
      </c>
      <c r="B29" s="27">
        <v>1</v>
      </c>
      <c r="C29" s="4" t="s">
        <v>52</v>
      </c>
      <c r="D29" s="84">
        <v>37288</v>
      </c>
      <c r="E29" s="87">
        <v>163649</v>
      </c>
      <c r="F29" s="87">
        <v>898</v>
      </c>
      <c r="G29" s="56">
        <f t="shared" si="0"/>
        <v>162751</v>
      </c>
      <c r="H29" s="57">
        <f t="shared" si="1"/>
        <v>0.1623501984126984</v>
      </c>
      <c r="I29" s="116">
        <v>0.70407431942265242</v>
      </c>
      <c r="J29" s="58">
        <f t="shared" si="2"/>
        <v>473.13794265202245</v>
      </c>
    </row>
    <row r="30" spans="1:10" x14ac:dyDescent="0.25">
      <c r="A30" s="27" t="s">
        <v>31</v>
      </c>
      <c r="B30" s="27">
        <v>1</v>
      </c>
      <c r="C30" s="4" t="s">
        <v>53</v>
      </c>
      <c r="D30" s="84">
        <v>37288</v>
      </c>
      <c r="E30" s="87">
        <v>241362</v>
      </c>
      <c r="F30" s="87">
        <v>287</v>
      </c>
      <c r="G30" s="56">
        <f t="shared" si="0"/>
        <v>241075</v>
      </c>
      <c r="H30" s="57">
        <f t="shared" si="1"/>
        <v>0.23944642857142856</v>
      </c>
      <c r="I30" s="116">
        <v>0.9363715389611047</v>
      </c>
      <c r="J30" s="58">
        <f t="shared" si="2"/>
        <v>629.24167418186232</v>
      </c>
    </row>
    <row r="31" spans="1:10" x14ac:dyDescent="0.25">
      <c r="A31" s="27" t="s">
        <v>31</v>
      </c>
      <c r="B31" s="27">
        <v>1</v>
      </c>
      <c r="C31" s="4" t="s">
        <v>54</v>
      </c>
      <c r="D31" s="84">
        <v>37288</v>
      </c>
      <c r="E31" s="87">
        <v>238995</v>
      </c>
      <c r="F31" s="87">
        <v>954</v>
      </c>
      <c r="G31" s="56">
        <f t="shared" si="0"/>
        <v>238041</v>
      </c>
      <c r="H31" s="57">
        <f t="shared" si="1"/>
        <v>0.23709821428571429</v>
      </c>
      <c r="I31" s="116">
        <v>0.97447907731750361</v>
      </c>
      <c r="J31" s="58">
        <f t="shared" si="2"/>
        <v>654.84993995736238</v>
      </c>
    </row>
    <row r="32" spans="1:10" x14ac:dyDescent="0.25">
      <c r="A32" s="27" t="s">
        <v>31</v>
      </c>
      <c r="B32" s="27">
        <v>1</v>
      </c>
      <c r="C32" s="4" t="s">
        <v>55</v>
      </c>
      <c r="D32" s="84">
        <v>37288</v>
      </c>
      <c r="E32" s="87">
        <v>265585</v>
      </c>
      <c r="F32" s="87">
        <v>1069</v>
      </c>
      <c r="G32" s="56">
        <f t="shared" si="0"/>
        <v>264516</v>
      </c>
      <c r="H32" s="57">
        <f t="shared" si="1"/>
        <v>0.26347718253968255</v>
      </c>
      <c r="I32" s="116">
        <v>0.99077230466030941</v>
      </c>
      <c r="J32" s="58">
        <f t="shared" si="2"/>
        <v>665.79898873172795</v>
      </c>
    </row>
    <row r="33" spans="1:10" x14ac:dyDescent="0.25">
      <c r="A33" s="27" t="s">
        <v>31</v>
      </c>
      <c r="B33" s="27">
        <v>1</v>
      </c>
      <c r="C33" s="4" t="s">
        <v>56</v>
      </c>
      <c r="D33" s="84">
        <v>37288</v>
      </c>
      <c r="E33" s="87">
        <v>330725</v>
      </c>
      <c r="F33" s="87">
        <v>668</v>
      </c>
      <c r="G33" s="56">
        <f t="shared" si="0"/>
        <v>330057</v>
      </c>
      <c r="H33" s="57">
        <f t="shared" si="1"/>
        <v>0.32810019841269839</v>
      </c>
      <c r="I33" s="116">
        <v>0.99310347761895756</v>
      </c>
      <c r="J33" s="58">
        <f t="shared" si="2"/>
        <v>667.3655369599395</v>
      </c>
    </row>
    <row r="34" spans="1:10" x14ac:dyDescent="0.25">
      <c r="A34" s="27" t="s">
        <v>31</v>
      </c>
      <c r="B34" s="27">
        <v>1</v>
      </c>
      <c r="C34" s="4" t="s">
        <v>57</v>
      </c>
      <c r="D34" s="84">
        <v>37288</v>
      </c>
      <c r="E34" s="87">
        <v>240435</v>
      </c>
      <c r="F34" s="87">
        <v>796</v>
      </c>
      <c r="G34" s="56">
        <f t="shared" si="0"/>
        <v>239639</v>
      </c>
      <c r="H34" s="57">
        <f t="shared" si="1"/>
        <v>0.23852678571428571</v>
      </c>
      <c r="I34" s="116">
        <v>0.98512583566915413</v>
      </c>
      <c r="J34" s="58">
        <f t="shared" si="2"/>
        <v>662.00456156967152</v>
      </c>
    </row>
    <row r="35" spans="1:10" x14ac:dyDescent="0.25">
      <c r="A35" s="27" t="s">
        <v>31</v>
      </c>
      <c r="B35" s="27">
        <v>1</v>
      </c>
      <c r="C35" s="4" t="s">
        <v>58</v>
      </c>
      <c r="D35" s="84">
        <v>37288</v>
      </c>
      <c r="E35" s="87">
        <v>220828</v>
      </c>
      <c r="F35" s="87">
        <v>529</v>
      </c>
      <c r="G35" s="56">
        <f t="shared" si="0"/>
        <v>220299</v>
      </c>
      <c r="H35" s="57">
        <f t="shared" si="1"/>
        <v>0.21907539682539681</v>
      </c>
      <c r="I35" s="116">
        <v>0.97149042111585737</v>
      </c>
      <c r="J35" s="58">
        <f t="shared" si="2"/>
        <v>652.84156298985613</v>
      </c>
    </row>
    <row r="36" spans="1:10" x14ac:dyDescent="0.25">
      <c r="A36" s="27" t="s">
        <v>31</v>
      </c>
      <c r="B36" s="27">
        <v>1</v>
      </c>
      <c r="C36" s="4" t="s">
        <v>59</v>
      </c>
      <c r="D36" s="84">
        <v>37288</v>
      </c>
      <c r="E36" s="87">
        <v>237174</v>
      </c>
      <c r="F36" s="87">
        <v>527</v>
      </c>
      <c r="G36" s="56">
        <f t="shared" si="0"/>
        <v>236647</v>
      </c>
      <c r="H36" s="57">
        <f t="shared" si="1"/>
        <v>0.23529166666666668</v>
      </c>
      <c r="I36" s="116">
        <v>0.93111397612211377</v>
      </c>
      <c r="J36" s="58">
        <f t="shared" si="2"/>
        <v>625.70859195406047</v>
      </c>
    </row>
    <row r="37" spans="1:10" x14ac:dyDescent="0.25">
      <c r="A37" s="27" t="s">
        <v>31</v>
      </c>
      <c r="B37" s="27">
        <v>1</v>
      </c>
      <c r="C37" s="4" t="s">
        <v>60</v>
      </c>
      <c r="D37" s="84">
        <v>37288</v>
      </c>
      <c r="E37" s="87">
        <v>197322</v>
      </c>
      <c r="F37" s="87">
        <v>545</v>
      </c>
      <c r="G37" s="56">
        <f t="shared" si="0"/>
        <v>196777</v>
      </c>
      <c r="H37" s="57">
        <f t="shared" si="1"/>
        <v>0.19575595238095239</v>
      </c>
      <c r="I37" s="116">
        <v>0.91628206457857964</v>
      </c>
      <c r="J37" s="58">
        <f t="shared" si="2"/>
        <v>615.74154739680557</v>
      </c>
    </row>
    <row r="38" spans="1:10" x14ac:dyDescent="0.25">
      <c r="A38" s="27" t="s">
        <v>31</v>
      </c>
      <c r="B38" s="27">
        <v>1</v>
      </c>
      <c r="C38" s="4" t="s">
        <v>61</v>
      </c>
      <c r="D38" s="84">
        <v>37288</v>
      </c>
      <c r="E38" s="87">
        <v>184520</v>
      </c>
      <c r="F38" s="87">
        <v>870</v>
      </c>
      <c r="G38" s="56">
        <f t="shared" si="0"/>
        <v>183650</v>
      </c>
      <c r="H38" s="57">
        <f t="shared" si="1"/>
        <v>0.18305555555555555</v>
      </c>
      <c r="I38" s="116">
        <v>0.779952312153677</v>
      </c>
      <c r="J38" s="58">
        <f t="shared" si="2"/>
        <v>524.12795376727092</v>
      </c>
    </row>
    <row r="39" spans="1:10" x14ac:dyDescent="0.25">
      <c r="A39" s="27" t="s">
        <v>31</v>
      </c>
      <c r="B39" s="27">
        <v>1</v>
      </c>
      <c r="C39" s="4" t="s">
        <v>62</v>
      </c>
      <c r="D39" s="84">
        <v>37288</v>
      </c>
      <c r="E39" s="87">
        <v>183218</v>
      </c>
      <c r="F39" s="87">
        <v>576</v>
      </c>
      <c r="G39" s="56">
        <f t="shared" si="0"/>
        <v>182642</v>
      </c>
      <c r="H39" s="57">
        <f t="shared" si="1"/>
        <v>0.18176388888888889</v>
      </c>
      <c r="I39" s="116">
        <v>0.93588071881239687</v>
      </c>
      <c r="J39" s="58">
        <f t="shared" si="2"/>
        <v>628.91184304193075</v>
      </c>
    </row>
    <row r="40" spans="1:10" x14ac:dyDescent="0.25">
      <c r="A40" s="27" t="s">
        <v>31</v>
      </c>
      <c r="B40" s="27">
        <v>1</v>
      </c>
      <c r="C40" s="4" t="s">
        <v>63</v>
      </c>
      <c r="D40" s="84">
        <v>37288</v>
      </c>
      <c r="E40" s="87">
        <v>266034</v>
      </c>
      <c r="F40" s="87">
        <v>469</v>
      </c>
      <c r="G40" s="56">
        <f t="shared" si="0"/>
        <v>265565</v>
      </c>
      <c r="H40" s="57">
        <f t="shared" si="1"/>
        <v>0.26392261904761904</v>
      </c>
      <c r="I40" s="116">
        <v>0.91912312162296828</v>
      </c>
      <c r="J40" s="58">
        <f t="shared" si="2"/>
        <v>617.65073773063466</v>
      </c>
    </row>
    <row r="41" spans="1:10" x14ac:dyDescent="0.25">
      <c r="A41" s="27" t="s">
        <v>31</v>
      </c>
      <c r="B41" s="27">
        <v>1</v>
      </c>
      <c r="C41" s="4" t="s">
        <v>64</v>
      </c>
      <c r="D41" s="84">
        <v>37288</v>
      </c>
      <c r="E41" s="87">
        <v>166238</v>
      </c>
      <c r="F41" s="87">
        <v>722</v>
      </c>
      <c r="G41" s="56">
        <f t="shared" si="0"/>
        <v>165516</v>
      </c>
      <c r="H41" s="57">
        <f t="shared" si="1"/>
        <v>0.16491865079365078</v>
      </c>
      <c r="I41" s="116">
        <v>0.87245801123586098</v>
      </c>
      <c r="J41" s="58">
        <f t="shared" si="2"/>
        <v>586.29178355049862</v>
      </c>
    </row>
    <row r="42" spans="1:10" x14ac:dyDescent="0.25">
      <c r="A42" s="27" t="s">
        <v>31</v>
      </c>
      <c r="B42" s="27">
        <v>1</v>
      </c>
      <c r="C42" s="4" t="s">
        <v>65</v>
      </c>
      <c r="D42" s="84">
        <v>37288</v>
      </c>
      <c r="E42" s="87">
        <v>210569</v>
      </c>
      <c r="F42" s="87">
        <v>668</v>
      </c>
      <c r="G42" s="56">
        <f t="shared" si="0"/>
        <v>209901</v>
      </c>
      <c r="H42" s="57">
        <f t="shared" si="1"/>
        <v>0.20889781746031746</v>
      </c>
      <c r="I42" s="116">
        <v>0.84018466395936975</v>
      </c>
      <c r="J42" s="58">
        <f t="shared" si="2"/>
        <v>564.60409418069651</v>
      </c>
    </row>
    <row r="43" spans="1:10" x14ac:dyDescent="0.25">
      <c r="A43" s="27" t="s">
        <v>31</v>
      </c>
      <c r="B43" s="27">
        <v>1</v>
      </c>
      <c r="C43" s="4" t="s">
        <v>66</v>
      </c>
      <c r="D43" s="84">
        <v>37288</v>
      </c>
      <c r="E43" s="87">
        <v>203768</v>
      </c>
      <c r="F43" s="87">
        <v>644</v>
      </c>
      <c r="G43" s="56">
        <f t="shared" si="0"/>
        <v>203124</v>
      </c>
      <c r="H43" s="57">
        <f t="shared" si="1"/>
        <v>0.20215079365079366</v>
      </c>
      <c r="I43" s="116">
        <v>0.82871720748216193</v>
      </c>
      <c r="J43" s="58">
        <f t="shared" si="2"/>
        <v>556.89796342801287</v>
      </c>
    </row>
    <row r="44" spans="1:10" x14ac:dyDescent="0.25">
      <c r="A44" s="27" t="s">
        <v>31</v>
      </c>
      <c r="B44" s="27">
        <v>1</v>
      </c>
      <c r="C44" s="4" t="s">
        <v>67</v>
      </c>
      <c r="D44" s="84">
        <v>37288</v>
      </c>
      <c r="E44" s="87">
        <v>291435</v>
      </c>
      <c r="F44" s="87">
        <v>629</v>
      </c>
      <c r="G44" s="56">
        <f t="shared" si="0"/>
        <v>290806</v>
      </c>
      <c r="H44" s="57">
        <f t="shared" si="1"/>
        <v>0.28912202380952379</v>
      </c>
      <c r="I44" s="116">
        <v>0.96438108634867292</v>
      </c>
      <c r="J44" s="58">
        <f t="shared" si="2"/>
        <v>648.06409002630824</v>
      </c>
    </row>
    <row r="45" spans="1:10" x14ac:dyDescent="0.25">
      <c r="A45" s="27" t="s">
        <v>31</v>
      </c>
      <c r="B45" s="27">
        <v>1</v>
      </c>
      <c r="C45" s="4" t="s">
        <v>68</v>
      </c>
      <c r="D45" s="84">
        <v>37288</v>
      </c>
      <c r="E45" s="87">
        <v>181677</v>
      </c>
      <c r="F45" s="87">
        <v>884</v>
      </c>
      <c r="G45" s="56">
        <f t="shared" si="0"/>
        <v>180793</v>
      </c>
      <c r="H45" s="57">
        <f t="shared" si="1"/>
        <v>0.18023511904761905</v>
      </c>
      <c r="I45" s="116">
        <v>0.86971693044580456</v>
      </c>
      <c r="J45" s="58">
        <f t="shared" si="2"/>
        <v>584.44977725958063</v>
      </c>
    </row>
    <row r="46" spans="1:10" x14ac:dyDescent="0.25">
      <c r="A46" s="27" t="s">
        <v>31</v>
      </c>
      <c r="B46" s="27">
        <v>1</v>
      </c>
      <c r="C46" s="4" t="s">
        <v>69</v>
      </c>
      <c r="D46" s="84">
        <v>37288</v>
      </c>
      <c r="E46" s="87">
        <v>289129</v>
      </c>
      <c r="F46" s="87">
        <v>852</v>
      </c>
      <c r="G46" s="56">
        <f t="shared" si="0"/>
        <v>288277</v>
      </c>
      <c r="H46" s="57">
        <f t="shared" si="1"/>
        <v>0.28683432539682541</v>
      </c>
      <c r="I46" s="116">
        <v>0.8557742526270341</v>
      </c>
      <c r="J46" s="58">
        <f t="shared" si="2"/>
        <v>575.08029776536694</v>
      </c>
    </row>
    <row r="47" spans="1:10" x14ac:dyDescent="0.25">
      <c r="A47" s="27" t="s">
        <v>31</v>
      </c>
      <c r="B47" s="27">
        <v>1</v>
      </c>
      <c r="C47" s="4" t="s">
        <v>70</v>
      </c>
      <c r="D47" s="84">
        <v>37288</v>
      </c>
      <c r="E47" s="87">
        <v>324087</v>
      </c>
      <c r="F47" s="87">
        <v>779</v>
      </c>
      <c r="G47" s="56">
        <f t="shared" si="0"/>
        <v>323308</v>
      </c>
      <c r="H47" s="57">
        <f t="shared" si="1"/>
        <v>0.32151488095238095</v>
      </c>
      <c r="I47" s="116">
        <v>0.94795618499381384</v>
      </c>
      <c r="J47" s="58">
        <f t="shared" si="2"/>
        <v>637.02655631584287</v>
      </c>
    </row>
    <row r="48" spans="1:10" x14ac:dyDescent="0.25">
      <c r="A48" s="27" t="s">
        <v>31</v>
      </c>
      <c r="B48" s="27">
        <v>1</v>
      </c>
      <c r="C48" s="4" t="s">
        <v>71</v>
      </c>
      <c r="D48" s="84">
        <v>37288</v>
      </c>
      <c r="E48" s="87">
        <v>267305</v>
      </c>
      <c r="F48" s="87">
        <v>948</v>
      </c>
      <c r="G48" s="56">
        <f t="shared" si="0"/>
        <v>266357</v>
      </c>
      <c r="H48" s="57">
        <f t="shared" si="1"/>
        <v>0.26518353174603176</v>
      </c>
      <c r="I48" s="116">
        <v>0.71123658470991435</v>
      </c>
      <c r="J48" s="58">
        <f t="shared" si="2"/>
        <v>477.95098492506247</v>
      </c>
    </row>
    <row r="49" spans="1:10" x14ac:dyDescent="0.25">
      <c r="A49" s="27" t="s">
        <v>31</v>
      </c>
      <c r="B49" s="27">
        <v>1</v>
      </c>
      <c r="C49" s="4" t="s">
        <v>72</v>
      </c>
      <c r="D49" s="84">
        <v>37288</v>
      </c>
      <c r="E49" s="87">
        <v>284784</v>
      </c>
      <c r="F49" s="87">
        <v>584</v>
      </c>
      <c r="G49" s="56">
        <f t="shared" si="0"/>
        <v>284200</v>
      </c>
      <c r="H49" s="57">
        <f t="shared" si="1"/>
        <v>0.28252380952380951</v>
      </c>
      <c r="I49" s="116">
        <v>0.94882660234744409</v>
      </c>
      <c r="J49" s="58">
        <f t="shared" si="2"/>
        <v>637.61147677748238</v>
      </c>
    </row>
    <row r="50" spans="1:10" x14ac:dyDescent="0.25">
      <c r="A50" s="27" t="s">
        <v>31</v>
      </c>
      <c r="B50" s="27">
        <v>1</v>
      </c>
      <c r="C50" s="4" t="s">
        <v>73</v>
      </c>
      <c r="D50" s="84">
        <v>37288</v>
      </c>
      <c r="E50" s="87">
        <v>246342</v>
      </c>
      <c r="F50" s="87">
        <v>384</v>
      </c>
      <c r="G50" s="56">
        <f t="shared" si="0"/>
        <v>245958</v>
      </c>
      <c r="H50" s="57">
        <f t="shared" si="1"/>
        <v>0.24438690476190475</v>
      </c>
      <c r="I50" s="116">
        <v>0.83572971070987512</v>
      </c>
      <c r="J50" s="58">
        <f t="shared" si="2"/>
        <v>561.61036559703609</v>
      </c>
    </row>
    <row r="51" spans="1:10" x14ac:dyDescent="0.25">
      <c r="A51" s="27" t="s">
        <v>31</v>
      </c>
      <c r="B51" s="27">
        <v>1</v>
      </c>
      <c r="C51" s="4" t="s">
        <v>74</v>
      </c>
      <c r="D51" s="84">
        <v>37288</v>
      </c>
      <c r="E51" s="87">
        <v>276432</v>
      </c>
      <c r="F51" s="87">
        <v>580</v>
      </c>
      <c r="G51" s="56">
        <f t="shared" si="0"/>
        <v>275852</v>
      </c>
      <c r="H51" s="57">
        <f t="shared" si="1"/>
        <v>0.27423809523809523</v>
      </c>
      <c r="I51" s="116">
        <v>0.94128101006360254</v>
      </c>
      <c r="J51" s="58">
        <f t="shared" si="2"/>
        <v>632.54083876274092</v>
      </c>
    </row>
    <row r="52" spans="1:10" x14ac:dyDescent="0.25">
      <c r="A52" s="27" t="s">
        <v>31</v>
      </c>
      <c r="B52" s="27">
        <v>1</v>
      </c>
      <c r="C52" s="4" t="s">
        <v>75</v>
      </c>
      <c r="D52" s="84">
        <v>37288</v>
      </c>
      <c r="E52" s="87">
        <v>262486</v>
      </c>
      <c r="F52" s="87">
        <v>182</v>
      </c>
      <c r="G52" s="56">
        <f t="shared" si="0"/>
        <v>262304</v>
      </c>
      <c r="H52" s="57">
        <f t="shared" si="1"/>
        <v>0.26040277777777776</v>
      </c>
      <c r="I52" s="116">
        <v>0.98107840359853649</v>
      </c>
      <c r="J52" s="58">
        <f t="shared" si="2"/>
        <v>659.2846872182165</v>
      </c>
    </row>
    <row r="53" spans="1:10" x14ac:dyDescent="0.25">
      <c r="A53" s="27" t="s">
        <v>31</v>
      </c>
      <c r="B53" s="27">
        <v>1</v>
      </c>
      <c r="C53" s="4" t="s">
        <v>76</v>
      </c>
      <c r="D53" s="84">
        <v>37288</v>
      </c>
      <c r="E53" s="87">
        <v>243015</v>
      </c>
      <c r="F53" s="87">
        <v>284</v>
      </c>
      <c r="G53" s="56">
        <f t="shared" si="0"/>
        <v>242731</v>
      </c>
      <c r="H53" s="57">
        <f t="shared" si="1"/>
        <v>0.24108630952380952</v>
      </c>
      <c r="I53" s="116">
        <v>0.97447350773032149</v>
      </c>
      <c r="J53" s="58">
        <f t="shared" si="2"/>
        <v>654.8461971947761</v>
      </c>
    </row>
    <row r="54" spans="1:10" x14ac:dyDescent="0.25">
      <c r="A54" s="27" t="s">
        <v>31</v>
      </c>
      <c r="B54" s="27">
        <v>1</v>
      </c>
      <c r="C54" s="4" t="s">
        <v>77</v>
      </c>
      <c r="D54" s="84">
        <v>37288</v>
      </c>
      <c r="E54" s="87">
        <v>231897</v>
      </c>
      <c r="F54" s="87">
        <v>239</v>
      </c>
      <c r="G54" s="56">
        <f t="shared" si="0"/>
        <v>231658</v>
      </c>
      <c r="H54" s="57">
        <f t="shared" si="1"/>
        <v>0.23005654761904762</v>
      </c>
      <c r="I54" s="116">
        <v>0.88826044633335821</v>
      </c>
      <c r="J54" s="58">
        <f t="shared" si="2"/>
        <v>596.91101993601671</v>
      </c>
    </row>
    <row r="55" spans="1:10" x14ac:dyDescent="0.25">
      <c r="A55" s="27" t="s">
        <v>31</v>
      </c>
      <c r="B55" s="27">
        <v>1</v>
      </c>
      <c r="C55" s="4" t="s">
        <v>78</v>
      </c>
      <c r="D55" s="84">
        <v>37288</v>
      </c>
      <c r="E55" s="87">
        <v>209296</v>
      </c>
      <c r="F55" s="87">
        <v>568</v>
      </c>
      <c r="G55" s="56">
        <f t="shared" si="0"/>
        <v>208728</v>
      </c>
      <c r="H55" s="57">
        <f t="shared" si="1"/>
        <v>0.20763492063492064</v>
      </c>
      <c r="I55" s="116">
        <v>0.95384097985591998</v>
      </c>
      <c r="J55" s="58">
        <f t="shared" si="2"/>
        <v>640.98113846317824</v>
      </c>
    </row>
    <row r="56" spans="1:10" x14ac:dyDescent="0.25">
      <c r="A56" s="27" t="s">
        <v>31</v>
      </c>
      <c r="B56" s="27">
        <v>1</v>
      </c>
      <c r="C56" s="4" t="s">
        <v>79</v>
      </c>
      <c r="D56" s="84">
        <v>37288</v>
      </c>
      <c r="E56" s="87">
        <v>201797</v>
      </c>
      <c r="F56" s="87">
        <v>1048</v>
      </c>
      <c r="G56" s="56">
        <f t="shared" si="0"/>
        <v>200749</v>
      </c>
      <c r="H56" s="57">
        <f t="shared" si="1"/>
        <v>0.2001954365079365</v>
      </c>
      <c r="I56" s="116">
        <v>0.77105415401816191</v>
      </c>
      <c r="J56" s="58">
        <f t="shared" si="2"/>
        <v>518.14839150020475</v>
      </c>
    </row>
    <row r="57" spans="1:10" x14ac:dyDescent="0.25">
      <c r="A57" s="27" t="s">
        <v>31</v>
      </c>
      <c r="B57" s="27">
        <v>1</v>
      </c>
      <c r="C57" s="4" t="s">
        <v>80</v>
      </c>
      <c r="D57" s="84">
        <v>37288</v>
      </c>
      <c r="E57" s="87">
        <v>216512</v>
      </c>
      <c r="F57" s="87">
        <v>545</v>
      </c>
      <c r="G57" s="56">
        <f t="shared" si="0"/>
        <v>215967</v>
      </c>
      <c r="H57" s="57">
        <f t="shared" si="1"/>
        <v>0.21479365079365079</v>
      </c>
      <c r="I57" s="116">
        <v>0.94285119688579133</v>
      </c>
      <c r="J57" s="58">
        <f t="shared" si="2"/>
        <v>633.59600430725175</v>
      </c>
    </row>
    <row r="58" spans="1:10" x14ac:dyDescent="0.25">
      <c r="A58" s="27" t="s">
        <v>31</v>
      </c>
      <c r="B58" s="27">
        <v>1</v>
      </c>
      <c r="C58" s="4" t="s">
        <v>81</v>
      </c>
      <c r="D58" s="84">
        <v>37288</v>
      </c>
      <c r="E58" s="87">
        <v>173575</v>
      </c>
      <c r="F58" s="87">
        <v>1112</v>
      </c>
      <c r="G58" s="59">
        <f t="shared" si="0"/>
        <v>172463</v>
      </c>
      <c r="H58" s="57">
        <f t="shared" si="1"/>
        <v>0.17219742063492063</v>
      </c>
      <c r="I58" s="116">
        <v>0.71354560163346803</v>
      </c>
      <c r="J58" s="58">
        <f t="shared" si="2"/>
        <v>479.50264429769049</v>
      </c>
    </row>
    <row r="59" spans="1:10" x14ac:dyDescent="0.25">
      <c r="A59" s="27" t="s">
        <v>31</v>
      </c>
      <c r="B59" s="27">
        <v>1</v>
      </c>
      <c r="C59" s="4" t="s">
        <v>82</v>
      </c>
      <c r="D59" s="84">
        <v>37288</v>
      </c>
      <c r="E59" s="87">
        <v>155874</v>
      </c>
      <c r="F59" s="87">
        <v>404</v>
      </c>
      <c r="G59" s="56">
        <f t="shared" si="0"/>
        <v>155470</v>
      </c>
      <c r="H59" s="57">
        <f t="shared" si="1"/>
        <v>0.15463690476190475</v>
      </c>
      <c r="I59" s="116">
        <v>0.68007736106087724</v>
      </c>
      <c r="J59" s="58">
        <f t="shared" si="2"/>
        <v>457.0119866329095</v>
      </c>
    </row>
    <row r="60" spans="1:10" x14ac:dyDescent="0.25">
      <c r="A60" s="27" t="s">
        <v>31</v>
      </c>
      <c r="B60" s="27">
        <v>1</v>
      </c>
      <c r="C60" s="4" t="s">
        <v>83</v>
      </c>
      <c r="D60" s="84">
        <v>37288</v>
      </c>
      <c r="E60" s="87">
        <v>269805</v>
      </c>
      <c r="F60" s="87">
        <v>1051</v>
      </c>
      <c r="G60" s="56">
        <f t="shared" si="0"/>
        <v>268754</v>
      </c>
      <c r="H60" s="57">
        <f t="shared" si="1"/>
        <v>0.26766369047619049</v>
      </c>
      <c r="I60" s="116">
        <v>0.93279539838992187</v>
      </c>
      <c r="J60" s="58">
        <f t="shared" si="2"/>
        <v>626.83850771802747</v>
      </c>
    </row>
    <row r="61" spans="1:10" x14ac:dyDescent="0.25">
      <c r="A61" s="27" t="s">
        <v>31</v>
      </c>
      <c r="B61" s="27">
        <v>1</v>
      </c>
      <c r="C61" s="4" t="s">
        <v>84</v>
      </c>
      <c r="D61" s="84">
        <v>37288</v>
      </c>
      <c r="E61" s="87">
        <v>300508</v>
      </c>
      <c r="F61" s="87">
        <v>745</v>
      </c>
      <c r="G61" s="56">
        <f t="shared" si="0"/>
        <v>299763</v>
      </c>
      <c r="H61" s="57">
        <f t="shared" si="1"/>
        <v>0.29812301587301587</v>
      </c>
      <c r="I61" s="116">
        <v>0.90145371024859544</v>
      </c>
      <c r="J61" s="58">
        <f t="shared" si="2"/>
        <v>605.77689328705617</v>
      </c>
    </row>
    <row r="62" spans="1:10" x14ac:dyDescent="0.25">
      <c r="A62" s="27" t="s">
        <v>31</v>
      </c>
      <c r="B62" s="27">
        <v>1</v>
      </c>
      <c r="C62" s="4" t="s">
        <v>85</v>
      </c>
      <c r="D62" s="84">
        <v>37288</v>
      </c>
      <c r="E62" s="87">
        <v>277190</v>
      </c>
      <c r="F62" s="87">
        <v>925</v>
      </c>
      <c r="G62" s="56">
        <f t="shared" si="0"/>
        <v>276265</v>
      </c>
      <c r="H62" s="57">
        <f t="shared" si="1"/>
        <v>0.27499007936507935</v>
      </c>
      <c r="I62" s="116">
        <v>0.95048290488848486</v>
      </c>
      <c r="J62" s="58">
        <f t="shared" si="2"/>
        <v>638.72451208506186</v>
      </c>
    </row>
    <row r="63" spans="1:10" x14ac:dyDescent="0.25">
      <c r="A63" s="27" t="s">
        <v>31</v>
      </c>
      <c r="B63" s="27">
        <v>1</v>
      </c>
      <c r="C63" s="4" t="s">
        <v>86</v>
      </c>
      <c r="D63" s="84">
        <v>37288</v>
      </c>
      <c r="E63" s="87">
        <v>92081</v>
      </c>
      <c r="F63" s="87">
        <v>298</v>
      </c>
      <c r="G63" s="56">
        <f t="shared" si="0"/>
        <v>91783</v>
      </c>
      <c r="H63" s="57">
        <f t="shared" si="1"/>
        <v>9.1350198412698411E-2</v>
      </c>
      <c r="I63" s="116">
        <v>0.4891293059634842</v>
      </c>
      <c r="J63" s="58">
        <f t="shared" si="2"/>
        <v>328.69489360746138</v>
      </c>
    </row>
    <row r="64" spans="1:10" x14ac:dyDescent="0.25">
      <c r="A64" s="27" t="s">
        <v>31</v>
      </c>
      <c r="B64" s="27">
        <v>1</v>
      </c>
      <c r="C64" s="4" t="s">
        <v>87</v>
      </c>
      <c r="D64" s="84">
        <v>37288</v>
      </c>
      <c r="E64" s="87">
        <v>152371</v>
      </c>
      <c r="F64" s="87">
        <v>820</v>
      </c>
      <c r="G64" s="59">
        <f t="shared" si="0"/>
        <v>151551</v>
      </c>
      <c r="H64" s="57">
        <f t="shared" si="1"/>
        <v>0.15116170634920634</v>
      </c>
      <c r="I64" s="116">
        <v>0.6941179758385656</v>
      </c>
      <c r="J64" s="58">
        <f t="shared" si="2"/>
        <v>466.44727976351606</v>
      </c>
    </row>
    <row r="65" spans="1:10" x14ac:dyDescent="0.25">
      <c r="A65" s="27" t="s">
        <v>31</v>
      </c>
      <c r="B65" s="27">
        <v>1</v>
      </c>
      <c r="C65" s="4" t="s">
        <v>88</v>
      </c>
      <c r="D65" s="84">
        <v>37288</v>
      </c>
      <c r="E65" s="87">
        <v>173761</v>
      </c>
      <c r="F65" s="87">
        <v>721</v>
      </c>
      <c r="G65" s="56">
        <f t="shared" si="0"/>
        <v>173040</v>
      </c>
      <c r="H65" s="57">
        <f t="shared" si="1"/>
        <v>0.17238194444444443</v>
      </c>
      <c r="I65" s="116">
        <v>0.76709514901811549</v>
      </c>
      <c r="J65" s="58">
        <f t="shared" si="2"/>
        <v>515.48794014017358</v>
      </c>
    </row>
    <row r="66" spans="1:10" x14ac:dyDescent="0.25">
      <c r="A66" s="27" t="s">
        <v>31</v>
      </c>
      <c r="B66" s="27">
        <v>1</v>
      </c>
      <c r="C66" s="4" t="s">
        <v>89</v>
      </c>
      <c r="D66" s="84">
        <v>37288</v>
      </c>
      <c r="E66" s="87">
        <v>234230</v>
      </c>
      <c r="F66" s="87">
        <v>656</v>
      </c>
      <c r="G66" s="56">
        <f t="shared" si="0"/>
        <v>233574</v>
      </c>
      <c r="H66" s="57">
        <f t="shared" si="1"/>
        <v>0.23237103174603174</v>
      </c>
      <c r="I66" s="116">
        <v>0.98563101766995898</v>
      </c>
      <c r="J66" s="58">
        <f t="shared" si="2"/>
        <v>662.34404387421239</v>
      </c>
    </row>
    <row r="67" spans="1:10" x14ac:dyDescent="0.25">
      <c r="A67" s="27" t="s">
        <v>31</v>
      </c>
      <c r="B67" s="27">
        <v>1</v>
      </c>
      <c r="C67" s="4" t="s">
        <v>90</v>
      </c>
      <c r="D67" s="84">
        <v>37288</v>
      </c>
      <c r="E67" s="87">
        <v>145130</v>
      </c>
      <c r="F67" s="87">
        <v>354</v>
      </c>
      <c r="G67" s="56">
        <f t="shared" si="0"/>
        <v>144776</v>
      </c>
      <c r="H67" s="57">
        <f t="shared" si="1"/>
        <v>0.14397817460317461</v>
      </c>
      <c r="I67" s="116">
        <v>0.9177961044540982</v>
      </c>
      <c r="J67" s="58">
        <f t="shared" si="2"/>
        <v>616.758982193154</v>
      </c>
    </row>
    <row r="68" spans="1:10" x14ac:dyDescent="0.25">
      <c r="A68" s="27" t="s">
        <v>31</v>
      </c>
      <c r="B68" s="27">
        <v>1</v>
      </c>
      <c r="C68" s="4" t="s">
        <v>91</v>
      </c>
      <c r="D68" s="84">
        <v>37288</v>
      </c>
      <c r="E68" s="87">
        <v>217488</v>
      </c>
      <c r="F68" s="87">
        <v>615</v>
      </c>
      <c r="G68" s="56">
        <f t="shared" si="0"/>
        <v>216873</v>
      </c>
      <c r="H68" s="57">
        <f t="shared" si="1"/>
        <v>0.21576190476190477</v>
      </c>
      <c r="I68" s="116">
        <v>0.89730162378326317</v>
      </c>
      <c r="J68" s="58">
        <f t="shared" si="2"/>
        <v>602.98669118235284</v>
      </c>
    </row>
    <row r="69" spans="1:10" x14ac:dyDescent="0.25">
      <c r="A69" s="27" t="s">
        <v>31</v>
      </c>
      <c r="B69" s="27">
        <v>1</v>
      </c>
      <c r="C69" s="4" t="s">
        <v>92</v>
      </c>
      <c r="D69" s="84">
        <v>37288</v>
      </c>
      <c r="E69" s="87">
        <v>177638</v>
      </c>
      <c r="F69" s="87">
        <v>701</v>
      </c>
      <c r="G69" s="56">
        <f t="shared" si="0"/>
        <v>176937</v>
      </c>
      <c r="H69" s="57">
        <f t="shared" si="1"/>
        <v>0.17622817460317461</v>
      </c>
      <c r="I69" s="116">
        <v>0.89176081460407175</v>
      </c>
      <c r="J69" s="58">
        <f t="shared" si="2"/>
        <v>599.26326741393621</v>
      </c>
    </row>
    <row r="70" spans="1:10" x14ac:dyDescent="0.25">
      <c r="A70" s="27" t="s">
        <v>31</v>
      </c>
      <c r="B70" s="27">
        <v>1</v>
      </c>
      <c r="C70" s="4" t="s">
        <v>93</v>
      </c>
      <c r="D70" s="84">
        <v>37288</v>
      </c>
      <c r="E70" s="87">
        <v>194607</v>
      </c>
      <c r="F70" s="87">
        <v>924</v>
      </c>
      <c r="G70" s="56">
        <f t="shared" si="0"/>
        <v>193683</v>
      </c>
      <c r="H70" s="57">
        <f t="shared" si="1"/>
        <v>0.1930625</v>
      </c>
      <c r="I70" s="116">
        <v>0.90245590289998379</v>
      </c>
      <c r="J70" s="58">
        <f t="shared" si="2"/>
        <v>606.45036674878907</v>
      </c>
    </row>
    <row r="71" spans="1:10" x14ac:dyDescent="0.25">
      <c r="A71" s="27" t="s">
        <v>31</v>
      </c>
      <c r="B71" s="27">
        <v>1</v>
      </c>
      <c r="C71" s="4" t="s">
        <v>94</v>
      </c>
      <c r="D71" s="84">
        <v>37288</v>
      </c>
      <c r="E71" s="87">
        <v>217157</v>
      </c>
      <c r="F71" s="87">
        <v>830</v>
      </c>
      <c r="G71" s="56">
        <f t="shared" si="0"/>
        <v>216327</v>
      </c>
      <c r="H71" s="57">
        <f t="shared" si="1"/>
        <v>0.21543353174603175</v>
      </c>
      <c r="I71" s="116">
        <v>0.90237263632487263</v>
      </c>
      <c r="J71" s="58">
        <f t="shared" si="2"/>
        <v>606.39441161031436</v>
      </c>
    </row>
    <row r="72" spans="1:10" x14ac:dyDescent="0.25">
      <c r="A72" s="27" t="s">
        <v>31</v>
      </c>
      <c r="B72" s="27">
        <v>1</v>
      </c>
      <c r="C72" s="4" t="s">
        <v>95</v>
      </c>
      <c r="D72" s="84">
        <v>37288</v>
      </c>
      <c r="E72" s="87">
        <v>212816</v>
      </c>
      <c r="F72" s="87">
        <v>848</v>
      </c>
      <c r="G72" s="56">
        <f t="shared" si="0"/>
        <v>211968</v>
      </c>
      <c r="H72" s="57">
        <f t="shared" si="1"/>
        <v>0.21112698412698414</v>
      </c>
      <c r="I72" s="116">
        <v>0.7981272404733456</v>
      </c>
      <c r="J72" s="58">
        <f t="shared" si="2"/>
        <v>536.34150559808825</v>
      </c>
    </row>
    <row r="73" spans="1:10" x14ac:dyDescent="0.25">
      <c r="A73" s="27" t="s">
        <v>31</v>
      </c>
      <c r="B73" s="27">
        <v>1</v>
      </c>
      <c r="C73" s="4" t="s">
        <v>96</v>
      </c>
      <c r="D73" s="84">
        <v>37288</v>
      </c>
      <c r="E73" s="87">
        <v>247870</v>
      </c>
      <c r="F73" s="87">
        <v>581</v>
      </c>
      <c r="G73" s="56">
        <f t="shared" si="0"/>
        <v>247289</v>
      </c>
      <c r="H73" s="57">
        <f t="shared" si="1"/>
        <v>0.24590277777777778</v>
      </c>
      <c r="I73" s="116">
        <v>0.91747485909098703</v>
      </c>
      <c r="J73" s="58">
        <f t="shared" si="2"/>
        <v>616.54310530914324</v>
      </c>
    </row>
    <row r="74" spans="1:10" x14ac:dyDescent="0.25">
      <c r="A74" s="27" t="s">
        <v>31</v>
      </c>
      <c r="B74" s="27">
        <v>1</v>
      </c>
      <c r="C74" s="4" t="s">
        <v>97</v>
      </c>
      <c r="D74" s="84">
        <v>37288</v>
      </c>
      <c r="E74" s="87">
        <v>235307</v>
      </c>
      <c r="F74" s="87">
        <v>723</v>
      </c>
      <c r="G74" s="56">
        <f t="shared" si="0"/>
        <v>234584</v>
      </c>
      <c r="H74" s="57">
        <f t="shared" si="1"/>
        <v>0.23343948412698412</v>
      </c>
      <c r="I74" s="116">
        <v>0.89636781394796727</v>
      </c>
      <c r="J74" s="58">
        <f t="shared" si="2"/>
        <v>602.359170973034</v>
      </c>
    </row>
    <row r="75" spans="1:10" x14ac:dyDescent="0.25">
      <c r="A75" s="27" t="s">
        <v>31</v>
      </c>
      <c r="B75" s="27">
        <v>1</v>
      </c>
      <c r="C75" s="4" t="s">
        <v>98</v>
      </c>
      <c r="D75" s="84">
        <v>37288</v>
      </c>
      <c r="E75" s="87">
        <v>245600</v>
      </c>
      <c r="F75" s="87">
        <v>630</v>
      </c>
      <c r="G75" s="56">
        <f t="shared" si="0"/>
        <v>244970</v>
      </c>
      <c r="H75" s="57">
        <f t="shared" si="1"/>
        <v>0.24365079365079365</v>
      </c>
      <c r="I75" s="116">
        <v>0.92250716714588776</v>
      </c>
      <c r="J75" s="58">
        <f t="shared" si="2"/>
        <v>619.92481632203658</v>
      </c>
    </row>
    <row r="76" spans="1:10" x14ac:dyDescent="0.25">
      <c r="A76" s="27" t="s">
        <v>31</v>
      </c>
      <c r="B76" s="27">
        <v>1</v>
      </c>
      <c r="C76" s="4" t="s">
        <v>99</v>
      </c>
      <c r="D76" s="84">
        <v>37288</v>
      </c>
      <c r="E76" s="87">
        <v>228434</v>
      </c>
      <c r="F76" s="87">
        <v>909</v>
      </c>
      <c r="G76" s="56">
        <f t="shared" ref="G76:G117" si="3">E76-F76</f>
        <v>227525</v>
      </c>
      <c r="H76" s="57">
        <f t="shared" ref="H76:H117" si="4">IF(E76&lt;0,0,E76/(28*1500*24))</f>
        <v>0.22662103174603174</v>
      </c>
      <c r="I76" s="116">
        <v>0.90556985729270723</v>
      </c>
      <c r="J76" s="58">
        <f t="shared" ref="J76:J117" si="5">I76*(24*28)</f>
        <v>608.54294410069929</v>
      </c>
    </row>
    <row r="77" spans="1:10" x14ac:dyDescent="0.25">
      <c r="A77" s="27" t="s">
        <v>31</v>
      </c>
      <c r="B77" s="27">
        <v>1</v>
      </c>
      <c r="C77" s="4" t="s">
        <v>100</v>
      </c>
      <c r="D77" s="84">
        <v>37288</v>
      </c>
      <c r="E77" s="87">
        <v>222299</v>
      </c>
      <c r="F77" s="87">
        <v>687</v>
      </c>
      <c r="G77" s="56">
        <f t="shared" si="3"/>
        <v>221612</v>
      </c>
      <c r="H77" s="57">
        <f t="shared" si="4"/>
        <v>0.22053472222222223</v>
      </c>
      <c r="I77" s="116">
        <v>0.82637011121681037</v>
      </c>
      <c r="J77" s="58">
        <f t="shared" si="5"/>
        <v>555.32071473769656</v>
      </c>
    </row>
    <row r="78" spans="1:10" x14ac:dyDescent="0.25">
      <c r="A78" s="27" t="s">
        <v>31</v>
      </c>
      <c r="B78" s="27">
        <v>1</v>
      </c>
      <c r="C78" s="4" t="s">
        <v>101</v>
      </c>
      <c r="D78" s="84">
        <v>37288</v>
      </c>
      <c r="E78" s="87">
        <v>217782</v>
      </c>
      <c r="F78" s="87">
        <v>528</v>
      </c>
      <c r="G78" s="56">
        <f t="shared" si="3"/>
        <v>217254</v>
      </c>
      <c r="H78" s="57">
        <f t="shared" si="4"/>
        <v>0.21605357142857143</v>
      </c>
      <c r="I78" s="116">
        <v>0.75572764887984012</v>
      </c>
      <c r="J78" s="58">
        <f t="shared" si="5"/>
        <v>507.84898004725255</v>
      </c>
    </row>
    <row r="79" spans="1:10" x14ac:dyDescent="0.25">
      <c r="A79" s="27" t="s">
        <v>31</v>
      </c>
      <c r="B79" s="27">
        <v>1</v>
      </c>
      <c r="C79" s="4" t="s">
        <v>102</v>
      </c>
      <c r="D79" s="84">
        <v>37288</v>
      </c>
      <c r="E79" s="87">
        <v>231740</v>
      </c>
      <c r="F79" s="87">
        <v>1280</v>
      </c>
      <c r="G79" s="56">
        <f t="shared" si="3"/>
        <v>230460</v>
      </c>
      <c r="H79" s="57">
        <f t="shared" si="4"/>
        <v>0.22990079365079366</v>
      </c>
      <c r="I79" s="116">
        <v>0.80065806663974548</v>
      </c>
      <c r="J79" s="58">
        <f t="shared" si="5"/>
        <v>538.04222078190901</v>
      </c>
    </row>
    <row r="80" spans="1:10" x14ac:dyDescent="0.25">
      <c r="A80" s="27" t="s">
        <v>31</v>
      </c>
      <c r="B80" s="27">
        <v>1</v>
      </c>
      <c r="C80" s="4" t="s">
        <v>103</v>
      </c>
      <c r="D80" s="84">
        <v>37288</v>
      </c>
      <c r="E80" s="87">
        <v>214838</v>
      </c>
      <c r="F80" s="87">
        <v>598</v>
      </c>
      <c r="G80" s="56">
        <f t="shared" si="3"/>
        <v>214240</v>
      </c>
      <c r="H80" s="57">
        <f t="shared" si="4"/>
        <v>0.21313293650793652</v>
      </c>
      <c r="I80" s="116">
        <v>0.83510048493861921</v>
      </c>
      <c r="J80" s="58">
        <f t="shared" si="5"/>
        <v>561.18752587875213</v>
      </c>
    </row>
    <row r="81" spans="1:10" x14ac:dyDescent="0.25">
      <c r="A81" s="27" t="s">
        <v>31</v>
      </c>
      <c r="B81" s="27">
        <v>1</v>
      </c>
      <c r="C81" s="4" t="s">
        <v>104</v>
      </c>
      <c r="D81" s="84">
        <v>37288</v>
      </c>
      <c r="E81" s="87">
        <v>175487</v>
      </c>
      <c r="F81" s="87">
        <v>754</v>
      </c>
      <c r="G81" s="56">
        <f t="shared" si="3"/>
        <v>174733</v>
      </c>
      <c r="H81" s="57">
        <f t="shared" si="4"/>
        <v>0.17409424603174603</v>
      </c>
      <c r="I81" s="116">
        <v>0.76752489997753448</v>
      </c>
      <c r="J81" s="58">
        <f t="shared" si="5"/>
        <v>515.77673278490317</v>
      </c>
    </row>
    <row r="82" spans="1:10" x14ac:dyDescent="0.25">
      <c r="A82" s="27" t="s">
        <v>31</v>
      </c>
      <c r="B82" s="27">
        <v>1</v>
      </c>
      <c r="C82" s="4" t="s">
        <v>105</v>
      </c>
      <c r="D82" s="84">
        <v>37288</v>
      </c>
      <c r="E82" s="87">
        <v>207314</v>
      </c>
      <c r="F82" s="87">
        <v>780</v>
      </c>
      <c r="G82" s="56">
        <f t="shared" si="3"/>
        <v>206534</v>
      </c>
      <c r="H82" s="57">
        <f t="shared" si="4"/>
        <v>0.20566865079365079</v>
      </c>
      <c r="I82" s="116">
        <v>0.84874669868252972</v>
      </c>
      <c r="J82" s="58">
        <f t="shared" si="5"/>
        <v>570.35778151466002</v>
      </c>
    </row>
    <row r="83" spans="1:10" x14ac:dyDescent="0.25">
      <c r="A83" s="27" t="s">
        <v>31</v>
      </c>
      <c r="B83" s="27">
        <v>1</v>
      </c>
      <c r="C83" s="4" t="s">
        <v>106</v>
      </c>
      <c r="D83" s="84">
        <v>37288</v>
      </c>
      <c r="E83" s="87">
        <v>191862</v>
      </c>
      <c r="F83" s="87">
        <v>649</v>
      </c>
      <c r="G83" s="56">
        <f t="shared" si="3"/>
        <v>191213</v>
      </c>
      <c r="H83" s="57">
        <f t="shared" si="4"/>
        <v>0.19033928571428571</v>
      </c>
      <c r="I83" s="116">
        <v>0.8728466480274345</v>
      </c>
      <c r="J83" s="58">
        <f t="shared" si="5"/>
        <v>586.552947474436</v>
      </c>
    </row>
    <row r="84" spans="1:10" x14ac:dyDescent="0.25">
      <c r="A84" s="27" t="s">
        <v>31</v>
      </c>
      <c r="B84" s="27">
        <v>1</v>
      </c>
      <c r="C84" s="4" t="s">
        <v>107</v>
      </c>
      <c r="D84" s="84">
        <v>37288</v>
      </c>
      <c r="E84" s="87">
        <v>242904</v>
      </c>
      <c r="F84" s="87">
        <v>779</v>
      </c>
      <c r="G84" s="56">
        <f t="shared" si="3"/>
        <v>242125</v>
      </c>
      <c r="H84" s="57">
        <f t="shared" si="4"/>
        <v>0.24097619047619048</v>
      </c>
      <c r="I84" s="116">
        <v>0.72001136852911174</v>
      </c>
      <c r="J84" s="58">
        <f t="shared" si="5"/>
        <v>483.8476396515631</v>
      </c>
    </row>
    <row r="85" spans="1:10" x14ac:dyDescent="0.25">
      <c r="A85" s="27" t="s">
        <v>31</v>
      </c>
      <c r="B85" s="27">
        <v>1</v>
      </c>
      <c r="C85" s="4" t="s">
        <v>108</v>
      </c>
      <c r="D85" s="84">
        <v>37288</v>
      </c>
      <c r="E85" s="87">
        <v>178144</v>
      </c>
      <c r="F85" s="87">
        <v>686</v>
      </c>
      <c r="G85" s="56">
        <f t="shared" si="3"/>
        <v>177458</v>
      </c>
      <c r="H85" s="57">
        <f t="shared" si="4"/>
        <v>0.17673015873015874</v>
      </c>
      <c r="I85" s="116">
        <v>0.81344549009259803</v>
      </c>
      <c r="J85" s="58">
        <f t="shared" si="5"/>
        <v>546.63536934222589</v>
      </c>
    </row>
    <row r="86" spans="1:10" x14ac:dyDescent="0.25">
      <c r="A86" s="27" t="s">
        <v>31</v>
      </c>
      <c r="B86" s="27">
        <v>1</v>
      </c>
      <c r="C86" s="4" t="s">
        <v>109</v>
      </c>
      <c r="D86" s="84">
        <v>37288</v>
      </c>
      <c r="E86" s="87">
        <v>223313</v>
      </c>
      <c r="F86" s="87">
        <v>767</v>
      </c>
      <c r="G86" s="56">
        <f t="shared" si="3"/>
        <v>222546</v>
      </c>
      <c r="H86" s="57">
        <f t="shared" si="4"/>
        <v>0.22154067460317461</v>
      </c>
      <c r="I86" s="116">
        <v>0.83462258964430158</v>
      </c>
      <c r="J86" s="58">
        <f t="shared" si="5"/>
        <v>560.86638024097067</v>
      </c>
    </row>
    <row r="87" spans="1:10" x14ac:dyDescent="0.25">
      <c r="A87" s="27" t="s">
        <v>31</v>
      </c>
      <c r="B87" s="27">
        <v>1</v>
      </c>
      <c r="C87" s="4" t="s">
        <v>110</v>
      </c>
      <c r="D87" s="84">
        <v>37288</v>
      </c>
      <c r="E87" s="87">
        <v>231124</v>
      </c>
      <c r="F87" s="87">
        <v>713</v>
      </c>
      <c r="G87" s="56">
        <f t="shared" si="3"/>
        <v>230411</v>
      </c>
      <c r="H87" s="57">
        <f t="shared" si="4"/>
        <v>0.22928968253968254</v>
      </c>
      <c r="I87" s="116">
        <v>0.85642870173124785</v>
      </c>
      <c r="J87" s="58">
        <f t="shared" si="5"/>
        <v>575.52008756339853</v>
      </c>
    </row>
    <row r="88" spans="1:10" x14ac:dyDescent="0.25">
      <c r="A88" s="27" t="s">
        <v>31</v>
      </c>
      <c r="B88" s="27">
        <v>1</v>
      </c>
      <c r="C88" s="4" t="s">
        <v>111</v>
      </c>
      <c r="D88" s="84">
        <v>37288</v>
      </c>
      <c r="E88" s="87">
        <v>179137</v>
      </c>
      <c r="F88" s="87">
        <v>870</v>
      </c>
      <c r="G88" s="56">
        <f t="shared" si="3"/>
        <v>178267</v>
      </c>
      <c r="H88" s="57">
        <f t="shared" si="4"/>
        <v>0.17771527777777779</v>
      </c>
      <c r="I88" s="116">
        <v>0.7350113666809589</v>
      </c>
      <c r="J88" s="58">
        <f t="shared" si="5"/>
        <v>493.92763840960436</v>
      </c>
    </row>
    <row r="89" spans="1:10" x14ac:dyDescent="0.25">
      <c r="A89" s="27" t="s">
        <v>31</v>
      </c>
      <c r="B89" s="27">
        <v>1</v>
      </c>
      <c r="C89" s="4" t="s">
        <v>112</v>
      </c>
      <c r="D89" s="84">
        <v>37288</v>
      </c>
      <c r="E89" s="87">
        <v>253626</v>
      </c>
      <c r="F89" s="87">
        <v>639</v>
      </c>
      <c r="G89" s="56">
        <f t="shared" si="3"/>
        <v>252987</v>
      </c>
      <c r="H89" s="57">
        <f t="shared" si="4"/>
        <v>0.25161309523809522</v>
      </c>
      <c r="I89" s="116">
        <v>0.85128607768527176</v>
      </c>
      <c r="J89" s="58">
        <f t="shared" si="5"/>
        <v>572.06424420450264</v>
      </c>
    </row>
    <row r="90" spans="1:10" x14ac:dyDescent="0.25">
      <c r="A90" s="27" t="s">
        <v>31</v>
      </c>
      <c r="B90" s="27">
        <v>1</v>
      </c>
      <c r="C90" s="4" t="s">
        <v>113</v>
      </c>
      <c r="D90" s="84">
        <v>37288</v>
      </c>
      <c r="E90" s="87">
        <v>166051</v>
      </c>
      <c r="F90" s="87">
        <v>928</v>
      </c>
      <c r="G90" s="56">
        <f t="shared" si="3"/>
        <v>165123</v>
      </c>
      <c r="H90" s="57">
        <f t="shared" si="4"/>
        <v>0.16473313492063493</v>
      </c>
      <c r="I90" s="116">
        <v>0.55053154328031484</v>
      </c>
      <c r="J90" s="58">
        <f t="shared" si="5"/>
        <v>369.95719708437156</v>
      </c>
    </row>
    <row r="91" spans="1:10" x14ac:dyDescent="0.25">
      <c r="A91" s="27" t="s">
        <v>31</v>
      </c>
      <c r="B91" s="27">
        <v>1</v>
      </c>
      <c r="C91" s="4" t="s">
        <v>114</v>
      </c>
      <c r="D91" s="84">
        <v>37288</v>
      </c>
      <c r="E91" s="87">
        <v>232603</v>
      </c>
      <c r="F91" s="87">
        <v>843</v>
      </c>
      <c r="G91" s="56">
        <f t="shared" si="3"/>
        <v>231760</v>
      </c>
      <c r="H91" s="57">
        <f t="shared" si="4"/>
        <v>0.23075694444444445</v>
      </c>
      <c r="I91" s="116">
        <v>0.82024701753552043</v>
      </c>
      <c r="J91" s="58">
        <f t="shared" si="5"/>
        <v>551.20599578386975</v>
      </c>
    </row>
    <row r="92" spans="1:10" x14ac:dyDescent="0.25">
      <c r="A92" s="27" t="s">
        <v>31</v>
      </c>
      <c r="B92" s="27">
        <v>1</v>
      </c>
      <c r="C92" s="4" t="s">
        <v>115</v>
      </c>
      <c r="D92" s="84">
        <v>37288</v>
      </c>
      <c r="E92" s="87">
        <v>255983</v>
      </c>
      <c r="F92" s="87">
        <v>716</v>
      </c>
      <c r="G92" s="56">
        <f t="shared" si="3"/>
        <v>255267</v>
      </c>
      <c r="H92" s="57">
        <f t="shared" si="4"/>
        <v>0.25395138888888891</v>
      </c>
      <c r="I92" s="116">
        <v>0.86749182113743906</v>
      </c>
      <c r="J92" s="58">
        <f t="shared" si="5"/>
        <v>582.95450380435909</v>
      </c>
    </row>
    <row r="93" spans="1:10" x14ac:dyDescent="0.25">
      <c r="A93" s="27" t="s">
        <v>31</v>
      </c>
      <c r="B93" s="27">
        <v>1</v>
      </c>
      <c r="C93" s="4" t="s">
        <v>116</v>
      </c>
      <c r="D93" s="84">
        <v>37288</v>
      </c>
      <c r="E93" s="87">
        <v>216998</v>
      </c>
      <c r="F93" s="87">
        <v>662</v>
      </c>
      <c r="G93" s="56">
        <f t="shared" si="3"/>
        <v>216336</v>
      </c>
      <c r="H93" s="57">
        <f t="shared" si="4"/>
        <v>0.21527579365079366</v>
      </c>
      <c r="I93" s="116">
        <v>0.93757697253658734</v>
      </c>
      <c r="J93" s="58">
        <f t="shared" si="5"/>
        <v>630.0517255445867</v>
      </c>
    </row>
    <row r="94" spans="1:10" x14ac:dyDescent="0.25">
      <c r="A94" s="27" t="s">
        <v>31</v>
      </c>
      <c r="B94" s="27">
        <v>1</v>
      </c>
      <c r="C94" s="4" t="s">
        <v>117</v>
      </c>
      <c r="D94" s="84">
        <v>37288</v>
      </c>
      <c r="E94" s="87">
        <v>136176</v>
      </c>
      <c r="F94" s="87">
        <v>1206</v>
      </c>
      <c r="G94" s="56">
        <f t="shared" si="3"/>
        <v>134970</v>
      </c>
      <c r="H94" s="57">
        <f t="shared" si="4"/>
        <v>0.1350952380952381</v>
      </c>
      <c r="I94" s="116">
        <v>0.56565400469462745</v>
      </c>
      <c r="J94" s="58">
        <f t="shared" si="5"/>
        <v>380.11949115478967</v>
      </c>
    </row>
    <row r="95" spans="1:10" x14ac:dyDescent="0.25">
      <c r="A95" s="27" t="s">
        <v>31</v>
      </c>
      <c r="B95" s="27">
        <v>1</v>
      </c>
      <c r="C95" s="4" t="s">
        <v>118</v>
      </c>
      <c r="D95" s="84">
        <v>37288</v>
      </c>
      <c r="E95" s="87">
        <v>129445</v>
      </c>
      <c r="F95" s="87">
        <v>981</v>
      </c>
      <c r="G95" s="59">
        <f t="shared" si="3"/>
        <v>128464</v>
      </c>
      <c r="H95" s="57">
        <f t="shared" si="4"/>
        <v>0.12841765873015873</v>
      </c>
      <c r="I95" s="116">
        <v>0.60622726129706606</v>
      </c>
      <c r="J95" s="58">
        <f t="shared" si="5"/>
        <v>407.38471959162837</v>
      </c>
    </row>
    <row r="96" spans="1:10" x14ac:dyDescent="0.25">
      <c r="A96" s="27" t="s">
        <v>31</v>
      </c>
      <c r="B96" s="27">
        <v>1</v>
      </c>
      <c r="C96" s="4" t="s">
        <v>119</v>
      </c>
      <c r="D96" s="84">
        <v>37288</v>
      </c>
      <c r="E96" s="87">
        <v>278531</v>
      </c>
      <c r="F96" s="87">
        <v>778</v>
      </c>
      <c r="G96" s="56">
        <f t="shared" si="3"/>
        <v>277753</v>
      </c>
      <c r="H96" s="57">
        <f t="shared" si="4"/>
        <v>0.27632043650793653</v>
      </c>
      <c r="I96" s="116">
        <v>0.84846795619841675</v>
      </c>
      <c r="J96" s="58">
        <f t="shared" si="5"/>
        <v>570.17046656533603</v>
      </c>
    </row>
    <row r="97" spans="1:10" x14ac:dyDescent="0.25">
      <c r="A97" s="27" t="s">
        <v>31</v>
      </c>
      <c r="B97" s="27">
        <v>1</v>
      </c>
      <c r="C97" s="4" t="s">
        <v>120</v>
      </c>
      <c r="D97" s="84">
        <v>37288</v>
      </c>
      <c r="E97" s="87">
        <v>239213</v>
      </c>
      <c r="F97" s="87">
        <v>612</v>
      </c>
      <c r="G97" s="56">
        <f t="shared" si="3"/>
        <v>238601</v>
      </c>
      <c r="H97" s="57">
        <f t="shared" si="4"/>
        <v>0.23731448412698414</v>
      </c>
      <c r="I97" s="116">
        <v>0.82262405776814718</v>
      </c>
      <c r="J97" s="58">
        <f t="shared" si="5"/>
        <v>552.80336682019492</v>
      </c>
    </row>
    <row r="98" spans="1:10" x14ac:dyDescent="0.25">
      <c r="A98" s="27" t="s">
        <v>31</v>
      </c>
      <c r="B98" s="27">
        <v>1</v>
      </c>
      <c r="C98" s="4" t="s">
        <v>121</v>
      </c>
      <c r="D98" s="84">
        <v>37288</v>
      </c>
      <c r="E98" s="87">
        <v>298642</v>
      </c>
      <c r="F98" s="87">
        <v>746</v>
      </c>
      <c r="G98" s="56">
        <f t="shared" si="3"/>
        <v>297896</v>
      </c>
      <c r="H98" s="57">
        <f t="shared" si="4"/>
        <v>0.29627182539682539</v>
      </c>
      <c r="I98" s="116">
        <v>0.96793069065793502</v>
      </c>
      <c r="J98" s="58">
        <f t="shared" si="5"/>
        <v>650.44942412213231</v>
      </c>
    </row>
    <row r="99" spans="1:10" x14ac:dyDescent="0.25">
      <c r="A99" s="27" t="s">
        <v>31</v>
      </c>
      <c r="B99" s="27">
        <v>1</v>
      </c>
      <c r="C99" s="4" t="s">
        <v>122</v>
      </c>
      <c r="D99" s="84">
        <v>37288</v>
      </c>
      <c r="E99" s="87">
        <v>282934</v>
      </c>
      <c r="F99" s="87">
        <v>812</v>
      </c>
      <c r="G99" s="56">
        <f t="shared" si="3"/>
        <v>282122</v>
      </c>
      <c r="H99" s="57">
        <f t="shared" si="4"/>
        <v>0.28068849206349206</v>
      </c>
      <c r="I99" s="116">
        <v>0.75802139888764497</v>
      </c>
      <c r="J99" s="58">
        <f t="shared" si="5"/>
        <v>509.39038005249745</v>
      </c>
    </row>
    <row r="100" spans="1:10" x14ac:dyDescent="0.25">
      <c r="A100" s="27" t="s">
        <v>31</v>
      </c>
      <c r="B100" s="27">
        <v>1</v>
      </c>
      <c r="C100" s="4" t="s">
        <v>123</v>
      </c>
      <c r="D100" s="84">
        <v>37288</v>
      </c>
      <c r="E100" s="87">
        <v>286804</v>
      </c>
      <c r="F100" s="87">
        <v>582</v>
      </c>
      <c r="G100" s="56">
        <f t="shared" si="3"/>
        <v>286222</v>
      </c>
      <c r="H100" s="57">
        <f t="shared" si="4"/>
        <v>0.28452777777777777</v>
      </c>
      <c r="I100" s="116">
        <v>0.80192255810390412</v>
      </c>
      <c r="J100" s="58">
        <f t="shared" si="5"/>
        <v>538.89195904582357</v>
      </c>
    </row>
    <row r="101" spans="1:10" x14ac:dyDescent="0.25">
      <c r="A101" s="27" t="s">
        <v>31</v>
      </c>
      <c r="B101" s="27">
        <v>1</v>
      </c>
      <c r="C101" s="4" t="s">
        <v>124</v>
      </c>
      <c r="D101" s="84">
        <v>37288</v>
      </c>
      <c r="E101" s="87">
        <v>318212</v>
      </c>
      <c r="F101" s="87">
        <v>642</v>
      </c>
      <c r="G101" s="56">
        <f t="shared" si="3"/>
        <v>317570</v>
      </c>
      <c r="H101" s="57">
        <f t="shared" si="4"/>
        <v>0.31568650793650793</v>
      </c>
      <c r="I101" s="116">
        <v>0.83711199782943535</v>
      </c>
      <c r="J101" s="58">
        <f t="shared" si="5"/>
        <v>562.53926254138059</v>
      </c>
    </row>
    <row r="102" spans="1:10" x14ac:dyDescent="0.25">
      <c r="A102" s="27" t="s">
        <v>31</v>
      </c>
      <c r="B102" s="27">
        <v>1</v>
      </c>
      <c r="C102" s="4" t="s">
        <v>125</v>
      </c>
      <c r="D102" s="84">
        <v>37288</v>
      </c>
      <c r="E102" s="87">
        <v>181104</v>
      </c>
      <c r="F102" s="87">
        <v>819</v>
      </c>
      <c r="G102" s="56">
        <f t="shared" si="3"/>
        <v>180285</v>
      </c>
      <c r="H102" s="57">
        <f t="shared" si="4"/>
        <v>0.17966666666666667</v>
      </c>
      <c r="I102" s="116">
        <v>0.76620806330489377</v>
      </c>
      <c r="J102" s="58">
        <f t="shared" si="5"/>
        <v>514.89181854088861</v>
      </c>
    </row>
    <row r="103" spans="1:10" x14ac:dyDescent="0.25">
      <c r="A103" s="27" t="s">
        <v>31</v>
      </c>
      <c r="B103" s="27">
        <v>1</v>
      </c>
      <c r="C103" s="4" t="s">
        <v>126</v>
      </c>
      <c r="D103" s="84">
        <v>37288</v>
      </c>
      <c r="E103" s="87">
        <v>196699</v>
      </c>
      <c r="F103" s="87">
        <v>1056</v>
      </c>
      <c r="G103" s="56">
        <f t="shared" si="3"/>
        <v>195643</v>
      </c>
      <c r="H103" s="57">
        <f t="shared" si="4"/>
        <v>0.19513789682539681</v>
      </c>
      <c r="I103" s="116">
        <v>0.76162897232732141</v>
      </c>
      <c r="J103" s="58">
        <f t="shared" si="5"/>
        <v>511.81466940396001</v>
      </c>
    </row>
    <row r="104" spans="1:10" x14ac:dyDescent="0.25">
      <c r="A104" s="27" t="s">
        <v>31</v>
      </c>
      <c r="B104" s="27">
        <v>1</v>
      </c>
      <c r="C104" s="4" t="s">
        <v>127</v>
      </c>
      <c r="D104" s="84">
        <v>37288</v>
      </c>
      <c r="E104" s="87">
        <v>199353</v>
      </c>
      <c r="F104" s="87">
        <v>1288</v>
      </c>
      <c r="G104" s="56">
        <f t="shared" si="3"/>
        <v>198065</v>
      </c>
      <c r="H104" s="57">
        <f t="shared" si="4"/>
        <v>0.19777083333333334</v>
      </c>
      <c r="I104" s="116">
        <v>0.64982109148402245</v>
      </c>
      <c r="J104" s="58">
        <f t="shared" si="5"/>
        <v>436.6797734772631</v>
      </c>
    </row>
    <row r="105" spans="1:10" x14ac:dyDescent="0.25">
      <c r="A105" s="27" t="s">
        <v>31</v>
      </c>
      <c r="B105" s="27">
        <v>1</v>
      </c>
      <c r="C105" s="4" t="s">
        <v>128</v>
      </c>
      <c r="D105" s="84">
        <v>37288</v>
      </c>
      <c r="E105" s="87">
        <v>249741</v>
      </c>
      <c r="F105" s="87">
        <v>679</v>
      </c>
      <c r="G105" s="56">
        <f t="shared" si="3"/>
        <v>249062</v>
      </c>
      <c r="H105" s="57">
        <f t="shared" si="4"/>
        <v>0.24775892857142856</v>
      </c>
      <c r="I105" s="116">
        <v>0.67586168518022072</v>
      </c>
      <c r="J105" s="58">
        <f t="shared" si="5"/>
        <v>454.1790524411083</v>
      </c>
    </row>
    <row r="106" spans="1:10" x14ac:dyDescent="0.25">
      <c r="A106" s="27" t="s">
        <v>31</v>
      </c>
      <c r="B106" s="27">
        <v>1</v>
      </c>
      <c r="C106" s="4" t="s">
        <v>129</v>
      </c>
      <c r="D106" s="84">
        <v>37288</v>
      </c>
      <c r="E106" s="87">
        <v>160697</v>
      </c>
      <c r="F106" s="87">
        <v>1232</v>
      </c>
      <c r="G106" s="56">
        <f t="shared" si="3"/>
        <v>159465</v>
      </c>
      <c r="H106" s="57">
        <f t="shared" si="4"/>
        <v>0.15942162698412699</v>
      </c>
      <c r="I106" s="116">
        <v>0.53684295914530844</v>
      </c>
      <c r="J106" s="58">
        <f t="shared" si="5"/>
        <v>360.75846854564725</v>
      </c>
    </row>
    <row r="107" spans="1:10" x14ac:dyDescent="0.25">
      <c r="A107" s="27" t="s">
        <v>31</v>
      </c>
      <c r="B107" s="27">
        <v>1</v>
      </c>
      <c r="C107" s="4" t="s">
        <v>130</v>
      </c>
      <c r="D107" s="84">
        <v>37288</v>
      </c>
      <c r="E107" s="87">
        <v>317307</v>
      </c>
      <c r="F107" s="87">
        <v>167</v>
      </c>
      <c r="G107" s="56">
        <f t="shared" si="3"/>
        <v>317140</v>
      </c>
      <c r="H107" s="57">
        <f t="shared" si="4"/>
        <v>0.31478869047619046</v>
      </c>
      <c r="I107" s="116">
        <v>0.96578958647647795</v>
      </c>
      <c r="J107" s="58">
        <f t="shared" si="5"/>
        <v>649.01060211219317</v>
      </c>
    </row>
    <row r="108" spans="1:10" x14ac:dyDescent="0.25">
      <c r="A108" s="27" t="s">
        <v>31</v>
      </c>
      <c r="B108" s="27">
        <v>1</v>
      </c>
      <c r="C108" s="4" t="s">
        <v>131</v>
      </c>
      <c r="D108" s="84">
        <v>37288</v>
      </c>
      <c r="E108" s="87">
        <v>231238</v>
      </c>
      <c r="F108" s="87">
        <v>816</v>
      </c>
      <c r="G108" s="56">
        <f t="shared" si="3"/>
        <v>230422</v>
      </c>
      <c r="H108" s="57">
        <f t="shared" si="4"/>
        <v>0.22940277777777779</v>
      </c>
      <c r="I108" s="116">
        <v>0.70970643982649406</v>
      </c>
      <c r="J108" s="58">
        <f t="shared" si="5"/>
        <v>476.92272756340401</v>
      </c>
    </row>
    <row r="109" spans="1:10" x14ac:dyDescent="0.25">
      <c r="A109" s="27" t="s">
        <v>31</v>
      </c>
      <c r="B109" s="27">
        <v>1</v>
      </c>
      <c r="C109" s="4" t="s">
        <v>132</v>
      </c>
      <c r="D109" s="84">
        <v>37288</v>
      </c>
      <c r="E109" s="87">
        <v>227379</v>
      </c>
      <c r="F109" s="87">
        <v>1394</v>
      </c>
      <c r="G109" s="56">
        <f t="shared" si="3"/>
        <v>225985</v>
      </c>
      <c r="H109" s="57">
        <f t="shared" si="4"/>
        <v>0.22557440476190477</v>
      </c>
      <c r="I109" s="116">
        <v>0.75496623410787778</v>
      </c>
      <c r="J109" s="58">
        <f t="shared" si="5"/>
        <v>507.33730932049389</v>
      </c>
    </row>
    <row r="110" spans="1:10" x14ac:dyDescent="0.25">
      <c r="A110" s="27" t="s">
        <v>31</v>
      </c>
      <c r="B110" s="27">
        <v>1</v>
      </c>
      <c r="C110" s="4" t="s">
        <v>133</v>
      </c>
      <c r="D110" s="84">
        <v>37288</v>
      </c>
      <c r="E110" s="87">
        <v>290713</v>
      </c>
      <c r="F110" s="87">
        <v>757</v>
      </c>
      <c r="G110" s="56">
        <f t="shared" si="3"/>
        <v>289956</v>
      </c>
      <c r="H110" s="57">
        <f t="shared" si="4"/>
        <v>0.28840575396825396</v>
      </c>
      <c r="I110" s="116">
        <v>0.79148755663292047</v>
      </c>
      <c r="J110" s="58">
        <f t="shared" si="5"/>
        <v>531.87963805732261</v>
      </c>
    </row>
    <row r="111" spans="1:10" x14ac:dyDescent="0.25">
      <c r="A111" s="27" t="s">
        <v>31</v>
      </c>
      <c r="B111" s="27">
        <v>1</v>
      </c>
      <c r="C111" s="4" t="s">
        <v>134</v>
      </c>
      <c r="D111" s="84">
        <v>37288</v>
      </c>
      <c r="E111" s="87">
        <v>221840</v>
      </c>
      <c r="F111" s="87">
        <v>986</v>
      </c>
      <c r="G111" s="56">
        <f t="shared" si="3"/>
        <v>220854</v>
      </c>
      <c r="H111" s="57">
        <f t="shared" si="4"/>
        <v>0.22007936507936507</v>
      </c>
      <c r="I111" s="116">
        <v>0.7070076825516165</v>
      </c>
      <c r="J111" s="58">
        <f t="shared" si="5"/>
        <v>475.10916267468627</v>
      </c>
    </row>
    <row r="112" spans="1:10" x14ac:dyDescent="0.25">
      <c r="A112" s="27" t="s">
        <v>31</v>
      </c>
      <c r="B112" s="27">
        <v>1</v>
      </c>
      <c r="C112" s="4" t="s">
        <v>135</v>
      </c>
      <c r="D112" s="84">
        <v>37288</v>
      </c>
      <c r="E112" s="87">
        <v>189257</v>
      </c>
      <c r="F112" s="87">
        <v>819</v>
      </c>
      <c r="G112" s="56">
        <f t="shared" si="3"/>
        <v>188438</v>
      </c>
      <c r="H112" s="57">
        <f t="shared" si="4"/>
        <v>0.18775496031746031</v>
      </c>
      <c r="I112" s="116">
        <v>0.60324603723693182</v>
      </c>
      <c r="J112" s="58">
        <f t="shared" si="5"/>
        <v>405.38133702321818</v>
      </c>
    </row>
    <row r="113" spans="1:10" x14ac:dyDescent="0.25">
      <c r="A113" s="27" t="s">
        <v>31</v>
      </c>
      <c r="B113" s="27">
        <v>1</v>
      </c>
      <c r="C113" s="4" t="s">
        <v>136</v>
      </c>
      <c r="D113" s="84">
        <v>37288</v>
      </c>
      <c r="E113" s="87">
        <v>248491</v>
      </c>
      <c r="F113" s="87">
        <v>587</v>
      </c>
      <c r="G113" s="56">
        <f t="shared" si="3"/>
        <v>247904</v>
      </c>
      <c r="H113" s="57">
        <f t="shared" si="4"/>
        <v>0.2465188492063492</v>
      </c>
      <c r="I113" s="116">
        <v>0.82459468057897722</v>
      </c>
      <c r="J113" s="58">
        <f t="shared" si="5"/>
        <v>554.12762534907267</v>
      </c>
    </row>
    <row r="114" spans="1:10" x14ac:dyDescent="0.25">
      <c r="A114" s="27" t="s">
        <v>31</v>
      </c>
      <c r="B114" s="27">
        <v>1</v>
      </c>
      <c r="C114" s="4" t="s">
        <v>137</v>
      </c>
      <c r="D114" s="84">
        <v>37288</v>
      </c>
      <c r="E114" s="87">
        <v>269431</v>
      </c>
      <c r="F114" s="87">
        <v>650</v>
      </c>
      <c r="G114" s="56">
        <f t="shared" si="3"/>
        <v>268781</v>
      </c>
      <c r="H114" s="57">
        <f t="shared" si="4"/>
        <v>0.26729265873015873</v>
      </c>
      <c r="I114" s="116">
        <v>0.97316114180166191</v>
      </c>
      <c r="J114" s="58">
        <f t="shared" si="5"/>
        <v>653.96428729071681</v>
      </c>
    </row>
    <row r="115" spans="1:10" x14ac:dyDescent="0.25">
      <c r="A115" s="27" t="s">
        <v>31</v>
      </c>
      <c r="B115" s="27">
        <v>1</v>
      </c>
      <c r="C115" s="4" t="s">
        <v>138</v>
      </c>
      <c r="D115" s="84">
        <v>37288</v>
      </c>
      <c r="E115" s="87">
        <v>211588</v>
      </c>
      <c r="F115" s="87">
        <v>933</v>
      </c>
      <c r="G115" s="56">
        <f t="shared" si="3"/>
        <v>210655</v>
      </c>
      <c r="H115" s="57">
        <f t="shared" si="4"/>
        <v>0.20990873015873016</v>
      </c>
      <c r="I115" s="116">
        <v>0.83232428355516819</v>
      </c>
      <c r="J115" s="58">
        <f t="shared" si="5"/>
        <v>559.32191854907308</v>
      </c>
    </row>
    <row r="116" spans="1:10" x14ac:dyDescent="0.25">
      <c r="A116" s="27" t="s">
        <v>31</v>
      </c>
      <c r="B116" s="27">
        <v>1</v>
      </c>
      <c r="C116" s="4" t="s">
        <v>139</v>
      </c>
      <c r="D116" s="84">
        <v>37288</v>
      </c>
      <c r="E116" s="87">
        <v>139950</v>
      </c>
      <c r="F116" s="87">
        <v>966</v>
      </c>
      <c r="G116" s="56">
        <f t="shared" si="3"/>
        <v>138984</v>
      </c>
      <c r="H116" s="57">
        <f t="shared" si="4"/>
        <v>0.13883928571428572</v>
      </c>
      <c r="I116" s="116">
        <v>0.38915615615615617</v>
      </c>
      <c r="J116" s="58">
        <f t="shared" si="5"/>
        <v>261.51293693693697</v>
      </c>
    </row>
    <row r="117" spans="1:10" x14ac:dyDescent="0.25">
      <c r="A117" s="27" t="s">
        <v>31</v>
      </c>
      <c r="B117" s="27">
        <v>1</v>
      </c>
      <c r="C117" s="4" t="s">
        <v>140</v>
      </c>
      <c r="D117" s="84">
        <v>37288</v>
      </c>
      <c r="E117" s="87">
        <v>363516</v>
      </c>
      <c r="F117" s="87">
        <f>735+66</f>
        <v>801</v>
      </c>
      <c r="G117" s="56">
        <f t="shared" si="3"/>
        <v>362715</v>
      </c>
      <c r="H117" s="57">
        <f t="shared" si="4"/>
        <v>0.36063095238095239</v>
      </c>
      <c r="I117" s="116">
        <v>0.90100000000000002</v>
      </c>
      <c r="J117" s="58">
        <f t="shared" si="5"/>
        <v>605.47199999999998</v>
      </c>
    </row>
    <row r="118" spans="1:10" x14ac:dyDescent="0.25">
      <c r="A118" s="27"/>
      <c r="B118" s="27"/>
      <c r="C118" s="4" t="s">
        <v>24</v>
      </c>
      <c r="D118" s="84">
        <v>37288</v>
      </c>
      <c r="E118" s="56">
        <f>SUM(E11:E117)</f>
        <v>23615693</v>
      </c>
      <c r="F118" s="56">
        <f>SUM(F11:F117)</f>
        <v>79386</v>
      </c>
      <c r="G118" s="56">
        <f>SUM(G11:G117)</f>
        <v>23536307</v>
      </c>
      <c r="H118" s="57">
        <f>AVERAGE(H11:H117)</f>
        <v>0.21895576509419976</v>
      </c>
      <c r="I118" s="117">
        <f>AVERAGE(I11:I117)</f>
        <v>0.85052086059532106</v>
      </c>
      <c r="J118" s="56">
        <f>SUM(J11:J117)</f>
        <v>61155.851960245942</v>
      </c>
    </row>
    <row r="119" spans="1:10" x14ac:dyDescent="0.25">
      <c r="A119" s="34"/>
      <c r="B119" s="35"/>
      <c r="C119" s="5" t="s">
        <v>23</v>
      </c>
      <c r="D119" s="84">
        <v>37288</v>
      </c>
      <c r="E119" s="66">
        <f>0.02*E118</f>
        <v>472313.86</v>
      </c>
      <c r="F119" s="66">
        <f>0.02*F118</f>
        <v>1587.72</v>
      </c>
      <c r="G119" s="66">
        <f>0.02*G118</f>
        <v>470726.14</v>
      </c>
      <c r="H119" s="52"/>
      <c r="I119" s="118"/>
      <c r="J119" s="55"/>
    </row>
    <row r="120" spans="1:10" x14ac:dyDescent="0.25">
      <c r="A120" s="34"/>
      <c r="B120" s="35"/>
      <c r="C120" s="4" t="s">
        <v>25</v>
      </c>
      <c r="D120" s="84">
        <v>37288</v>
      </c>
      <c r="E120" s="66">
        <f>E118-E119</f>
        <v>23143379.140000001</v>
      </c>
      <c r="F120" s="66">
        <f>F118-F119</f>
        <v>77798.28</v>
      </c>
      <c r="G120" s="66">
        <f>G118-G119</f>
        <v>23065580.859999999</v>
      </c>
      <c r="H120" s="52">
        <f>0.98*H118</f>
        <v>0.21457664979231575</v>
      </c>
      <c r="I120" s="118">
        <f>I118</f>
        <v>0.85052086059532106</v>
      </c>
      <c r="J120" s="55">
        <f>J118</f>
        <v>61155.851960245942</v>
      </c>
    </row>
    <row r="121" spans="1:10" ht="26.4" x14ac:dyDescent="0.25">
      <c r="A121" s="34"/>
      <c r="B121" s="35"/>
      <c r="C121" s="4" t="s">
        <v>25</v>
      </c>
      <c r="D121" s="24" t="s">
        <v>26</v>
      </c>
      <c r="E121" s="66">
        <f>E120+'0102'!E120</f>
        <v>46286758.280000001</v>
      </c>
      <c r="F121" s="66">
        <f>F120+'0102'!F120</f>
        <v>155040.9</v>
      </c>
      <c r="G121" s="66">
        <f>G120+'0102'!G120</f>
        <v>46131717.379999995</v>
      </c>
      <c r="H121" s="52">
        <f>AVERAGE(H120,'0102'!H120)</f>
        <v>0.20387047962097615</v>
      </c>
      <c r="I121" s="118">
        <f>AVERAGE(I120,'0102'!I120)</f>
        <v>0.8285955392871116</v>
      </c>
      <c r="J121" s="66">
        <f>J120+'0102'!J120</f>
        <v>121172.11617787626</v>
      </c>
    </row>
    <row r="122" spans="1:10" x14ac:dyDescent="0.25">
      <c r="A122" s="31"/>
      <c r="B122" s="31"/>
      <c r="C122" s="31"/>
      <c r="D122" s="25"/>
      <c r="E122" s="63"/>
      <c r="F122" s="63"/>
      <c r="G122" s="63"/>
      <c r="H122" s="32"/>
      <c r="I122" s="119"/>
      <c r="J122" s="32"/>
    </row>
    <row r="123" spans="1:10" x14ac:dyDescent="0.25">
      <c r="A123" s="31" t="s">
        <v>12</v>
      </c>
      <c r="B123" s="31"/>
      <c r="C123" s="31"/>
      <c r="D123" s="25"/>
      <c r="E123" s="63"/>
      <c r="F123" s="63"/>
      <c r="G123" s="63"/>
      <c r="H123" s="32"/>
      <c r="I123" s="119"/>
      <c r="J123" s="31"/>
    </row>
    <row r="124" spans="1:10" x14ac:dyDescent="0.25">
      <c r="A124" s="31" t="s">
        <v>145</v>
      </c>
      <c r="B124" s="31"/>
      <c r="C124" s="31"/>
      <c r="D124" s="25"/>
      <c r="E124" s="63"/>
      <c r="F124" s="63"/>
      <c r="G124" s="63"/>
      <c r="H124" s="32"/>
      <c r="I124" s="119"/>
      <c r="J124" s="32"/>
    </row>
    <row r="125" spans="1:10" x14ac:dyDescent="0.25">
      <c r="A125" s="31" t="s">
        <v>146</v>
      </c>
      <c r="B125" s="31"/>
      <c r="C125" s="31"/>
      <c r="D125" s="10"/>
      <c r="E125" s="63"/>
      <c r="F125" s="63"/>
      <c r="G125" s="63"/>
      <c r="H125" s="32"/>
      <c r="I125" s="115"/>
      <c r="J125" s="32"/>
    </row>
    <row r="130" spans="1:9" ht="15.6" x14ac:dyDescent="0.3">
      <c r="A130" s="123" t="s">
        <v>32</v>
      </c>
      <c r="B130" s="123"/>
      <c r="C130" s="123"/>
      <c r="D130" s="123"/>
      <c r="E130" s="123"/>
      <c r="F130" s="123"/>
      <c r="G130" s="123"/>
      <c r="H130" s="123"/>
      <c r="I130" s="123"/>
    </row>
    <row r="131" spans="1:9" ht="15.6" x14ac:dyDescent="0.3">
      <c r="A131" s="123" t="s">
        <v>147</v>
      </c>
      <c r="B131" s="123"/>
      <c r="C131" s="123"/>
      <c r="D131" s="123"/>
      <c r="E131" s="123"/>
      <c r="F131" s="123"/>
      <c r="G131" s="123"/>
      <c r="H131" s="123"/>
      <c r="I131" s="123"/>
    </row>
    <row r="132" spans="1:9" ht="15.6" x14ac:dyDescent="0.3">
      <c r="A132" s="91"/>
      <c r="B132" s="91"/>
      <c r="C132" s="92"/>
      <c r="D132" s="91"/>
      <c r="E132" s="124" t="s">
        <v>148</v>
      </c>
      <c r="F132" s="124"/>
      <c r="G132" s="124"/>
      <c r="H132" s="124"/>
      <c r="I132" s="124"/>
    </row>
    <row r="133" spans="1:9" ht="13.8" thickBot="1" x14ac:dyDescent="0.3">
      <c r="A133" s="93" t="s">
        <v>149</v>
      </c>
      <c r="B133" s="94">
        <v>37289</v>
      </c>
      <c r="C133" s="95"/>
      <c r="D133" s="96"/>
      <c r="E133" s="125" t="s">
        <v>150</v>
      </c>
      <c r="F133" s="125"/>
      <c r="G133" s="125"/>
      <c r="H133" s="125"/>
      <c r="I133" s="125"/>
    </row>
    <row r="134" spans="1:9" x14ac:dyDescent="0.25">
      <c r="A134" s="97" t="s">
        <v>16</v>
      </c>
      <c r="B134" s="98" t="s">
        <v>151</v>
      </c>
      <c r="C134" s="99" t="s">
        <v>152</v>
      </c>
      <c r="D134" s="98" t="s">
        <v>153</v>
      </c>
      <c r="E134" s="99" t="s">
        <v>154</v>
      </c>
      <c r="F134" s="100" t="s">
        <v>155</v>
      </c>
      <c r="G134" s="100" t="s">
        <v>156</v>
      </c>
      <c r="H134" s="97" t="s">
        <v>157</v>
      </c>
      <c r="I134" s="120" t="s">
        <v>158</v>
      </c>
    </row>
    <row r="135" spans="1:9" x14ac:dyDescent="0.25">
      <c r="A135" s="101" t="s">
        <v>159</v>
      </c>
      <c r="B135" s="102">
        <v>37299</v>
      </c>
      <c r="C135" s="103">
        <v>0.5625</v>
      </c>
      <c r="D135" s="102">
        <v>37299</v>
      </c>
      <c r="E135" s="104" t="s">
        <v>160</v>
      </c>
      <c r="F135" s="105">
        <f>((D135+E135)-(B135+C135))*24</f>
        <v>0.75</v>
      </c>
      <c r="G135" s="106">
        <v>69</v>
      </c>
      <c r="H135" s="101" t="s">
        <v>161</v>
      </c>
      <c r="I135" s="121" t="s">
        <v>162</v>
      </c>
    </row>
    <row r="136" spans="1:9" ht="26.4" x14ac:dyDescent="0.25">
      <c r="A136" s="107" t="s">
        <v>163</v>
      </c>
      <c r="B136" s="108">
        <v>37307</v>
      </c>
      <c r="C136" s="109">
        <v>0.375</v>
      </c>
      <c r="D136" s="108">
        <v>37307</v>
      </c>
      <c r="E136" s="109">
        <v>0.72222222222222221</v>
      </c>
      <c r="F136" s="105">
        <f>((D136+E136)-(B136+C136))*24</f>
        <v>8.3333333332557231</v>
      </c>
      <c r="G136" s="110">
        <v>138</v>
      </c>
      <c r="H136" s="107" t="s">
        <v>164</v>
      </c>
      <c r="I136" s="122" t="s">
        <v>165</v>
      </c>
    </row>
    <row r="137" spans="1:9" x14ac:dyDescent="0.25">
      <c r="A137" s="111" t="s">
        <v>163</v>
      </c>
      <c r="B137" s="112">
        <v>37310</v>
      </c>
      <c r="C137" s="103">
        <v>0.33333333333333331</v>
      </c>
      <c r="D137" s="112">
        <v>37310</v>
      </c>
      <c r="E137" s="103">
        <v>0.60416666666666663</v>
      </c>
      <c r="F137" s="105">
        <f>((D137+E137)-(B137+C137))*24</f>
        <v>6.4999999998835847</v>
      </c>
      <c r="G137" s="106">
        <v>138</v>
      </c>
      <c r="H137" s="101" t="s">
        <v>164</v>
      </c>
      <c r="I137" s="122" t="s">
        <v>166</v>
      </c>
    </row>
    <row r="138" spans="1:9" x14ac:dyDescent="0.25">
      <c r="A138" s="101" t="s">
        <v>163</v>
      </c>
      <c r="B138" s="112">
        <v>37315</v>
      </c>
      <c r="C138" s="103">
        <v>0.33333333333333331</v>
      </c>
      <c r="D138" s="112">
        <v>37315</v>
      </c>
      <c r="E138" s="103">
        <v>0.79166666666666663</v>
      </c>
      <c r="F138" s="105">
        <f>((D138+E138)-(B138+C138))*24</f>
        <v>10.999999999883585</v>
      </c>
      <c r="G138" s="106">
        <v>69</v>
      </c>
      <c r="H138" s="101" t="s">
        <v>164</v>
      </c>
      <c r="I138" s="122" t="s">
        <v>167</v>
      </c>
    </row>
    <row r="139" spans="1:9" x14ac:dyDescent="0.25">
      <c r="A139" s="101"/>
      <c r="B139" s="112"/>
      <c r="C139" s="113"/>
      <c r="D139" s="112"/>
      <c r="E139" s="113"/>
      <c r="F139" s="114"/>
      <c r="G139" s="106"/>
      <c r="H139" s="101"/>
      <c r="I139" s="121"/>
    </row>
  </sheetData>
  <mergeCells count="4">
    <mergeCell ref="A130:I130"/>
    <mergeCell ref="A131:I131"/>
    <mergeCell ref="E132:I132"/>
    <mergeCell ref="E133:I133"/>
  </mergeCells>
  <pageMargins left="0.75" right="0.75" top="1" bottom="1" header="0.5" footer="0.5"/>
  <pageSetup scale="72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6"/>
  <sheetViews>
    <sheetView tabSelected="1" workbookViewId="0"/>
  </sheetViews>
  <sheetFormatPr defaultRowHeight="13.2" x14ac:dyDescent="0.25"/>
  <cols>
    <col min="4" max="4" width="12.6640625" customWidth="1"/>
    <col min="5" max="10" width="15.6640625" customWidth="1"/>
    <col min="11" max="11" width="9.109375" customWidth="1"/>
    <col min="12" max="20" width="0" hidden="1" customWidth="1"/>
  </cols>
  <sheetData>
    <row r="2" spans="1:20" ht="30" x14ac:dyDescent="0.5">
      <c r="A2" s="33" t="s">
        <v>168</v>
      </c>
      <c r="B2" s="31"/>
      <c r="C2" s="31"/>
      <c r="D2" s="10"/>
      <c r="E2" s="63"/>
      <c r="F2" s="63"/>
      <c r="G2" s="63"/>
      <c r="H2" s="31"/>
      <c r="I2" s="115"/>
      <c r="J2" s="32"/>
    </row>
    <row r="3" spans="1:20" x14ac:dyDescent="0.25">
      <c r="A3" s="31"/>
      <c r="B3" s="31"/>
      <c r="C3" s="31"/>
      <c r="D3" s="10"/>
      <c r="E3" s="63"/>
      <c r="F3" s="63"/>
      <c r="G3" s="63"/>
      <c r="H3" s="31"/>
      <c r="I3" s="115"/>
      <c r="J3" s="32"/>
    </row>
    <row r="4" spans="1:20" x14ac:dyDescent="0.25">
      <c r="A4" s="31" t="s">
        <v>0</v>
      </c>
      <c r="B4" s="31"/>
      <c r="C4" s="31"/>
      <c r="D4" s="10"/>
      <c r="E4" s="63"/>
      <c r="F4" s="63"/>
      <c r="G4" s="63"/>
      <c r="H4" s="31"/>
      <c r="I4" s="115"/>
      <c r="J4" s="32"/>
    </row>
    <row r="5" spans="1:20" x14ac:dyDescent="0.25">
      <c r="A5" s="31" t="s">
        <v>1</v>
      </c>
      <c r="B5" s="31"/>
      <c r="C5" s="31"/>
      <c r="D5" s="10"/>
      <c r="E5" s="63"/>
      <c r="F5" s="63"/>
      <c r="G5" s="63"/>
      <c r="H5" s="31"/>
      <c r="I5" s="115"/>
      <c r="J5" s="32"/>
    </row>
    <row r="6" spans="1:20" x14ac:dyDescent="0.25">
      <c r="A6" s="31" t="s">
        <v>2</v>
      </c>
      <c r="B6" s="31"/>
      <c r="C6" s="31"/>
      <c r="D6" s="10"/>
      <c r="E6" s="63"/>
      <c r="F6" s="63"/>
      <c r="G6" s="63"/>
      <c r="H6" s="31"/>
      <c r="I6" s="115"/>
      <c r="J6" s="32"/>
    </row>
    <row r="7" spans="1:20" x14ac:dyDescent="0.25">
      <c r="A7" s="31" t="s">
        <v>3</v>
      </c>
      <c r="B7" s="31"/>
      <c r="C7" s="31"/>
      <c r="D7" s="10"/>
      <c r="E7" s="63"/>
      <c r="F7" s="63"/>
      <c r="G7" s="63"/>
      <c r="H7" s="31"/>
      <c r="I7" s="115"/>
      <c r="J7" s="32"/>
    </row>
    <row r="8" spans="1:20" x14ac:dyDescent="0.25">
      <c r="A8" s="31"/>
      <c r="B8" s="31"/>
      <c r="C8" s="31"/>
      <c r="D8" s="10"/>
      <c r="E8" s="63"/>
      <c r="F8" s="63"/>
      <c r="G8" s="63"/>
      <c r="H8" s="31"/>
      <c r="I8" s="115"/>
      <c r="J8" s="32"/>
    </row>
    <row r="9" spans="1:20" ht="26.4" x14ac:dyDescent="0.25">
      <c r="A9" s="14"/>
      <c r="B9" s="14"/>
      <c r="C9" s="14"/>
      <c r="D9" s="14"/>
      <c r="E9" s="64" t="s">
        <v>4</v>
      </c>
      <c r="F9" s="73"/>
      <c r="G9" s="73"/>
      <c r="H9" s="15"/>
      <c r="I9" s="89"/>
      <c r="J9" s="88"/>
      <c r="M9" t="s">
        <v>169</v>
      </c>
      <c r="Q9" t="s">
        <v>170</v>
      </c>
    </row>
    <row r="10" spans="1:20" ht="26.4" x14ac:dyDescent="0.25">
      <c r="A10" s="17" t="s">
        <v>5</v>
      </c>
      <c r="B10" s="17" t="s">
        <v>6</v>
      </c>
      <c r="C10" s="17" t="s">
        <v>7</v>
      </c>
      <c r="D10" s="17" t="s">
        <v>29</v>
      </c>
      <c r="E10" s="85" t="s">
        <v>143</v>
      </c>
      <c r="F10" s="85" t="s">
        <v>144</v>
      </c>
      <c r="G10" s="85" t="s">
        <v>8</v>
      </c>
      <c r="H10" s="17" t="s">
        <v>9</v>
      </c>
      <c r="I10" s="86" t="s">
        <v>10</v>
      </c>
      <c r="J10" s="19" t="s">
        <v>11</v>
      </c>
      <c r="L10" s="10" t="s">
        <v>171</v>
      </c>
      <c r="M10" t="s">
        <v>172</v>
      </c>
      <c r="N10" t="s">
        <v>173</v>
      </c>
      <c r="O10" t="s">
        <v>174</v>
      </c>
      <c r="P10" t="s">
        <v>175</v>
      </c>
      <c r="Q10" t="s">
        <v>172</v>
      </c>
      <c r="R10" t="s">
        <v>173</v>
      </c>
      <c r="S10" t="s">
        <v>174</v>
      </c>
      <c r="T10" t="s">
        <v>175</v>
      </c>
    </row>
    <row r="11" spans="1:20" x14ac:dyDescent="0.25">
      <c r="A11" s="27" t="s">
        <v>31</v>
      </c>
      <c r="B11" s="27">
        <v>1</v>
      </c>
      <c r="C11" s="4" t="s">
        <v>34</v>
      </c>
      <c r="D11" s="84">
        <v>37316</v>
      </c>
      <c r="E11" s="87">
        <f>M11+Q11</f>
        <v>306425</v>
      </c>
      <c r="F11" s="87">
        <f>N11+R11</f>
        <v>1040</v>
      </c>
      <c r="G11" s="56">
        <f>E11-F11</f>
        <v>305385</v>
      </c>
      <c r="H11" s="57">
        <f>IF(E11&lt;0,0,E11/(31*1500*24))</f>
        <v>0.27457437275985663</v>
      </c>
      <c r="I11" s="116">
        <f>(O11+S11)/(P11+T11)</f>
        <v>0.9611109222126536</v>
      </c>
      <c r="J11" s="58">
        <f>I11*(24*28)</f>
        <v>645.86653972690317</v>
      </c>
      <c r="L11" s="62">
        <v>1</v>
      </c>
      <c r="M11" s="61">
        <v>306425</v>
      </c>
      <c r="N11" s="61">
        <v>1040</v>
      </c>
      <c r="O11" s="61">
        <v>711.07333333333338</v>
      </c>
      <c r="P11" s="61">
        <v>739.84523211567728</v>
      </c>
    </row>
    <row r="12" spans="1:20" x14ac:dyDescent="0.25">
      <c r="A12" s="27" t="s">
        <v>31</v>
      </c>
      <c r="B12" s="27">
        <v>1</v>
      </c>
      <c r="C12" s="4" t="s">
        <v>35</v>
      </c>
      <c r="D12" s="84">
        <v>37316</v>
      </c>
      <c r="E12" s="87">
        <f t="shared" ref="E12:E75" si="0">M12+Q12</f>
        <v>298906</v>
      </c>
      <c r="F12" s="87">
        <f t="shared" ref="F12:F75" si="1">N12+R12</f>
        <v>2181</v>
      </c>
      <c r="G12" s="56">
        <f t="shared" ref="G12:G75" si="2">E12-F12</f>
        <v>296725</v>
      </c>
      <c r="H12" s="57">
        <f t="shared" ref="H12:H75" si="3">IF(E12&lt;0,0,E12/(31*1500*24))</f>
        <v>0.26783691756272404</v>
      </c>
      <c r="I12" s="116">
        <f t="shared" ref="I12:I75" si="4">(O12+S12)/(P12+T12)</f>
        <v>0.96558222964528295</v>
      </c>
      <c r="J12" s="58">
        <f t="shared" ref="J12:J75" si="5">I12*(24*28)</f>
        <v>648.87125832163019</v>
      </c>
      <c r="L12" s="62">
        <v>1</v>
      </c>
      <c r="M12" s="61">
        <v>298906</v>
      </c>
      <c r="N12" s="61">
        <v>2181</v>
      </c>
      <c r="O12" s="61">
        <v>711.95055555555552</v>
      </c>
      <c r="P12" s="61">
        <v>737.32773211567724</v>
      </c>
    </row>
    <row r="13" spans="1:20" x14ac:dyDescent="0.25">
      <c r="A13" s="27" t="s">
        <v>31</v>
      </c>
      <c r="B13" s="27">
        <v>1</v>
      </c>
      <c r="C13" s="4" t="s">
        <v>36</v>
      </c>
      <c r="D13" s="84">
        <v>37316</v>
      </c>
      <c r="E13" s="87">
        <f t="shared" si="0"/>
        <v>340500</v>
      </c>
      <c r="F13" s="87">
        <f t="shared" si="1"/>
        <v>1531</v>
      </c>
      <c r="G13" s="56">
        <f t="shared" si="2"/>
        <v>338969</v>
      </c>
      <c r="H13" s="57">
        <f t="shared" si="3"/>
        <v>0.30510752688172044</v>
      </c>
      <c r="I13" s="116">
        <f t="shared" si="4"/>
        <v>0.95843912664551134</v>
      </c>
      <c r="J13" s="58">
        <f t="shared" si="5"/>
        <v>644.07109310578358</v>
      </c>
      <c r="L13" s="62">
        <v>1</v>
      </c>
      <c r="M13" s="61">
        <v>340500</v>
      </c>
      <c r="N13" s="61">
        <v>1531</v>
      </c>
      <c r="O13" s="61">
        <v>696.21972222222223</v>
      </c>
      <c r="P13" s="61">
        <v>726.40995433789953</v>
      </c>
    </row>
    <row r="14" spans="1:20" x14ac:dyDescent="0.25">
      <c r="A14" s="27" t="s">
        <v>31</v>
      </c>
      <c r="B14" s="27">
        <v>1</v>
      </c>
      <c r="C14" s="4" t="s">
        <v>37</v>
      </c>
      <c r="D14" s="84">
        <v>37316</v>
      </c>
      <c r="E14" s="87">
        <f t="shared" si="0"/>
        <v>226549</v>
      </c>
      <c r="F14" s="87">
        <f t="shared" si="1"/>
        <v>1082</v>
      </c>
      <c r="G14" s="56">
        <f t="shared" si="2"/>
        <v>225467</v>
      </c>
      <c r="H14" s="57">
        <f t="shared" si="3"/>
        <v>0.20300089605734767</v>
      </c>
      <c r="I14" s="116">
        <f t="shared" si="4"/>
        <v>0.84267567908583496</v>
      </c>
      <c r="J14" s="58">
        <f t="shared" si="5"/>
        <v>566.27805634568108</v>
      </c>
      <c r="L14" s="62">
        <v>1</v>
      </c>
      <c r="M14" s="61">
        <v>226549</v>
      </c>
      <c r="N14" s="61">
        <v>1082</v>
      </c>
      <c r="O14" s="61">
        <v>592.38083333333338</v>
      </c>
      <c r="P14" s="61">
        <v>702.97606544901066</v>
      </c>
    </row>
    <row r="15" spans="1:20" x14ac:dyDescent="0.25">
      <c r="A15" s="27" t="s">
        <v>31</v>
      </c>
      <c r="B15" s="27">
        <v>1</v>
      </c>
      <c r="C15" s="4" t="s">
        <v>38</v>
      </c>
      <c r="D15" s="84">
        <v>37316</v>
      </c>
      <c r="E15" s="87">
        <f t="shared" si="0"/>
        <v>324605</v>
      </c>
      <c r="F15" s="87">
        <f t="shared" si="1"/>
        <v>890</v>
      </c>
      <c r="G15" s="56">
        <f t="shared" si="2"/>
        <v>323715</v>
      </c>
      <c r="H15" s="57">
        <f t="shared" si="3"/>
        <v>0.2908646953405018</v>
      </c>
      <c r="I15" s="116">
        <f t="shared" si="4"/>
        <v>0.97021846453948524</v>
      </c>
      <c r="J15" s="58">
        <f t="shared" si="5"/>
        <v>651.98680817053412</v>
      </c>
      <c r="L15" s="62">
        <v>1</v>
      </c>
      <c r="M15" s="61">
        <v>324605</v>
      </c>
      <c r="N15" s="61">
        <v>890</v>
      </c>
      <c r="O15" s="61">
        <v>714.72944444444443</v>
      </c>
      <c r="P15" s="61">
        <v>736.66856544901066</v>
      </c>
    </row>
    <row r="16" spans="1:20" x14ac:dyDescent="0.25">
      <c r="A16" s="27" t="s">
        <v>31</v>
      </c>
      <c r="B16" s="27">
        <v>1</v>
      </c>
      <c r="C16" s="4" t="s">
        <v>39</v>
      </c>
      <c r="D16" s="84">
        <v>37316</v>
      </c>
      <c r="E16" s="87">
        <f t="shared" si="0"/>
        <v>310980</v>
      </c>
      <c r="F16" s="87">
        <f t="shared" si="1"/>
        <v>1138</v>
      </c>
      <c r="G16" s="56">
        <f t="shared" si="2"/>
        <v>309842</v>
      </c>
      <c r="H16" s="57">
        <f t="shared" si="3"/>
        <v>0.2786559139784946</v>
      </c>
      <c r="I16" s="116">
        <f>MIN(1,(O16+S16)/(P16+T16))</f>
        <v>1</v>
      </c>
      <c r="J16" s="58">
        <f t="shared" si="5"/>
        <v>672</v>
      </c>
      <c r="L16" s="62">
        <v>1</v>
      </c>
      <c r="M16" s="61">
        <v>310980</v>
      </c>
      <c r="N16" s="61">
        <v>1138</v>
      </c>
      <c r="O16" s="61">
        <v>740.39527777777778</v>
      </c>
      <c r="P16" s="61">
        <v>739.83856544901062</v>
      </c>
    </row>
    <row r="17" spans="1:20" x14ac:dyDescent="0.25">
      <c r="A17" s="27" t="s">
        <v>31</v>
      </c>
      <c r="B17" s="27">
        <v>1</v>
      </c>
      <c r="C17" s="4" t="s">
        <v>40</v>
      </c>
      <c r="D17" s="84">
        <v>37316</v>
      </c>
      <c r="E17" s="87">
        <f t="shared" si="0"/>
        <v>240446</v>
      </c>
      <c r="F17" s="87">
        <f t="shared" si="1"/>
        <v>991</v>
      </c>
      <c r="G17" s="56">
        <f t="shared" si="2"/>
        <v>239455</v>
      </c>
      <c r="H17" s="57">
        <f t="shared" si="3"/>
        <v>0.21545340501792115</v>
      </c>
      <c r="I17" s="116">
        <f t="shared" si="4"/>
        <v>0.95586945099574228</v>
      </c>
      <c r="J17" s="58">
        <f t="shared" si="5"/>
        <v>642.34427106913881</v>
      </c>
      <c r="L17" s="62">
        <v>1</v>
      </c>
      <c r="M17" s="61">
        <v>240446</v>
      </c>
      <c r="N17" s="61">
        <v>991</v>
      </c>
      <c r="O17" s="61">
        <v>645.9375</v>
      </c>
      <c r="P17" s="61">
        <v>675.75912100456617</v>
      </c>
    </row>
    <row r="18" spans="1:20" x14ac:dyDescent="0.25">
      <c r="A18" s="27" t="s">
        <v>31</v>
      </c>
      <c r="B18" s="27">
        <v>1</v>
      </c>
      <c r="C18" s="4" t="s">
        <v>41</v>
      </c>
      <c r="D18" s="84">
        <v>37316</v>
      </c>
      <c r="E18" s="87">
        <f t="shared" si="0"/>
        <v>247084</v>
      </c>
      <c r="F18" s="87">
        <f t="shared" si="1"/>
        <v>811</v>
      </c>
      <c r="G18" s="56">
        <f t="shared" si="2"/>
        <v>246273</v>
      </c>
      <c r="H18" s="57">
        <f t="shared" si="3"/>
        <v>0.22140143369175627</v>
      </c>
      <c r="I18" s="116">
        <f t="shared" si="4"/>
        <v>0.96892243710437931</v>
      </c>
      <c r="J18" s="58">
        <f t="shared" si="5"/>
        <v>651.11587773414294</v>
      </c>
      <c r="L18" s="62">
        <v>1</v>
      </c>
      <c r="M18" s="61">
        <v>247084</v>
      </c>
      <c r="N18" s="61">
        <v>811</v>
      </c>
      <c r="O18" s="61">
        <v>716.71861111111116</v>
      </c>
      <c r="P18" s="61">
        <v>739.70689878234396</v>
      </c>
    </row>
    <row r="19" spans="1:20" x14ac:dyDescent="0.25">
      <c r="A19" s="27" t="s">
        <v>31</v>
      </c>
      <c r="B19" s="27">
        <v>1</v>
      </c>
      <c r="C19" s="4" t="s">
        <v>42</v>
      </c>
      <c r="D19" s="84">
        <v>37316</v>
      </c>
      <c r="E19" s="87">
        <f t="shared" si="0"/>
        <v>251741</v>
      </c>
      <c r="F19" s="87">
        <f t="shared" si="1"/>
        <v>777</v>
      </c>
      <c r="G19" s="56">
        <f t="shared" si="2"/>
        <v>250964</v>
      </c>
      <c r="H19" s="57">
        <f t="shared" si="3"/>
        <v>0.22557437275985662</v>
      </c>
      <c r="I19" s="116">
        <f t="shared" si="4"/>
        <v>0.91387025083763407</v>
      </c>
      <c r="J19" s="58">
        <f t="shared" si="5"/>
        <v>614.12080856289015</v>
      </c>
      <c r="L19" s="62">
        <v>1</v>
      </c>
      <c r="M19" s="61">
        <v>251741</v>
      </c>
      <c r="N19" s="61">
        <v>777</v>
      </c>
      <c r="O19" s="61">
        <v>675.21527777777783</v>
      </c>
      <c r="P19" s="61">
        <v>738.85245433789953</v>
      </c>
    </row>
    <row r="20" spans="1:20" x14ac:dyDescent="0.25">
      <c r="A20" s="27" t="s">
        <v>31</v>
      </c>
      <c r="B20" s="27">
        <v>1</v>
      </c>
      <c r="C20" s="4" t="s">
        <v>43</v>
      </c>
      <c r="D20" s="84">
        <v>37316</v>
      </c>
      <c r="E20" s="87">
        <f t="shared" si="0"/>
        <v>253077</v>
      </c>
      <c r="F20" s="87">
        <f t="shared" si="1"/>
        <v>417</v>
      </c>
      <c r="G20" s="56">
        <f t="shared" si="2"/>
        <v>252660</v>
      </c>
      <c r="H20" s="57">
        <f t="shared" si="3"/>
        <v>0.22677150537634408</v>
      </c>
      <c r="I20" s="116">
        <f t="shared" si="4"/>
        <v>0.94276755539572676</v>
      </c>
      <c r="J20" s="58">
        <f t="shared" si="5"/>
        <v>633.5397972259284</v>
      </c>
      <c r="L20" s="62">
        <v>1</v>
      </c>
      <c r="M20" s="61">
        <v>253077</v>
      </c>
      <c r="N20" s="61">
        <v>417</v>
      </c>
      <c r="O20" s="61">
        <v>691.92194444444442</v>
      </c>
      <c r="P20" s="61">
        <v>733.92634322678839</v>
      </c>
    </row>
    <row r="21" spans="1:20" x14ac:dyDescent="0.25">
      <c r="A21" s="27" t="s">
        <v>31</v>
      </c>
      <c r="B21" s="27">
        <v>1</v>
      </c>
      <c r="C21" s="4" t="s">
        <v>44</v>
      </c>
      <c r="D21" s="84">
        <v>37316</v>
      </c>
      <c r="E21" s="87">
        <f t="shared" si="0"/>
        <v>179856</v>
      </c>
      <c r="F21" s="87">
        <f t="shared" si="1"/>
        <v>2773</v>
      </c>
      <c r="G21" s="56">
        <f t="shared" si="2"/>
        <v>177083</v>
      </c>
      <c r="H21" s="57">
        <f t="shared" si="3"/>
        <v>0.16116129032258064</v>
      </c>
      <c r="I21" s="116">
        <f t="shared" si="4"/>
        <v>0.55839978614358632</v>
      </c>
      <c r="J21" s="58">
        <f t="shared" si="5"/>
        <v>375.24465628848998</v>
      </c>
      <c r="L21" s="62">
        <v>1</v>
      </c>
      <c r="M21" s="61">
        <v>179856</v>
      </c>
      <c r="N21" s="61">
        <v>2773</v>
      </c>
      <c r="O21" s="61">
        <v>410.38333333333333</v>
      </c>
      <c r="P21" s="61">
        <v>734.92745433789946</v>
      </c>
    </row>
    <row r="22" spans="1:20" x14ac:dyDescent="0.25">
      <c r="A22" s="27" t="s">
        <v>31</v>
      </c>
      <c r="B22" s="27">
        <v>1</v>
      </c>
      <c r="C22" s="4" t="s">
        <v>45</v>
      </c>
      <c r="D22" s="84">
        <v>37316</v>
      </c>
      <c r="E22" s="87">
        <f t="shared" si="0"/>
        <v>181083</v>
      </c>
      <c r="F22" s="87">
        <f t="shared" si="1"/>
        <v>808</v>
      </c>
      <c r="G22" s="56">
        <f t="shared" si="2"/>
        <v>180275</v>
      </c>
      <c r="H22" s="57">
        <f t="shared" si="3"/>
        <v>0.16226075268817206</v>
      </c>
      <c r="I22" s="116">
        <f>(O22-S22)/(P22-T22)</f>
        <v>0.98231859161190482</v>
      </c>
      <c r="J22" s="58">
        <f t="shared" si="5"/>
        <v>660.11809356320009</v>
      </c>
      <c r="L22" s="62">
        <v>1</v>
      </c>
      <c r="M22" s="61">
        <v>-538790</v>
      </c>
      <c r="N22" s="61">
        <v>-3351</v>
      </c>
      <c r="O22" s="61">
        <v>1003.0088888888889</v>
      </c>
      <c r="P22" s="61">
        <v>697.23412100456619</v>
      </c>
      <c r="Q22">
        <f>(724130-4257)</f>
        <v>719873</v>
      </c>
      <c r="R22">
        <f>4163-4</f>
        <v>4159</v>
      </c>
      <c r="S22">
        <f>((1006627-2607)+(154923)+6960+(132565-1114))/3600</f>
        <v>360.37611111111113</v>
      </c>
      <c r="T22">
        <f>154923/3600</f>
        <v>43.034166666666664</v>
      </c>
    </row>
    <row r="23" spans="1:20" x14ac:dyDescent="0.25">
      <c r="A23" s="27" t="s">
        <v>31</v>
      </c>
      <c r="B23" s="27">
        <v>1</v>
      </c>
      <c r="C23" s="4" t="s">
        <v>46</v>
      </c>
      <c r="D23" s="84">
        <v>37316</v>
      </c>
      <c r="E23" s="87">
        <f t="shared" si="0"/>
        <v>228418</v>
      </c>
      <c r="F23" s="87">
        <f t="shared" si="1"/>
        <v>749</v>
      </c>
      <c r="G23" s="56">
        <f t="shared" si="2"/>
        <v>227669</v>
      </c>
      <c r="H23" s="57">
        <f t="shared" si="3"/>
        <v>0.20467562724014338</v>
      </c>
      <c r="I23" s="116">
        <f>MIN(1,(O23+S23)/(P23+T23))</f>
        <v>1</v>
      </c>
      <c r="J23" s="58">
        <f t="shared" si="5"/>
        <v>672</v>
      </c>
      <c r="L23" s="62">
        <v>1</v>
      </c>
      <c r="M23" s="61">
        <v>228418</v>
      </c>
      <c r="N23" s="61">
        <v>749</v>
      </c>
      <c r="O23" s="61">
        <v>741.35888888888894</v>
      </c>
      <c r="P23" s="61">
        <v>739.8441210045662</v>
      </c>
    </row>
    <row r="24" spans="1:20" x14ac:dyDescent="0.25">
      <c r="A24" s="27" t="s">
        <v>31</v>
      </c>
      <c r="B24" s="27">
        <v>1</v>
      </c>
      <c r="C24" s="4" t="s">
        <v>47</v>
      </c>
      <c r="D24" s="84">
        <v>37316</v>
      </c>
      <c r="E24" s="87">
        <f t="shared" si="0"/>
        <v>226485</v>
      </c>
      <c r="F24" s="87">
        <f t="shared" si="1"/>
        <v>1422</v>
      </c>
      <c r="G24" s="56">
        <f t="shared" si="2"/>
        <v>225063</v>
      </c>
      <c r="H24" s="57">
        <f t="shared" si="3"/>
        <v>0.20294354838709677</v>
      </c>
      <c r="I24" s="116">
        <f t="shared" si="4"/>
        <v>0.98284644977737334</v>
      </c>
      <c r="J24" s="58">
        <f t="shared" si="5"/>
        <v>660.47281425039489</v>
      </c>
      <c r="L24" s="62">
        <v>1</v>
      </c>
      <c r="M24" s="61">
        <v>226485</v>
      </c>
      <c r="N24" s="61">
        <v>1422</v>
      </c>
      <c r="O24" s="61">
        <v>723.16472222222217</v>
      </c>
      <c r="P24" s="61">
        <v>735.78606544901061</v>
      </c>
    </row>
    <row r="25" spans="1:20" x14ac:dyDescent="0.25">
      <c r="A25" s="27" t="s">
        <v>31</v>
      </c>
      <c r="B25" s="27">
        <v>1</v>
      </c>
      <c r="C25" s="4" t="s">
        <v>48</v>
      </c>
      <c r="D25" s="84">
        <v>37316</v>
      </c>
      <c r="E25" s="87">
        <f t="shared" si="0"/>
        <v>192230</v>
      </c>
      <c r="F25" s="87">
        <f t="shared" si="1"/>
        <v>807</v>
      </c>
      <c r="G25" s="56">
        <f t="shared" si="2"/>
        <v>191423</v>
      </c>
      <c r="H25" s="57">
        <f t="shared" si="3"/>
        <v>0.17224910394265233</v>
      </c>
      <c r="I25" s="116">
        <f t="shared" si="4"/>
        <v>0.97313510485302179</v>
      </c>
      <c r="J25" s="58">
        <f t="shared" si="5"/>
        <v>653.94679046123065</v>
      </c>
      <c r="L25" s="62">
        <v>1</v>
      </c>
      <c r="M25" s="61">
        <v>192230</v>
      </c>
      <c r="N25" s="61">
        <v>807</v>
      </c>
      <c r="O25" s="61">
        <v>665.68194444444441</v>
      </c>
      <c r="P25" s="61">
        <v>684.05912100456612</v>
      </c>
    </row>
    <row r="26" spans="1:20" x14ac:dyDescent="0.25">
      <c r="A26" s="27" t="s">
        <v>31</v>
      </c>
      <c r="B26" s="27">
        <v>1</v>
      </c>
      <c r="C26" s="4" t="s">
        <v>49</v>
      </c>
      <c r="D26" s="84">
        <v>37316</v>
      </c>
      <c r="E26" s="87">
        <f t="shared" si="0"/>
        <v>266157</v>
      </c>
      <c r="F26" s="87">
        <f t="shared" si="1"/>
        <v>859</v>
      </c>
      <c r="G26" s="56">
        <f t="shared" si="2"/>
        <v>265298</v>
      </c>
      <c r="H26" s="57">
        <f t="shared" si="3"/>
        <v>0.23849193548387096</v>
      </c>
      <c r="I26" s="116">
        <f t="shared" si="4"/>
        <v>0.99581864080786298</v>
      </c>
      <c r="J26" s="58">
        <f t="shared" si="5"/>
        <v>669.19012662288389</v>
      </c>
      <c r="L26" s="62">
        <v>1</v>
      </c>
      <c r="M26" s="61">
        <v>266157</v>
      </c>
      <c r="N26" s="61">
        <v>859</v>
      </c>
      <c r="O26" s="61">
        <v>736.81944444444446</v>
      </c>
      <c r="P26" s="61">
        <v>739.91328767123287</v>
      </c>
    </row>
    <row r="27" spans="1:20" x14ac:dyDescent="0.25">
      <c r="A27" s="27" t="s">
        <v>31</v>
      </c>
      <c r="B27" s="27">
        <v>1</v>
      </c>
      <c r="C27" s="4" t="s">
        <v>50</v>
      </c>
      <c r="D27" s="84">
        <v>37316</v>
      </c>
      <c r="E27" s="87">
        <f t="shared" si="0"/>
        <v>243024</v>
      </c>
      <c r="F27" s="87">
        <f t="shared" si="1"/>
        <v>482</v>
      </c>
      <c r="G27" s="56">
        <f t="shared" si="2"/>
        <v>242542</v>
      </c>
      <c r="H27" s="57">
        <f t="shared" si="3"/>
        <v>0.21776344086021504</v>
      </c>
      <c r="I27" s="116">
        <f t="shared" si="4"/>
        <v>0.9469234229271547</v>
      </c>
      <c r="J27" s="58">
        <f t="shared" si="5"/>
        <v>636.33254020704794</v>
      </c>
      <c r="L27" s="62">
        <v>1</v>
      </c>
      <c r="M27" s="61">
        <v>243024</v>
      </c>
      <c r="N27" s="61">
        <v>482</v>
      </c>
      <c r="O27" s="61">
        <v>699.01277777777773</v>
      </c>
      <c r="P27" s="61">
        <v>738.19356544901063</v>
      </c>
    </row>
    <row r="28" spans="1:20" x14ac:dyDescent="0.25">
      <c r="A28" s="27" t="s">
        <v>31</v>
      </c>
      <c r="B28" s="27">
        <v>1</v>
      </c>
      <c r="C28" s="4" t="s">
        <v>51</v>
      </c>
      <c r="D28" s="84">
        <v>37316</v>
      </c>
      <c r="E28" s="87">
        <f t="shared" si="0"/>
        <v>211946</v>
      </c>
      <c r="F28" s="87">
        <f t="shared" si="1"/>
        <v>430</v>
      </c>
      <c r="G28" s="56">
        <f t="shared" si="2"/>
        <v>211516</v>
      </c>
      <c r="H28" s="57">
        <f t="shared" si="3"/>
        <v>0.189915770609319</v>
      </c>
      <c r="I28" s="116">
        <f t="shared" si="4"/>
        <v>0.81950104630982035</v>
      </c>
      <c r="J28" s="58">
        <f t="shared" si="5"/>
        <v>550.70470312019927</v>
      </c>
      <c r="L28" s="62">
        <v>1</v>
      </c>
      <c r="M28" s="61">
        <v>211946</v>
      </c>
      <c r="N28" s="61">
        <v>430</v>
      </c>
      <c r="O28" s="61">
        <v>594.75694444444446</v>
      </c>
      <c r="P28" s="61">
        <v>725.75495433789945</v>
      </c>
    </row>
    <row r="29" spans="1:20" x14ac:dyDescent="0.25">
      <c r="A29" s="27" t="s">
        <v>31</v>
      </c>
      <c r="B29" s="27">
        <v>1</v>
      </c>
      <c r="C29" s="4" t="s">
        <v>52</v>
      </c>
      <c r="D29" s="84">
        <v>37316</v>
      </c>
      <c r="E29" s="87">
        <f t="shared" si="0"/>
        <v>277206</v>
      </c>
      <c r="F29" s="87">
        <f t="shared" si="1"/>
        <v>861</v>
      </c>
      <c r="G29" s="56">
        <f t="shared" si="2"/>
        <v>276345</v>
      </c>
      <c r="H29" s="57">
        <f t="shared" si="3"/>
        <v>0.24839247311827958</v>
      </c>
      <c r="I29" s="116">
        <f t="shared" si="4"/>
        <v>0.9932144817859585</v>
      </c>
      <c r="J29" s="58">
        <f t="shared" si="5"/>
        <v>667.44013176016415</v>
      </c>
      <c r="L29" s="62">
        <v>1</v>
      </c>
      <c r="M29" s="61">
        <v>277206</v>
      </c>
      <c r="N29" s="61">
        <v>861</v>
      </c>
      <c r="O29" s="61">
        <v>734.78416666666669</v>
      </c>
      <c r="P29" s="61">
        <v>739.80412100456613</v>
      </c>
    </row>
    <row r="30" spans="1:20" x14ac:dyDescent="0.25">
      <c r="A30" s="27" t="s">
        <v>31</v>
      </c>
      <c r="B30" s="27">
        <v>1</v>
      </c>
      <c r="C30" s="4" t="s">
        <v>53</v>
      </c>
      <c r="D30" s="84">
        <v>37316</v>
      </c>
      <c r="E30" s="87">
        <f t="shared" si="0"/>
        <v>297250</v>
      </c>
      <c r="F30" s="87">
        <f t="shared" si="1"/>
        <v>374</v>
      </c>
      <c r="G30" s="56">
        <f t="shared" si="2"/>
        <v>296876</v>
      </c>
      <c r="H30" s="57">
        <f t="shared" si="3"/>
        <v>0.2663530465949821</v>
      </c>
      <c r="I30" s="116">
        <f t="shared" si="4"/>
        <v>0.99961143790237705</v>
      </c>
      <c r="J30" s="58">
        <f t="shared" si="5"/>
        <v>671.73888627039742</v>
      </c>
      <c r="L30" s="62">
        <v>1</v>
      </c>
      <c r="M30" s="61">
        <v>297250</v>
      </c>
      <c r="N30" s="61">
        <v>374</v>
      </c>
      <c r="O30" s="61">
        <v>708.05972222222226</v>
      </c>
      <c r="P30" s="61">
        <v>708.33495433789949</v>
      </c>
    </row>
    <row r="31" spans="1:20" x14ac:dyDescent="0.25">
      <c r="A31" s="27" t="s">
        <v>31</v>
      </c>
      <c r="B31" s="27">
        <v>1</v>
      </c>
      <c r="C31" s="4" t="s">
        <v>54</v>
      </c>
      <c r="D31" s="84">
        <v>37316</v>
      </c>
      <c r="E31" s="87">
        <f t="shared" si="0"/>
        <v>317524</v>
      </c>
      <c r="F31" s="87">
        <f t="shared" si="1"/>
        <v>1045</v>
      </c>
      <c r="G31" s="56">
        <f t="shared" si="2"/>
        <v>316479</v>
      </c>
      <c r="H31" s="57">
        <f t="shared" si="3"/>
        <v>0.28451971326164877</v>
      </c>
      <c r="I31" s="116">
        <f t="shared" si="4"/>
        <v>0.99044262830246765</v>
      </c>
      <c r="J31" s="58">
        <f t="shared" si="5"/>
        <v>665.57744621925826</v>
      </c>
      <c r="L31" s="62">
        <v>1</v>
      </c>
      <c r="M31" s="61">
        <v>317524</v>
      </c>
      <c r="N31" s="61">
        <v>1045</v>
      </c>
      <c r="O31" s="61">
        <v>732.8411111111111</v>
      </c>
      <c r="P31" s="61">
        <v>739.91273211567727</v>
      </c>
    </row>
    <row r="32" spans="1:20" x14ac:dyDescent="0.25">
      <c r="A32" s="27" t="s">
        <v>31</v>
      </c>
      <c r="B32" s="27">
        <v>1</v>
      </c>
      <c r="C32" s="4" t="s">
        <v>55</v>
      </c>
      <c r="D32" s="84">
        <v>37316</v>
      </c>
      <c r="E32" s="87">
        <f t="shared" si="0"/>
        <v>280281</v>
      </c>
      <c r="F32" s="87">
        <f t="shared" si="1"/>
        <v>1385</v>
      </c>
      <c r="G32" s="56">
        <f t="shared" si="2"/>
        <v>278896</v>
      </c>
      <c r="H32" s="57">
        <f t="shared" si="3"/>
        <v>0.25114784946236557</v>
      </c>
      <c r="I32" s="116">
        <f t="shared" si="4"/>
        <v>0.99551867736921928</v>
      </c>
      <c r="J32" s="58">
        <f t="shared" si="5"/>
        <v>668.98855119211532</v>
      </c>
      <c r="L32" s="62">
        <v>1</v>
      </c>
      <c r="M32" s="61">
        <v>280281</v>
      </c>
      <c r="N32" s="61">
        <v>1385</v>
      </c>
      <c r="O32" s="61">
        <v>736.59694444444449</v>
      </c>
      <c r="P32" s="61">
        <v>739.91273211567727</v>
      </c>
    </row>
    <row r="33" spans="1:20" x14ac:dyDescent="0.25">
      <c r="A33" s="27" t="s">
        <v>31</v>
      </c>
      <c r="B33" s="27">
        <v>1</v>
      </c>
      <c r="C33" s="4" t="s">
        <v>56</v>
      </c>
      <c r="D33" s="84">
        <v>37316</v>
      </c>
      <c r="E33" s="87">
        <f t="shared" si="0"/>
        <v>268511</v>
      </c>
      <c r="F33" s="87">
        <f t="shared" si="1"/>
        <v>1525</v>
      </c>
      <c r="G33" s="56">
        <f t="shared" si="2"/>
        <v>266986</v>
      </c>
      <c r="H33" s="57">
        <f t="shared" si="3"/>
        <v>0.24060125448028674</v>
      </c>
      <c r="I33" s="116">
        <f t="shared" si="4"/>
        <v>0.89746108052690998</v>
      </c>
      <c r="J33" s="58">
        <f t="shared" si="5"/>
        <v>603.09384611408348</v>
      </c>
      <c r="L33" s="62">
        <v>1</v>
      </c>
      <c r="M33" s="61">
        <v>268511</v>
      </c>
      <c r="N33" s="61">
        <v>1525</v>
      </c>
      <c r="O33" s="61">
        <v>663.95138888888891</v>
      </c>
      <c r="P33" s="61">
        <v>739.81078767123279</v>
      </c>
    </row>
    <row r="34" spans="1:20" x14ac:dyDescent="0.25">
      <c r="A34" s="27" t="s">
        <v>31</v>
      </c>
      <c r="B34" s="27">
        <v>1</v>
      </c>
      <c r="C34" s="4" t="s">
        <v>57</v>
      </c>
      <c r="D34" s="84">
        <v>37316</v>
      </c>
      <c r="E34" s="87">
        <f t="shared" si="0"/>
        <v>272326</v>
      </c>
      <c r="F34" s="87">
        <f t="shared" si="1"/>
        <v>1181</v>
      </c>
      <c r="G34" s="56">
        <f t="shared" si="2"/>
        <v>271145</v>
      </c>
      <c r="H34" s="57">
        <f t="shared" si="3"/>
        <v>0.24401971326164876</v>
      </c>
      <c r="I34" s="116">
        <f>MIN(1,(O34+S34)/(P34+T34))</f>
        <v>1</v>
      </c>
      <c r="J34" s="58">
        <f t="shared" si="5"/>
        <v>672</v>
      </c>
      <c r="L34" s="62">
        <v>1</v>
      </c>
      <c r="M34" s="61">
        <v>272326</v>
      </c>
      <c r="N34" s="61">
        <v>1181</v>
      </c>
      <c r="O34" s="61">
        <v>740.74222222222227</v>
      </c>
      <c r="P34" s="61">
        <v>739.91828767123286</v>
      </c>
    </row>
    <row r="35" spans="1:20" x14ac:dyDescent="0.25">
      <c r="A35" s="27" t="s">
        <v>31</v>
      </c>
      <c r="B35" s="27">
        <v>1</v>
      </c>
      <c r="C35" s="4" t="s">
        <v>58</v>
      </c>
      <c r="D35" s="84">
        <v>37316</v>
      </c>
      <c r="E35" s="87">
        <f t="shared" si="0"/>
        <v>267201</v>
      </c>
      <c r="F35" s="87">
        <f t="shared" si="1"/>
        <v>806</v>
      </c>
      <c r="G35" s="56">
        <f t="shared" si="2"/>
        <v>266395</v>
      </c>
      <c r="H35" s="57">
        <f t="shared" si="3"/>
        <v>0.23942741935483872</v>
      </c>
      <c r="I35" s="116">
        <f t="shared" si="4"/>
        <v>0.99466519696108346</v>
      </c>
      <c r="J35" s="58">
        <f t="shared" si="5"/>
        <v>668.41501235784813</v>
      </c>
      <c r="L35" s="62">
        <v>1</v>
      </c>
      <c r="M35" s="61">
        <v>267201</v>
      </c>
      <c r="N35" s="61">
        <v>806</v>
      </c>
      <c r="O35" s="61">
        <v>719.73388888888894</v>
      </c>
      <c r="P35" s="61">
        <v>723.5941210045662</v>
      </c>
    </row>
    <row r="36" spans="1:20" x14ac:dyDescent="0.25">
      <c r="A36" s="27" t="s">
        <v>31</v>
      </c>
      <c r="B36" s="27">
        <v>1</v>
      </c>
      <c r="C36" s="4" t="s">
        <v>59</v>
      </c>
      <c r="D36" s="84">
        <v>37316</v>
      </c>
      <c r="E36" s="87">
        <f t="shared" si="0"/>
        <v>274447</v>
      </c>
      <c r="F36" s="87">
        <f t="shared" si="1"/>
        <v>743</v>
      </c>
      <c r="G36" s="56">
        <f t="shared" si="2"/>
        <v>273704</v>
      </c>
      <c r="H36" s="57">
        <f t="shared" si="3"/>
        <v>0.24592025089605735</v>
      </c>
      <c r="I36" s="116">
        <f t="shared" si="4"/>
        <v>0.99301393779694713</v>
      </c>
      <c r="J36" s="58">
        <f t="shared" si="5"/>
        <v>667.30536619954842</v>
      </c>
      <c r="L36" s="62">
        <v>1</v>
      </c>
      <c r="M36" s="61">
        <v>274447</v>
      </c>
      <c r="N36" s="61">
        <v>743</v>
      </c>
      <c r="O36" s="61">
        <v>734.75</v>
      </c>
      <c r="P36" s="61">
        <v>739.91912100456614</v>
      </c>
    </row>
    <row r="37" spans="1:20" x14ac:dyDescent="0.25">
      <c r="A37" s="27" t="s">
        <v>31</v>
      </c>
      <c r="B37" s="27">
        <v>1</v>
      </c>
      <c r="C37" s="4" t="s">
        <v>60</v>
      </c>
      <c r="D37" s="84">
        <v>37316</v>
      </c>
      <c r="E37" s="87">
        <f t="shared" si="0"/>
        <v>292849</v>
      </c>
      <c r="F37" s="87">
        <f t="shared" si="1"/>
        <v>689</v>
      </c>
      <c r="G37" s="56">
        <f t="shared" si="2"/>
        <v>292160</v>
      </c>
      <c r="H37" s="57">
        <f t="shared" si="3"/>
        <v>0.26240949820788528</v>
      </c>
      <c r="I37" s="116">
        <f t="shared" si="4"/>
        <v>0.99495146187277406</v>
      </c>
      <c r="J37" s="58">
        <f t="shared" si="5"/>
        <v>668.60738237850421</v>
      </c>
      <c r="L37" s="62">
        <v>1</v>
      </c>
      <c r="M37" s="61">
        <v>290680</v>
      </c>
      <c r="N37" s="61">
        <v>653</v>
      </c>
      <c r="O37" s="61">
        <v>736.18361111111108</v>
      </c>
      <c r="P37" s="61">
        <v>739.91912100456614</v>
      </c>
      <c r="Q37">
        <f>(683892-681723)</f>
        <v>2169</v>
      </c>
      <c r="R37">
        <f>(1522-1486)</f>
        <v>36</v>
      </c>
      <c r="S37">
        <v>0</v>
      </c>
      <c r="T37">
        <v>0</v>
      </c>
    </row>
    <row r="38" spans="1:20" x14ac:dyDescent="0.25">
      <c r="A38" s="27" t="s">
        <v>31</v>
      </c>
      <c r="B38" s="27">
        <v>1</v>
      </c>
      <c r="C38" s="4" t="s">
        <v>61</v>
      </c>
      <c r="D38" s="84">
        <v>37316</v>
      </c>
      <c r="E38" s="87">
        <f t="shared" si="0"/>
        <v>266802</v>
      </c>
      <c r="F38" s="87">
        <f t="shared" si="1"/>
        <v>1041</v>
      </c>
      <c r="G38" s="56">
        <f t="shared" si="2"/>
        <v>265761</v>
      </c>
      <c r="H38" s="57">
        <f t="shared" si="3"/>
        <v>0.23906989247311827</v>
      </c>
      <c r="I38" s="116">
        <f>MIN(1,(O38+S38)/(P38+T38))</f>
        <v>1</v>
      </c>
      <c r="J38" s="58">
        <f t="shared" si="5"/>
        <v>672</v>
      </c>
      <c r="L38" s="62">
        <v>1</v>
      </c>
      <c r="M38" s="61">
        <v>266802</v>
      </c>
      <c r="N38" s="61">
        <v>1041</v>
      </c>
      <c r="O38" s="61">
        <v>724.58166666666671</v>
      </c>
      <c r="P38" s="61">
        <v>721.84328767123282</v>
      </c>
    </row>
    <row r="39" spans="1:20" x14ac:dyDescent="0.25">
      <c r="A39" s="27" t="s">
        <v>31</v>
      </c>
      <c r="B39" s="27">
        <v>1</v>
      </c>
      <c r="C39" s="4" t="s">
        <v>62</v>
      </c>
      <c r="D39" s="84">
        <v>37316</v>
      </c>
      <c r="E39" s="87">
        <f t="shared" si="0"/>
        <v>318028</v>
      </c>
      <c r="F39" s="87">
        <f t="shared" si="1"/>
        <v>650</v>
      </c>
      <c r="G39" s="56">
        <f t="shared" si="2"/>
        <v>317378</v>
      </c>
      <c r="H39" s="57">
        <f t="shared" si="3"/>
        <v>0.28497132616487453</v>
      </c>
      <c r="I39" s="116">
        <f t="shared" si="4"/>
        <v>0.98572072326079296</v>
      </c>
      <c r="J39" s="58">
        <f t="shared" si="5"/>
        <v>662.40432603125282</v>
      </c>
      <c r="L39" s="62">
        <v>1</v>
      </c>
      <c r="M39" s="61">
        <v>318028</v>
      </c>
      <c r="N39" s="61">
        <v>650</v>
      </c>
      <c r="O39" s="61">
        <v>729.35361111111115</v>
      </c>
      <c r="P39" s="61">
        <v>739.91912100456614</v>
      </c>
    </row>
    <row r="40" spans="1:20" x14ac:dyDescent="0.25">
      <c r="A40" s="27" t="s">
        <v>31</v>
      </c>
      <c r="B40" s="27">
        <v>1</v>
      </c>
      <c r="C40" s="4" t="s">
        <v>63</v>
      </c>
      <c r="D40" s="84">
        <v>37316</v>
      </c>
      <c r="E40" s="87">
        <f t="shared" si="0"/>
        <v>219062</v>
      </c>
      <c r="F40" s="87">
        <f t="shared" si="1"/>
        <v>814</v>
      </c>
      <c r="G40" s="56">
        <f t="shared" si="2"/>
        <v>218248</v>
      </c>
      <c r="H40" s="57">
        <f t="shared" si="3"/>
        <v>0.1962921146953405</v>
      </c>
      <c r="I40" s="116">
        <f t="shared" si="4"/>
        <v>0.69301980921851891</v>
      </c>
      <c r="J40" s="58">
        <f t="shared" si="5"/>
        <v>465.70931179484472</v>
      </c>
      <c r="L40" s="62">
        <v>1</v>
      </c>
      <c r="M40" s="61">
        <v>219062</v>
      </c>
      <c r="N40" s="61">
        <v>814</v>
      </c>
      <c r="O40" s="61">
        <v>512.4280555555556</v>
      </c>
      <c r="P40" s="61">
        <v>739.41328767123287</v>
      </c>
    </row>
    <row r="41" spans="1:20" x14ac:dyDescent="0.25">
      <c r="A41" s="27" t="s">
        <v>31</v>
      </c>
      <c r="B41" s="27">
        <v>1</v>
      </c>
      <c r="C41" s="4" t="s">
        <v>64</v>
      </c>
      <c r="D41" s="84">
        <v>37316</v>
      </c>
      <c r="E41" s="87">
        <f t="shared" si="0"/>
        <v>322417</v>
      </c>
      <c r="F41" s="87">
        <f t="shared" si="1"/>
        <v>780</v>
      </c>
      <c r="G41" s="56">
        <f t="shared" si="2"/>
        <v>321637</v>
      </c>
      <c r="H41" s="57">
        <f t="shared" si="3"/>
        <v>0.28890412186379927</v>
      </c>
      <c r="I41" s="116">
        <f t="shared" si="4"/>
        <v>0.97074807873798219</v>
      </c>
      <c r="J41" s="58">
        <f t="shared" si="5"/>
        <v>652.34270891192398</v>
      </c>
      <c r="L41" s="62">
        <v>1</v>
      </c>
      <c r="M41" s="61">
        <v>322417</v>
      </c>
      <c r="N41" s="61">
        <v>780</v>
      </c>
      <c r="O41" s="61">
        <v>718.02833333333331</v>
      </c>
      <c r="P41" s="61">
        <v>739.66495433789953</v>
      </c>
    </row>
    <row r="42" spans="1:20" x14ac:dyDescent="0.25">
      <c r="A42" s="27" t="s">
        <v>31</v>
      </c>
      <c r="B42" s="27">
        <v>1</v>
      </c>
      <c r="C42" s="4" t="s">
        <v>65</v>
      </c>
      <c r="D42" s="84">
        <v>37316</v>
      </c>
      <c r="E42" s="87">
        <f t="shared" si="0"/>
        <v>263241</v>
      </c>
      <c r="F42" s="87">
        <f t="shared" si="1"/>
        <v>1024</v>
      </c>
      <c r="G42" s="56">
        <f t="shared" si="2"/>
        <v>262217</v>
      </c>
      <c r="H42" s="57">
        <f t="shared" si="3"/>
        <v>0.2358790322580645</v>
      </c>
      <c r="I42" s="116">
        <f t="shared" si="4"/>
        <v>0.9872183415242034</v>
      </c>
      <c r="J42" s="58">
        <f t="shared" si="5"/>
        <v>663.41072550426463</v>
      </c>
      <c r="L42" s="62">
        <v>1</v>
      </c>
      <c r="M42" s="61">
        <v>263241</v>
      </c>
      <c r="N42" s="61">
        <v>1024</v>
      </c>
      <c r="O42" s="61">
        <v>730.27333333333331</v>
      </c>
      <c r="P42" s="61">
        <v>739.72828767123281</v>
      </c>
    </row>
    <row r="43" spans="1:20" x14ac:dyDescent="0.25">
      <c r="A43" s="27" t="s">
        <v>31</v>
      </c>
      <c r="B43" s="27">
        <v>1</v>
      </c>
      <c r="C43" s="4" t="s">
        <v>66</v>
      </c>
      <c r="D43" s="84">
        <v>37316</v>
      </c>
      <c r="E43" s="87">
        <f t="shared" si="0"/>
        <v>241192</v>
      </c>
      <c r="F43" s="87">
        <f t="shared" si="1"/>
        <v>797</v>
      </c>
      <c r="G43" s="56">
        <f t="shared" si="2"/>
        <v>240395</v>
      </c>
      <c r="H43" s="57">
        <f t="shared" si="3"/>
        <v>0.21612186379928316</v>
      </c>
      <c r="I43" s="116">
        <f t="shared" si="4"/>
        <v>0.90208935457944994</v>
      </c>
      <c r="J43" s="58">
        <f t="shared" si="5"/>
        <v>606.20404627739038</v>
      </c>
      <c r="L43" s="62">
        <v>1</v>
      </c>
      <c r="M43" s="61">
        <v>241192</v>
      </c>
      <c r="N43" s="61">
        <v>797</v>
      </c>
      <c r="O43" s="61">
        <v>667.25916666666672</v>
      </c>
      <c r="P43" s="61">
        <v>739.68189878234398</v>
      </c>
    </row>
    <row r="44" spans="1:20" x14ac:dyDescent="0.25">
      <c r="A44" s="27" t="s">
        <v>31</v>
      </c>
      <c r="B44" s="27">
        <v>1</v>
      </c>
      <c r="C44" s="4" t="s">
        <v>67</v>
      </c>
      <c r="D44" s="84">
        <v>37316</v>
      </c>
      <c r="E44" s="87">
        <f t="shared" si="0"/>
        <v>247904</v>
      </c>
      <c r="F44" s="87">
        <f t="shared" si="1"/>
        <v>887</v>
      </c>
      <c r="G44" s="56">
        <f t="shared" si="2"/>
        <v>247017</v>
      </c>
      <c r="H44" s="57">
        <f t="shared" si="3"/>
        <v>0.22213620071684587</v>
      </c>
      <c r="I44" s="116">
        <f>MIN(1,(O44+S44)/(P44+T44))</f>
        <v>1</v>
      </c>
      <c r="J44" s="58">
        <f t="shared" si="5"/>
        <v>672</v>
      </c>
      <c r="L44" s="62">
        <v>1</v>
      </c>
      <c r="M44" s="61">
        <v>247904</v>
      </c>
      <c r="N44" s="61">
        <v>887</v>
      </c>
      <c r="O44" s="61">
        <v>742.1344444444444</v>
      </c>
      <c r="P44" s="61">
        <v>739.05634322678839</v>
      </c>
    </row>
    <row r="45" spans="1:20" x14ac:dyDescent="0.25">
      <c r="A45" s="27" t="s">
        <v>31</v>
      </c>
      <c r="B45" s="27">
        <v>1</v>
      </c>
      <c r="C45" s="4" t="s">
        <v>68</v>
      </c>
      <c r="D45" s="84">
        <v>37316</v>
      </c>
      <c r="E45" s="87">
        <f t="shared" si="0"/>
        <v>274587</v>
      </c>
      <c r="F45" s="87">
        <f t="shared" si="1"/>
        <v>993</v>
      </c>
      <c r="G45" s="56">
        <f t="shared" si="2"/>
        <v>273594</v>
      </c>
      <c r="H45" s="57">
        <f t="shared" si="3"/>
        <v>0.24604569892473119</v>
      </c>
      <c r="I45" s="116">
        <f t="shared" si="4"/>
        <v>0.98815596260872018</v>
      </c>
      <c r="J45" s="58">
        <f t="shared" si="5"/>
        <v>664.04080687305998</v>
      </c>
      <c r="L45" s="62">
        <v>1</v>
      </c>
      <c r="M45" s="61">
        <v>274587</v>
      </c>
      <c r="N45" s="61">
        <v>993</v>
      </c>
      <c r="O45" s="61">
        <v>730.80250000000001</v>
      </c>
      <c r="P45" s="61">
        <v>739.56189878234397</v>
      </c>
    </row>
    <row r="46" spans="1:20" x14ac:dyDescent="0.25">
      <c r="A46" s="27" t="s">
        <v>31</v>
      </c>
      <c r="B46" s="27">
        <v>1</v>
      </c>
      <c r="C46" s="4" t="s">
        <v>69</v>
      </c>
      <c r="D46" s="84">
        <v>37316</v>
      </c>
      <c r="E46" s="87">
        <f t="shared" si="0"/>
        <v>215287</v>
      </c>
      <c r="F46" s="87">
        <f t="shared" si="1"/>
        <v>1482</v>
      </c>
      <c r="G46" s="56">
        <f t="shared" si="2"/>
        <v>213805</v>
      </c>
      <c r="H46" s="57">
        <f t="shared" si="3"/>
        <v>0.1929094982078853</v>
      </c>
      <c r="I46" s="116">
        <f t="shared" si="4"/>
        <v>0.69368253565523375</v>
      </c>
      <c r="J46" s="58">
        <f t="shared" si="5"/>
        <v>466.15466396031707</v>
      </c>
      <c r="L46" s="62">
        <v>1</v>
      </c>
      <c r="M46" s="61">
        <v>215287</v>
      </c>
      <c r="N46" s="61">
        <v>1482</v>
      </c>
      <c r="O46" s="61">
        <v>501.32472222222225</v>
      </c>
      <c r="P46" s="61">
        <v>722.70050989345509</v>
      </c>
    </row>
    <row r="47" spans="1:20" x14ac:dyDescent="0.25">
      <c r="A47" s="27" t="s">
        <v>31</v>
      </c>
      <c r="B47" s="27">
        <v>1</v>
      </c>
      <c r="C47" s="4" t="s">
        <v>70</v>
      </c>
      <c r="D47" s="84">
        <v>37316</v>
      </c>
      <c r="E47" s="87">
        <f t="shared" si="0"/>
        <v>271480</v>
      </c>
      <c r="F47" s="87">
        <f t="shared" si="1"/>
        <v>939</v>
      </c>
      <c r="G47" s="56">
        <f t="shared" si="2"/>
        <v>270541</v>
      </c>
      <c r="H47" s="57">
        <f t="shared" si="3"/>
        <v>0.24326164874551973</v>
      </c>
      <c r="I47" s="116">
        <f t="shared" si="4"/>
        <v>0.92947401516003036</v>
      </c>
      <c r="J47" s="58">
        <f t="shared" si="5"/>
        <v>624.60653818754042</v>
      </c>
      <c r="L47" s="62">
        <v>1</v>
      </c>
      <c r="M47" s="61">
        <v>270402</v>
      </c>
      <c r="N47" s="61">
        <v>886</v>
      </c>
      <c r="O47" s="61">
        <v>687.46888888888884</v>
      </c>
      <c r="P47" s="61">
        <v>739.63217656012171</v>
      </c>
      <c r="Q47">
        <v>1078</v>
      </c>
      <c r="R47">
        <v>53</v>
      </c>
    </row>
    <row r="48" spans="1:20" x14ac:dyDescent="0.25">
      <c r="A48" s="27" t="s">
        <v>31</v>
      </c>
      <c r="B48" s="27">
        <v>1</v>
      </c>
      <c r="C48" s="4" t="s">
        <v>71</v>
      </c>
      <c r="D48" s="84">
        <v>37316</v>
      </c>
      <c r="E48" s="87">
        <f t="shared" si="0"/>
        <v>296739</v>
      </c>
      <c r="F48" s="87">
        <f t="shared" si="1"/>
        <v>1340</v>
      </c>
      <c r="G48" s="56">
        <f t="shared" si="2"/>
        <v>295399</v>
      </c>
      <c r="H48" s="57">
        <f t="shared" si="3"/>
        <v>0.26589516129032259</v>
      </c>
      <c r="I48" s="116">
        <f t="shared" si="4"/>
        <v>0.99952015650792858</v>
      </c>
      <c r="J48" s="58">
        <f t="shared" si="5"/>
        <v>671.67754517332799</v>
      </c>
      <c r="L48" s="62">
        <v>1</v>
      </c>
      <c r="M48" s="61">
        <v>296739</v>
      </c>
      <c r="N48" s="61">
        <v>1340</v>
      </c>
      <c r="O48" s="61">
        <v>739.37444444444441</v>
      </c>
      <c r="P48" s="61">
        <v>739.72939878234399</v>
      </c>
    </row>
    <row r="49" spans="1:20" x14ac:dyDescent="0.25">
      <c r="A49" s="27" t="s">
        <v>31</v>
      </c>
      <c r="B49" s="27">
        <v>1</v>
      </c>
      <c r="C49" s="4" t="s">
        <v>72</v>
      </c>
      <c r="D49" s="84">
        <v>37316</v>
      </c>
      <c r="E49" s="87">
        <f t="shared" si="0"/>
        <v>354682</v>
      </c>
      <c r="F49" s="87">
        <f t="shared" si="1"/>
        <v>872</v>
      </c>
      <c r="G49" s="56">
        <f t="shared" si="2"/>
        <v>353810</v>
      </c>
      <c r="H49" s="57">
        <f t="shared" si="3"/>
        <v>0.31781541218637993</v>
      </c>
      <c r="I49" s="116">
        <f>(O49-S49)/(P49-T49)</f>
        <v>0.97997477383931531</v>
      </c>
      <c r="J49" s="58">
        <f t="shared" si="5"/>
        <v>658.54304802001991</v>
      </c>
      <c r="L49" s="62">
        <v>1</v>
      </c>
      <c r="M49" s="61">
        <v>-423986</v>
      </c>
      <c r="N49" s="61">
        <v>-2932</v>
      </c>
      <c r="O49" s="61">
        <v>1304.6641666666667</v>
      </c>
      <c r="P49" s="61">
        <v>783.84245433789954</v>
      </c>
      <c r="Q49">
        <f>(778668)</f>
        <v>778668</v>
      </c>
      <c r="R49">
        <v>3804</v>
      </c>
      <c r="S49">
        <f>(1844888+167489+40740+42484)/3600</f>
        <v>582.11138888888888</v>
      </c>
      <c r="T49">
        <f>167489/3600</f>
        <v>46.524722222222223</v>
      </c>
    </row>
    <row r="50" spans="1:20" x14ac:dyDescent="0.25">
      <c r="A50" s="27" t="s">
        <v>31</v>
      </c>
      <c r="B50" s="27">
        <v>1</v>
      </c>
      <c r="C50" s="4" t="s">
        <v>73</v>
      </c>
      <c r="D50" s="84">
        <v>37316</v>
      </c>
      <c r="E50" s="87">
        <f t="shared" si="0"/>
        <v>338293</v>
      </c>
      <c r="F50" s="87">
        <f t="shared" si="1"/>
        <v>759</v>
      </c>
      <c r="G50" s="56">
        <f t="shared" si="2"/>
        <v>337534</v>
      </c>
      <c r="H50" s="57">
        <f t="shared" si="3"/>
        <v>0.30312992831541219</v>
      </c>
      <c r="I50" s="116">
        <f t="shared" si="4"/>
        <v>0.99392061336513016</v>
      </c>
      <c r="J50" s="58">
        <f t="shared" si="5"/>
        <v>667.9146521813675</v>
      </c>
      <c r="L50" s="62">
        <v>1</v>
      </c>
      <c r="M50" s="61">
        <v>338293</v>
      </c>
      <c r="N50" s="61">
        <v>759</v>
      </c>
      <c r="O50" s="61">
        <v>731.65694444444443</v>
      </c>
      <c r="P50" s="61">
        <v>736.13217656012171</v>
      </c>
    </row>
    <row r="51" spans="1:20" x14ac:dyDescent="0.25">
      <c r="A51" s="27" t="s">
        <v>31</v>
      </c>
      <c r="B51" s="27">
        <v>1</v>
      </c>
      <c r="C51" s="4" t="s">
        <v>74</v>
      </c>
      <c r="D51" s="84">
        <v>37316</v>
      </c>
      <c r="E51" s="87">
        <f t="shared" si="0"/>
        <v>300992</v>
      </c>
      <c r="F51" s="87">
        <f t="shared" si="1"/>
        <v>481</v>
      </c>
      <c r="G51" s="56">
        <f t="shared" si="2"/>
        <v>300511</v>
      </c>
      <c r="H51" s="57">
        <f t="shared" si="3"/>
        <v>0.26970609318996414</v>
      </c>
      <c r="I51" s="116">
        <f t="shared" si="4"/>
        <v>0.94739485968664872</v>
      </c>
      <c r="J51" s="58">
        <f t="shared" si="5"/>
        <v>636.64934570942796</v>
      </c>
      <c r="L51" s="62">
        <v>1</v>
      </c>
      <c r="M51" s="61">
        <v>300992</v>
      </c>
      <c r="N51" s="61">
        <v>481</v>
      </c>
      <c r="O51" s="61">
        <v>680.505</v>
      </c>
      <c r="P51" s="61">
        <v>718.29078767123281</v>
      </c>
    </row>
    <row r="52" spans="1:20" x14ac:dyDescent="0.25">
      <c r="A52" s="27" t="s">
        <v>31</v>
      </c>
      <c r="B52" s="27">
        <v>1</v>
      </c>
      <c r="C52" s="4" t="s">
        <v>75</v>
      </c>
      <c r="D52" s="84">
        <v>37316</v>
      </c>
      <c r="E52" s="87">
        <f t="shared" si="0"/>
        <v>307500</v>
      </c>
      <c r="F52" s="87">
        <f t="shared" si="1"/>
        <v>778</v>
      </c>
      <c r="G52" s="56">
        <f t="shared" si="2"/>
        <v>306722</v>
      </c>
      <c r="H52" s="57">
        <f t="shared" si="3"/>
        <v>0.27553763440860213</v>
      </c>
      <c r="I52" s="116">
        <f t="shared" si="4"/>
        <v>0.93446821523463297</v>
      </c>
      <c r="J52" s="58">
        <f t="shared" si="5"/>
        <v>627.9626406376733</v>
      </c>
      <c r="L52" s="62">
        <v>1</v>
      </c>
      <c r="M52" s="61">
        <v>307500</v>
      </c>
      <c r="N52" s="61">
        <v>778</v>
      </c>
      <c r="O52" s="61">
        <v>666.32277777777779</v>
      </c>
      <c r="P52" s="61">
        <v>713.05023211567732</v>
      </c>
    </row>
    <row r="53" spans="1:20" x14ac:dyDescent="0.25">
      <c r="A53" s="27" t="s">
        <v>31</v>
      </c>
      <c r="B53" s="27">
        <v>1</v>
      </c>
      <c r="C53" s="4" t="s">
        <v>76</v>
      </c>
      <c r="D53" s="84">
        <v>37316</v>
      </c>
      <c r="E53" s="87">
        <f t="shared" si="0"/>
        <v>318738</v>
      </c>
      <c r="F53" s="87">
        <f t="shared" si="1"/>
        <v>257</v>
      </c>
      <c r="G53" s="56">
        <f t="shared" si="2"/>
        <v>318481</v>
      </c>
      <c r="H53" s="57">
        <f t="shared" si="3"/>
        <v>0.28560752688172042</v>
      </c>
      <c r="I53" s="116">
        <f>MIN(1,(O53+S53)/(P53+T53))</f>
        <v>1</v>
      </c>
      <c r="J53" s="58">
        <f t="shared" si="5"/>
        <v>672</v>
      </c>
      <c r="L53" s="62">
        <v>1</v>
      </c>
      <c r="M53" s="61">
        <v>318738</v>
      </c>
      <c r="N53" s="61">
        <v>257</v>
      </c>
      <c r="O53" s="61">
        <v>739.20361111111106</v>
      </c>
      <c r="P53" s="61">
        <v>737.20606544901057</v>
      </c>
    </row>
    <row r="54" spans="1:20" x14ac:dyDescent="0.25">
      <c r="A54" s="27" t="s">
        <v>31</v>
      </c>
      <c r="B54" s="27">
        <v>1</v>
      </c>
      <c r="C54" s="4" t="s">
        <v>77</v>
      </c>
      <c r="D54" s="84">
        <v>37316</v>
      </c>
      <c r="E54" s="87">
        <f t="shared" si="0"/>
        <v>306282</v>
      </c>
      <c r="F54" s="87">
        <f t="shared" si="1"/>
        <v>359</v>
      </c>
      <c r="G54" s="56">
        <f t="shared" si="2"/>
        <v>305923</v>
      </c>
      <c r="H54" s="57">
        <f t="shared" si="3"/>
        <v>0.2744462365591398</v>
      </c>
      <c r="I54" s="116">
        <f t="shared" si="4"/>
        <v>0.98645372805081699</v>
      </c>
      <c r="J54" s="58">
        <f t="shared" si="5"/>
        <v>662.89690525014908</v>
      </c>
      <c r="L54" s="62">
        <v>1</v>
      </c>
      <c r="M54" s="61">
        <v>306282</v>
      </c>
      <c r="N54" s="61">
        <v>359</v>
      </c>
      <c r="O54" s="61">
        <v>729.76472222222219</v>
      </c>
      <c r="P54" s="61">
        <v>739.78606544901061</v>
      </c>
    </row>
    <row r="55" spans="1:20" x14ac:dyDescent="0.25">
      <c r="A55" s="27" t="s">
        <v>31</v>
      </c>
      <c r="B55" s="27">
        <v>1</v>
      </c>
      <c r="C55" s="4" t="s">
        <v>78</v>
      </c>
      <c r="D55" s="84">
        <v>37316</v>
      </c>
      <c r="E55" s="87">
        <f t="shared" si="0"/>
        <v>218796</v>
      </c>
      <c r="F55" s="87">
        <f t="shared" si="1"/>
        <v>204</v>
      </c>
      <c r="G55" s="56">
        <f t="shared" si="2"/>
        <v>218592</v>
      </c>
      <c r="H55" s="57">
        <f t="shared" si="3"/>
        <v>0.1960537634408602</v>
      </c>
      <c r="I55" s="116">
        <f t="shared" si="4"/>
        <v>0.86377727636034629</v>
      </c>
      <c r="J55" s="58">
        <f t="shared" si="5"/>
        <v>580.45832971415268</v>
      </c>
      <c r="L55" s="62">
        <v>1</v>
      </c>
      <c r="M55" s="61">
        <v>218796</v>
      </c>
      <c r="N55" s="61">
        <v>204</v>
      </c>
      <c r="O55" s="61">
        <v>632.50111111111107</v>
      </c>
      <c r="P55" s="61">
        <v>732.25023211567725</v>
      </c>
    </row>
    <row r="56" spans="1:20" x14ac:dyDescent="0.25">
      <c r="A56" s="27" t="s">
        <v>31</v>
      </c>
      <c r="B56" s="27">
        <v>1</v>
      </c>
      <c r="C56" s="4" t="s">
        <v>79</v>
      </c>
      <c r="D56" s="84">
        <v>37316</v>
      </c>
      <c r="E56" s="87">
        <f t="shared" si="0"/>
        <v>322651</v>
      </c>
      <c r="F56" s="87">
        <f t="shared" si="1"/>
        <v>566</v>
      </c>
      <c r="G56" s="56">
        <f t="shared" si="2"/>
        <v>322085</v>
      </c>
      <c r="H56" s="57">
        <f t="shared" si="3"/>
        <v>0.28911379928315412</v>
      </c>
      <c r="I56" s="116">
        <f t="shared" si="4"/>
        <v>0.94399968237201048</v>
      </c>
      <c r="J56" s="58">
        <f t="shared" si="5"/>
        <v>634.3677865539911</v>
      </c>
      <c r="L56" s="62">
        <v>1</v>
      </c>
      <c r="M56" s="61">
        <v>322651</v>
      </c>
      <c r="N56" s="61">
        <v>566</v>
      </c>
      <c r="O56" s="61">
        <v>684.2452777777778</v>
      </c>
      <c r="P56" s="61">
        <v>724.83634322678836</v>
      </c>
    </row>
    <row r="57" spans="1:20" x14ac:dyDescent="0.25">
      <c r="A57" s="27" t="s">
        <v>31</v>
      </c>
      <c r="B57" s="27">
        <v>1</v>
      </c>
      <c r="C57" s="4" t="s">
        <v>80</v>
      </c>
      <c r="D57" s="84">
        <v>37316</v>
      </c>
      <c r="E57" s="87">
        <f t="shared" si="0"/>
        <v>282604</v>
      </c>
      <c r="F57" s="87">
        <f t="shared" si="1"/>
        <v>952</v>
      </c>
      <c r="G57" s="56">
        <f t="shared" si="2"/>
        <v>281652</v>
      </c>
      <c r="H57" s="57">
        <f t="shared" si="3"/>
        <v>0.25322939068100359</v>
      </c>
      <c r="I57" s="116">
        <f t="shared" si="4"/>
        <v>0.81461768159939341</v>
      </c>
      <c r="J57" s="58">
        <f t="shared" si="5"/>
        <v>547.4230820347924</v>
      </c>
      <c r="L57" s="62">
        <v>1</v>
      </c>
      <c r="M57" s="61">
        <v>282604</v>
      </c>
      <c r="N57" s="61">
        <v>952</v>
      </c>
      <c r="O57" s="61">
        <v>583.43027777777775</v>
      </c>
      <c r="P57" s="61">
        <v>716.20134322678837</v>
      </c>
    </row>
    <row r="58" spans="1:20" x14ac:dyDescent="0.25">
      <c r="A58" s="27" t="s">
        <v>31</v>
      </c>
      <c r="B58" s="27">
        <v>1</v>
      </c>
      <c r="C58" s="4" t="s">
        <v>81</v>
      </c>
      <c r="D58" s="84">
        <v>37316</v>
      </c>
      <c r="E58" s="87">
        <f t="shared" si="0"/>
        <v>315516</v>
      </c>
      <c r="F58" s="87">
        <f t="shared" si="1"/>
        <v>764</v>
      </c>
      <c r="G58" s="56">
        <f t="shared" si="2"/>
        <v>314752</v>
      </c>
      <c r="H58" s="57">
        <f t="shared" si="3"/>
        <v>0.2827204301075269</v>
      </c>
      <c r="I58" s="116">
        <f t="shared" si="4"/>
        <v>0.93995006669415293</v>
      </c>
      <c r="J58" s="58">
        <f t="shared" si="5"/>
        <v>631.64644481847074</v>
      </c>
      <c r="L58" s="62">
        <v>1</v>
      </c>
      <c r="M58" s="61">
        <v>315516</v>
      </c>
      <c r="N58" s="61">
        <v>764</v>
      </c>
      <c r="O58" s="61">
        <v>691.60555555555561</v>
      </c>
      <c r="P58" s="61">
        <v>735.78967656012173</v>
      </c>
    </row>
    <row r="59" spans="1:20" x14ac:dyDescent="0.25">
      <c r="A59" s="27" t="s">
        <v>31</v>
      </c>
      <c r="B59" s="27">
        <v>1</v>
      </c>
      <c r="C59" s="4" t="s">
        <v>82</v>
      </c>
      <c r="D59" s="84">
        <v>37316</v>
      </c>
      <c r="E59" s="87">
        <f t="shared" si="0"/>
        <v>318800</v>
      </c>
      <c r="F59" s="87">
        <f t="shared" si="1"/>
        <v>1004</v>
      </c>
      <c r="G59" s="56">
        <f t="shared" si="2"/>
        <v>317796</v>
      </c>
      <c r="H59" s="57">
        <f t="shared" si="3"/>
        <v>0.28566308243727601</v>
      </c>
      <c r="I59" s="116">
        <f t="shared" si="4"/>
        <v>0.98725913288590383</v>
      </c>
      <c r="J59" s="58">
        <f t="shared" si="5"/>
        <v>663.43813729932742</v>
      </c>
      <c r="L59" s="62">
        <v>1</v>
      </c>
      <c r="M59" s="61">
        <v>318800</v>
      </c>
      <c r="N59" s="61">
        <v>1004</v>
      </c>
      <c r="O59" s="61">
        <v>727.38972222222219</v>
      </c>
      <c r="P59" s="61">
        <v>736.77689878234389</v>
      </c>
    </row>
    <row r="60" spans="1:20" x14ac:dyDescent="0.25">
      <c r="A60" s="27" t="s">
        <v>31</v>
      </c>
      <c r="B60" s="27">
        <v>1</v>
      </c>
      <c r="C60" s="4" t="s">
        <v>83</v>
      </c>
      <c r="D60" s="84">
        <v>37316</v>
      </c>
      <c r="E60" s="87">
        <f t="shared" si="0"/>
        <v>287334</v>
      </c>
      <c r="F60" s="87">
        <f t="shared" si="1"/>
        <v>425</v>
      </c>
      <c r="G60" s="56">
        <f t="shared" si="2"/>
        <v>286909</v>
      </c>
      <c r="H60" s="57">
        <f t="shared" si="3"/>
        <v>0.25746774193548388</v>
      </c>
      <c r="I60" s="116">
        <f t="shared" si="4"/>
        <v>0.99386587654522207</v>
      </c>
      <c r="J60" s="58">
        <f t="shared" si="5"/>
        <v>667.87786903838924</v>
      </c>
      <c r="L60" s="62">
        <v>1</v>
      </c>
      <c r="M60" s="61">
        <v>287334</v>
      </c>
      <c r="N60" s="61">
        <v>425</v>
      </c>
      <c r="O60" s="61">
        <v>732.10916666666662</v>
      </c>
      <c r="P60" s="61">
        <v>736.6277321156773</v>
      </c>
    </row>
    <row r="61" spans="1:20" x14ac:dyDescent="0.25">
      <c r="A61" s="27" t="s">
        <v>31</v>
      </c>
      <c r="B61" s="27">
        <v>1</v>
      </c>
      <c r="C61" s="4" t="s">
        <v>84</v>
      </c>
      <c r="D61" s="84">
        <v>37316</v>
      </c>
      <c r="E61" s="87">
        <f t="shared" si="0"/>
        <v>296871</v>
      </c>
      <c r="F61" s="87">
        <f t="shared" si="1"/>
        <v>640</v>
      </c>
      <c r="G61" s="56">
        <f t="shared" si="2"/>
        <v>296231</v>
      </c>
      <c r="H61" s="57">
        <f t="shared" si="3"/>
        <v>0.26601344086021506</v>
      </c>
      <c r="I61" s="116">
        <f t="shared" si="4"/>
        <v>0.97915194419735951</v>
      </c>
      <c r="J61" s="58">
        <f t="shared" si="5"/>
        <v>657.99010650062564</v>
      </c>
      <c r="L61" s="62">
        <v>1</v>
      </c>
      <c r="M61" s="61">
        <v>296871</v>
      </c>
      <c r="N61" s="61">
        <v>640</v>
      </c>
      <c r="O61" s="61">
        <v>720.60138888888889</v>
      </c>
      <c r="P61" s="61">
        <v>735.94439878234391</v>
      </c>
    </row>
    <row r="62" spans="1:20" x14ac:dyDescent="0.25">
      <c r="A62" s="27" t="s">
        <v>31</v>
      </c>
      <c r="B62" s="27">
        <v>1</v>
      </c>
      <c r="C62" s="4" t="s">
        <v>85</v>
      </c>
      <c r="D62" s="84">
        <v>37316</v>
      </c>
      <c r="E62" s="87">
        <f t="shared" si="0"/>
        <v>284571</v>
      </c>
      <c r="F62" s="87">
        <f t="shared" si="1"/>
        <v>1197</v>
      </c>
      <c r="G62" s="56">
        <f t="shared" si="2"/>
        <v>283374</v>
      </c>
      <c r="H62" s="57">
        <f t="shared" si="3"/>
        <v>0.25499193548387095</v>
      </c>
      <c r="I62" s="116">
        <f t="shared" si="4"/>
        <v>0.91156399624340934</v>
      </c>
      <c r="J62" s="58">
        <f t="shared" si="5"/>
        <v>612.57100547557104</v>
      </c>
      <c r="L62" s="62">
        <v>1</v>
      </c>
      <c r="M62" s="61">
        <v>284571</v>
      </c>
      <c r="N62" s="61">
        <v>1197</v>
      </c>
      <c r="O62" s="61">
        <v>645.59388888888884</v>
      </c>
      <c r="P62" s="61">
        <v>708.22662100456614</v>
      </c>
    </row>
    <row r="63" spans="1:20" x14ac:dyDescent="0.25">
      <c r="A63" s="27" t="s">
        <v>31</v>
      </c>
      <c r="B63" s="27">
        <v>1</v>
      </c>
      <c r="C63" s="4" t="s">
        <v>86</v>
      </c>
      <c r="D63" s="84">
        <v>37316</v>
      </c>
      <c r="E63" s="87">
        <f t="shared" si="0"/>
        <v>280523</v>
      </c>
      <c r="F63" s="87">
        <f t="shared" si="1"/>
        <v>1336</v>
      </c>
      <c r="G63" s="56">
        <f t="shared" si="2"/>
        <v>279187</v>
      </c>
      <c r="H63" s="57">
        <f t="shared" si="3"/>
        <v>0.25136469534050176</v>
      </c>
      <c r="I63" s="116">
        <f>(O63-S63)/(P63-T63)</f>
        <v>0.97340230874538969</v>
      </c>
      <c r="J63" s="58">
        <f t="shared" si="5"/>
        <v>654.12635147690185</v>
      </c>
      <c r="L63" s="62">
        <v>1</v>
      </c>
      <c r="M63" s="61">
        <v>-561535</v>
      </c>
      <c r="N63" s="61">
        <v>-4994</v>
      </c>
      <c r="O63" s="61">
        <v>999.40916666666669</v>
      </c>
      <c r="P63" s="61">
        <v>893.27939878234395</v>
      </c>
      <c r="Q63">
        <f>842058</f>
        <v>842058</v>
      </c>
      <c r="R63">
        <f>6330</f>
        <v>6330</v>
      </c>
      <c r="S63">
        <f>(236816+600951+9453+205357)/3600</f>
        <v>292.38249999999999</v>
      </c>
      <c r="T63">
        <f>600961/3600</f>
        <v>166.93361111111111</v>
      </c>
    </row>
    <row r="64" spans="1:20" x14ac:dyDescent="0.25">
      <c r="A64" s="27" t="s">
        <v>31</v>
      </c>
      <c r="B64" s="27">
        <v>1</v>
      </c>
      <c r="C64" s="4" t="s">
        <v>87</v>
      </c>
      <c r="D64" s="84">
        <v>37316</v>
      </c>
      <c r="E64" s="87">
        <f t="shared" si="0"/>
        <v>283096</v>
      </c>
      <c r="F64" s="87">
        <f t="shared" si="1"/>
        <v>262</v>
      </c>
      <c r="G64" s="56">
        <f t="shared" si="2"/>
        <v>282834</v>
      </c>
      <c r="H64" s="57">
        <f t="shared" si="3"/>
        <v>0.25367025089605733</v>
      </c>
      <c r="I64" s="116">
        <f t="shared" si="4"/>
        <v>0.99575522998495358</v>
      </c>
      <c r="J64" s="58">
        <f t="shared" si="5"/>
        <v>669.1475145498888</v>
      </c>
      <c r="L64" s="62">
        <v>1</v>
      </c>
      <c r="M64" s="61">
        <v>283096</v>
      </c>
      <c r="N64" s="61">
        <v>262</v>
      </c>
      <c r="O64" s="61">
        <v>729.41527777777776</v>
      </c>
      <c r="P64" s="61">
        <v>732.52467656012175</v>
      </c>
    </row>
    <row r="65" spans="1:16" x14ac:dyDescent="0.25">
      <c r="A65" s="27" t="s">
        <v>31</v>
      </c>
      <c r="B65" s="27">
        <v>1</v>
      </c>
      <c r="C65" s="4" t="s">
        <v>88</v>
      </c>
      <c r="D65" s="84">
        <v>37316</v>
      </c>
      <c r="E65" s="87">
        <f t="shared" si="0"/>
        <v>223100</v>
      </c>
      <c r="F65" s="87">
        <f t="shared" si="1"/>
        <v>953</v>
      </c>
      <c r="G65" s="56">
        <f t="shared" si="2"/>
        <v>222147</v>
      </c>
      <c r="H65" s="57">
        <f t="shared" si="3"/>
        <v>0.19991039426523297</v>
      </c>
      <c r="I65" s="116">
        <f t="shared" si="4"/>
        <v>0.7477018699462934</v>
      </c>
      <c r="J65" s="58">
        <f t="shared" si="5"/>
        <v>502.45565660390918</v>
      </c>
      <c r="L65" s="62">
        <v>1</v>
      </c>
      <c r="M65" s="61">
        <v>223100</v>
      </c>
      <c r="N65" s="61">
        <v>953</v>
      </c>
      <c r="O65" s="61">
        <v>545.67694444444442</v>
      </c>
      <c r="P65" s="61">
        <v>729.805509893455</v>
      </c>
    </row>
    <row r="66" spans="1:16" x14ac:dyDescent="0.25">
      <c r="A66" s="27" t="s">
        <v>31</v>
      </c>
      <c r="B66" s="27">
        <v>1</v>
      </c>
      <c r="C66" s="4" t="s">
        <v>89</v>
      </c>
      <c r="D66" s="84">
        <v>37316</v>
      </c>
      <c r="E66" s="87">
        <f t="shared" si="0"/>
        <v>245416</v>
      </c>
      <c r="F66" s="87">
        <f t="shared" si="1"/>
        <v>671</v>
      </c>
      <c r="G66" s="56">
        <f t="shared" si="2"/>
        <v>244745</v>
      </c>
      <c r="H66" s="57">
        <f t="shared" si="3"/>
        <v>0.21990681003584228</v>
      </c>
      <c r="I66" s="116">
        <f t="shared" si="4"/>
        <v>0.99640280750867849</v>
      </c>
      <c r="J66" s="58">
        <f t="shared" si="5"/>
        <v>669.58268664583193</v>
      </c>
      <c r="L66" s="62">
        <v>1</v>
      </c>
      <c r="M66" s="61">
        <v>245416</v>
      </c>
      <c r="N66" s="61">
        <v>671</v>
      </c>
      <c r="O66" s="61">
        <v>730.02194444444444</v>
      </c>
      <c r="P66" s="61">
        <v>732.65745433789948</v>
      </c>
    </row>
    <row r="67" spans="1:16" x14ac:dyDescent="0.25">
      <c r="A67" s="27" t="s">
        <v>31</v>
      </c>
      <c r="B67" s="27">
        <v>1</v>
      </c>
      <c r="C67" s="4" t="s">
        <v>90</v>
      </c>
      <c r="D67" s="84">
        <v>37316</v>
      </c>
      <c r="E67" s="87">
        <f t="shared" si="0"/>
        <v>213288</v>
      </c>
      <c r="F67" s="87">
        <f t="shared" si="1"/>
        <v>1275</v>
      </c>
      <c r="G67" s="56">
        <f t="shared" si="2"/>
        <v>212013</v>
      </c>
      <c r="H67" s="57">
        <f t="shared" si="3"/>
        <v>0.19111827956989247</v>
      </c>
      <c r="I67" s="116">
        <f t="shared" si="4"/>
        <v>0.88027867602959797</v>
      </c>
      <c r="J67" s="58">
        <f t="shared" si="5"/>
        <v>591.54727029188984</v>
      </c>
      <c r="L67" s="62">
        <v>1</v>
      </c>
      <c r="M67" s="61">
        <v>213288</v>
      </c>
      <c r="N67" s="61">
        <v>1275</v>
      </c>
      <c r="O67" s="61">
        <v>640.69416666666666</v>
      </c>
      <c r="P67" s="61">
        <v>727.83106544901057</v>
      </c>
    </row>
    <row r="68" spans="1:16" x14ac:dyDescent="0.25">
      <c r="A68" s="27" t="s">
        <v>31</v>
      </c>
      <c r="B68" s="27">
        <v>1</v>
      </c>
      <c r="C68" s="4" t="s">
        <v>91</v>
      </c>
      <c r="D68" s="84">
        <v>37316</v>
      </c>
      <c r="E68" s="87">
        <f t="shared" si="0"/>
        <v>230054</v>
      </c>
      <c r="F68" s="87">
        <f t="shared" si="1"/>
        <v>1077</v>
      </c>
      <c r="G68" s="56">
        <f t="shared" si="2"/>
        <v>228977</v>
      </c>
      <c r="H68" s="57">
        <f t="shared" si="3"/>
        <v>0.20614157706093189</v>
      </c>
      <c r="I68" s="116">
        <f t="shared" si="4"/>
        <v>0.99065901908931109</v>
      </c>
      <c r="J68" s="58">
        <f t="shared" si="5"/>
        <v>665.72286082801702</v>
      </c>
      <c r="L68" s="62">
        <v>1</v>
      </c>
      <c r="M68" s="61">
        <v>230054</v>
      </c>
      <c r="N68" s="61">
        <v>1077</v>
      </c>
      <c r="O68" s="61">
        <v>725.79527777777776</v>
      </c>
      <c r="P68" s="61">
        <v>732.63884322678837</v>
      </c>
    </row>
    <row r="69" spans="1:16" x14ac:dyDescent="0.25">
      <c r="A69" s="27" t="s">
        <v>31</v>
      </c>
      <c r="B69" s="27">
        <v>1</v>
      </c>
      <c r="C69" s="4" t="s">
        <v>92</v>
      </c>
      <c r="D69" s="84">
        <v>37316</v>
      </c>
      <c r="E69" s="87">
        <f t="shared" si="0"/>
        <v>263289</v>
      </c>
      <c r="F69" s="87">
        <f t="shared" si="1"/>
        <v>827</v>
      </c>
      <c r="G69" s="56">
        <f t="shared" si="2"/>
        <v>262462</v>
      </c>
      <c r="H69" s="57">
        <f t="shared" si="3"/>
        <v>0.23592204301075267</v>
      </c>
      <c r="I69" s="116">
        <f t="shared" si="4"/>
        <v>0.96045550958778381</v>
      </c>
      <c r="J69" s="58">
        <f t="shared" si="5"/>
        <v>645.42610244299067</v>
      </c>
      <c r="L69" s="62">
        <v>1</v>
      </c>
      <c r="M69" s="61">
        <v>263289</v>
      </c>
      <c r="N69" s="61">
        <v>827</v>
      </c>
      <c r="O69" s="61">
        <v>703.66194444444443</v>
      </c>
      <c r="P69" s="61">
        <v>732.63356544901058</v>
      </c>
    </row>
    <row r="70" spans="1:16" x14ac:dyDescent="0.25">
      <c r="A70" s="27" t="s">
        <v>31</v>
      </c>
      <c r="B70" s="27">
        <v>1</v>
      </c>
      <c r="C70" s="4" t="s">
        <v>93</v>
      </c>
      <c r="D70" s="84">
        <v>37316</v>
      </c>
      <c r="E70" s="87">
        <f t="shared" si="0"/>
        <v>295867</v>
      </c>
      <c r="F70" s="87">
        <f t="shared" si="1"/>
        <v>768</v>
      </c>
      <c r="G70" s="56">
        <f t="shared" si="2"/>
        <v>295099</v>
      </c>
      <c r="H70" s="57">
        <f t="shared" si="3"/>
        <v>0.26511379928315409</v>
      </c>
      <c r="I70" s="116">
        <f t="shared" si="4"/>
        <v>0.99072941805661785</v>
      </c>
      <c r="J70" s="58">
        <f t="shared" si="5"/>
        <v>665.77016893404721</v>
      </c>
      <c r="L70" s="62">
        <v>1</v>
      </c>
      <c r="M70" s="61">
        <v>295867</v>
      </c>
      <c r="N70" s="61">
        <v>768</v>
      </c>
      <c r="O70" s="61">
        <v>726.10444444444443</v>
      </c>
      <c r="P70" s="61">
        <v>732.89884322678836</v>
      </c>
    </row>
    <row r="71" spans="1:16" x14ac:dyDescent="0.25">
      <c r="A71" s="27" t="s">
        <v>31</v>
      </c>
      <c r="B71" s="27">
        <v>1</v>
      </c>
      <c r="C71" s="4" t="s">
        <v>94</v>
      </c>
      <c r="D71" s="84">
        <v>37316</v>
      </c>
      <c r="E71" s="87">
        <f t="shared" si="0"/>
        <v>0</v>
      </c>
      <c r="F71" s="87">
        <f t="shared" si="1"/>
        <v>0</v>
      </c>
      <c r="G71" s="56">
        <f t="shared" si="2"/>
        <v>0</v>
      </c>
      <c r="H71" s="57">
        <f t="shared" si="3"/>
        <v>0</v>
      </c>
      <c r="I71" s="116">
        <v>0</v>
      </c>
      <c r="J71" s="58">
        <f t="shared" si="5"/>
        <v>0</v>
      </c>
      <c r="L71" s="6"/>
    </row>
    <row r="72" spans="1:16" x14ac:dyDescent="0.25">
      <c r="A72" s="27" t="s">
        <v>31</v>
      </c>
      <c r="B72" s="27">
        <v>1</v>
      </c>
      <c r="C72" s="4" t="s">
        <v>95</v>
      </c>
      <c r="D72" s="84">
        <v>37316</v>
      </c>
      <c r="E72" s="87">
        <f t="shared" si="0"/>
        <v>239844</v>
      </c>
      <c r="F72" s="87">
        <f t="shared" si="1"/>
        <v>1183</v>
      </c>
      <c r="G72" s="56">
        <f t="shared" si="2"/>
        <v>238661</v>
      </c>
      <c r="H72" s="57">
        <f t="shared" si="3"/>
        <v>0.21491397849462365</v>
      </c>
      <c r="I72" s="116">
        <f t="shared" si="4"/>
        <v>0.97639783794691282</v>
      </c>
      <c r="J72" s="58">
        <f t="shared" si="5"/>
        <v>656.13934710032538</v>
      </c>
      <c r="L72" s="62">
        <v>1</v>
      </c>
      <c r="M72" s="61">
        <v>239844</v>
      </c>
      <c r="N72" s="61">
        <v>1183</v>
      </c>
      <c r="O72" s="61">
        <v>714.98083333333329</v>
      </c>
      <c r="P72" s="61">
        <v>732.26384322678837</v>
      </c>
    </row>
    <row r="73" spans="1:16" x14ac:dyDescent="0.25">
      <c r="A73" s="27" t="s">
        <v>31</v>
      </c>
      <c r="B73" s="27">
        <v>1</v>
      </c>
      <c r="C73" s="4" t="s">
        <v>96</v>
      </c>
      <c r="D73" s="84">
        <v>37316</v>
      </c>
      <c r="E73" s="87">
        <f t="shared" si="0"/>
        <v>227590</v>
      </c>
      <c r="F73" s="87">
        <f t="shared" si="1"/>
        <v>463</v>
      </c>
      <c r="G73" s="56">
        <f t="shared" si="2"/>
        <v>227127</v>
      </c>
      <c r="H73" s="57">
        <f t="shared" si="3"/>
        <v>0.20393369175627241</v>
      </c>
      <c r="I73" s="116">
        <f t="shared" si="4"/>
        <v>1.0002241779471819</v>
      </c>
      <c r="J73" s="58">
        <f t="shared" si="5"/>
        <v>672.15064758050619</v>
      </c>
      <c r="L73" s="62">
        <v>1</v>
      </c>
      <c r="M73" s="61">
        <v>227590</v>
      </c>
      <c r="N73" s="61">
        <v>463</v>
      </c>
      <c r="O73" s="61">
        <v>732.67305555555561</v>
      </c>
      <c r="P73" s="61">
        <v>732.50884322678837</v>
      </c>
    </row>
    <row r="74" spans="1:16" x14ac:dyDescent="0.25">
      <c r="A74" s="27" t="s">
        <v>31</v>
      </c>
      <c r="B74" s="27">
        <v>1</v>
      </c>
      <c r="C74" s="4" t="s">
        <v>97</v>
      </c>
      <c r="D74" s="84">
        <v>37316</v>
      </c>
      <c r="E74" s="87">
        <f t="shared" si="0"/>
        <v>152506</v>
      </c>
      <c r="F74" s="87">
        <f t="shared" si="1"/>
        <v>718</v>
      </c>
      <c r="G74" s="56">
        <f t="shared" si="2"/>
        <v>151788</v>
      </c>
      <c r="H74" s="57">
        <f t="shared" si="3"/>
        <v>0.13665412186379927</v>
      </c>
      <c r="I74" s="116">
        <f t="shared" si="4"/>
        <v>0.87153766038327241</v>
      </c>
      <c r="J74" s="58">
        <f t="shared" si="5"/>
        <v>585.6733077775591</v>
      </c>
      <c r="L74" s="62">
        <v>1</v>
      </c>
      <c r="M74" s="61">
        <v>152506</v>
      </c>
      <c r="N74" s="61">
        <v>718</v>
      </c>
      <c r="O74" s="61">
        <v>638.47416666666663</v>
      </c>
      <c r="P74" s="61">
        <v>732.58356544901062</v>
      </c>
    </row>
    <row r="75" spans="1:16" x14ac:dyDescent="0.25">
      <c r="A75" s="27" t="s">
        <v>31</v>
      </c>
      <c r="B75" s="27">
        <v>1</v>
      </c>
      <c r="C75" s="4" t="s">
        <v>98</v>
      </c>
      <c r="D75" s="84">
        <v>37316</v>
      </c>
      <c r="E75" s="87">
        <f t="shared" si="0"/>
        <v>219388</v>
      </c>
      <c r="F75" s="87">
        <f t="shared" si="1"/>
        <v>436</v>
      </c>
      <c r="G75" s="56">
        <f t="shared" si="2"/>
        <v>218952</v>
      </c>
      <c r="H75" s="57">
        <f t="shared" si="3"/>
        <v>0.19658422939068101</v>
      </c>
      <c r="I75" s="116">
        <f t="shared" si="4"/>
        <v>0.99460233720508096</v>
      </c>
      <c r="J75" s="58">
        <f t="shared" si="5"/>
        <v>668.37277060181441</v>
      </c>
      <c r="L75" s="62">
        <v>1</v>
      </c>
      <c r="M75" s="61">
        <v>219388</v>
      </c>
      <c r="N75" s="61">
        <v>436</v>
      </c>
      <c r="O75" s="61">
        <v>728.55638888888893</v>
      </c>
      <c r="P75" s="61">
        <v>732.51023211567724</v>
      </c>
    </row>
    <row r="76" spans="1:16" x14ac:dyDescent="0.25">
      <c r="A76" s="27" t="s">
        <v>31</v>
      </c>
      <c r="B76" s="27">
        <v>1</v>
      </c>
      <c r="C76" s="4" t="s">
        <v>99</v>
      </c>
      <c r="D76" s="84">
        <v>37316</v>
      </c>
      <c r="E76" s="87">
        <f t="shared" ref="E76:E117" si="6">M76+Q76</f>
        <v>267410</v>
      </c>
      <c r="F76" s="87">
        <f t="shared" ref="F76:F117" si="7">N76+R76</f>
        <v>908</v>
      </c>
      <c r="G76" s="56">
        <f t="shared" ref="G76:G117" si="8">E76-F76</f>
        <v>266502</v>
      </c>
      <c r="H76" s="57">
        <f t="shared" ref="H76:H117" si="9">IF(E76&lt;0,0,E76/(31*1500*24))</f>
        <v>0.23961469534050178</v>
      </c>
      <c r="I76" s="116">
        <f t="shared" ref="I76:I117" si="10">(O76+S76)/(P76+T76)</f>
        <v>0.99221783537821306</v>
      </c>
      <c r="J76" s="58">
        <f t="shared" ref="J76:J117" si="11">I76*(24*28)</f>
        <v>666.77038537415922</v>
      </c>
      <c r="L76" s="62">
        <v>1</v>
      </c>
      <c r="M76" s="61">
        <v>267410</v>
      </c>
      <c r="N76" s="61">
        <v>908</v>
      </c>
      <c r="O76" s="61">
        <v>711.2258333333333</v>
      </c>
      <c r="P76" s="61">
        <v>716.80412100456613</v>
      </c>
    </row>
    <row r="77" spans="1:16" x14ac:dyDescent="0.25">
      <c r="A77" s="27" t="s">
        <v>31</v>
      </c>
      <c r="B77" s="27">
        <v>1</v>
      </c>
      <c r="C77" s="4" t="s">
        <v>100</v>
      </c>
      <c r="D77" s="84">
        <v>37316</v>
      </c>
      <c r="E77" s="87">
        <f t="shared" si="6"/>
        <v>281944</v>
      </c>
      <c r="F77" s="87">
        <f t="shared" si="7"/>
        <v>786</v>
      </c>
      <c r="G77" s="56">
        <f t="shared" si="8"/>
        <v>281158</v>
      </c>
      <c r="H77" s="57">
        <f t="shared" si="9"/>
        <v>0.2526379928315412</v>
      </c>
      <c r="I77" s="116">
        <f t="shared" si="10"/>
        <v>0.98072362915946065</v>
      </c>
      <c r="J77" s="58">
        <f t="shared" si="11"/>
        <v>659.0462787951576</v>
      </c>
      <c r="L77" s="62">
        <v>1</v>
      </c>
      <c r="M77" s="61">
        <v>281944</v>
      </c>
      <c r="N77" s="61">
        <v>786</v>
      </c>
      <c r="O77" s="61">
        <v>719.01666666666665</v>
      </c>
      <c r="P77" s="61">
        <v>733.14912100456615</v>
      </c>
    </row>
    <row r="78" spans="1:16" x14ac:dyDescent="0.25">
      <c r="A78" s="27" t="s">
        <v>31</v>
      </c>
      <c r="B78" s="27">
        <v>1</v>
      </c>
      <c r="C78" s="4" t="s">
        <v>101</v>
      </c>
      <c r="D78" s="84">
        <v>37316</v>
      </c>
      <c r="E78" s="87">
        <f t="shared" si="6"/>
        <v>250080</v>
      </c>
      <c r="F78" s="87">
        <f t="shared" si="7"/>
        <v>1132</v>
      </c>
      <c r="G78" s="56">
        <f t="shared" si="8"/>
        <v>248948</v>
      </c>
      <c r="H78" s="57">
        <f t="shared" si="9"/>
        <v>0.22408602150537635</v>
      </c>
      <c r="I78" s="116">
        <f t="shared" si="10"/>
        <v>0.95819503511060977</v>
      </c>
      <c r="J78" s="58">
        <f t="shared" si="11"/>
        <v>643.90706359432977</v>
      </c>
      <c r="L78" s="62">
        <v>1</v>
      </c>
      <c r="M78" s="61">
        <v>250080</v>
      </c>
      <c r="N78" s="61">
        <v>1132</v>
      </c>
      <c r="O78" s="61">
        <v>702.40722222222223</v>
      </c>
      <c r="P78" s="61">
        <v>733.05245433789946</v>
      </c>
    </row>
    <row r="79" spans="1:16" x14ac:dyDescent="0.25">
      <c r="A79" s="27" t="s">
        <v>31</v>
      </c>
      <c r="B79" s="27">
        <v>1</v>
      </c>
      <c r="C79" s="4" t="s">
        <v>102</v>
      </c>
      <c r="D79" s="84">
        <v>37316</v>
      </c>
      <c r="E79" s="87">
        <f t="shared" si="6"/>
        <v>302295</v>
      </c>
      <c r="F79" s="87">
        <f t="shared" si="7"/>
        <v>888</v>
      </c>
      <c r="G79" s="56">
        <f t="shared" si="8"/>
        <v>301407</v>
      </c>
      <c r="H79" s="57">
        <f t="shared" si="9"/>
        <v>0.27087365591397849</v>
      </c>
      <c r="I79" s="116">
        <f t="shared" si="10"/>
        <v>0.98817180594826315</v>
      </c>
      <c r="J79" s="58">
        <f t="shared" si="11"/>
        <v>664.05145359723281</v>
      </c>
      <c r="L79" s="62">
        <v>1</v>
      </c>
      <c r="M79" s="61">
        <v>302295</v>
      </c>
      <c r="N79" s="61">
        <v>888</v>
      </c>
      <c r="O79" s="61">
        <v>724.52944444444449</v>
      </c>
      <c r="P79" s="61">
        <v>733.20189878234396</v>
      </c>
    </row>
    <row r="80" spans="1:16" x14ac:dyDescent="0.25">
      <c r="A80" s="27" t="s">
        <v>31</v>
      </c>
      <c r="B80" s="27">
        <v>1</v>
      </c>
      <c r="C80" s="4" t="s">
        <v>103</v>
      </c>
      <c r="D80" s="84">
        <v>37316</v>
      </c>
      <c r="E80" s="87">
        <f t="shared" si="6"/>
        <v>218834</v>
      </c>
      <c r="F80" s="87">
        <f t="shared" si="7"/>
        <v>661</v>
      </c>
      <c r="G80" s="56">
        <f t="shared" si="8"/>
        <v>218173</v>
      </c>
      <c r="H80" s="57">
        <f t="shared" si="9"/>
        <v>0.19608781362007169</v>
      </c>
      <c r="I80" s="116">
        <f t="shared" si="10"/>
        <v>0.88386508618034132</v>
      </c>
      <c r="J80" s="58">
        <f t="shared" si="11"/>
        <v>593.95733791318935</v>
      </c>
      <c r="L80" s="62">
        <v>1</v>
      </c>
      <c r="M80" s="61">
        <v>218834</v>
      </c>
      <c r="N80" s="61">
        <v>661</v>
      </c>
      <c r="O80" s="61">
        <v>647.56027777777774</v>
      </c>
      <c r="P80" s="61">
        <v>732.64606544901062</v>
      </c>
    </row>
    <row r="81" spans="1:16" x14ac:dyDescent="0.25">
      <c r="A81" s="27" t="s">
        <v>31</v>
      </c>
      <c r="B81" s="27">
        <v>1</v>
      </c>
      <c r="C81" s="4" t="s">
        <v>104</v>
      </c>
      <c r="D81" s="84">
        <v>37316</v>
      </c>
      <c r="E81" s="87">
        <f t="shared" si="6"/>
        <v>225093</v>
      </c>
      <c r="F81" s="87">
        <f t="shared" si="7"/>
        <v>990</v>
      </c>
      <c r="G81" s="56">
        <f t="shared" si="8"/>
        <v>224103</v>
      </c>
      <c r="H81" s="57">
        <f t="shared" si="9"/>
        <v>0.20169623655913979</v>
      </c>
      <c r="I81" s="116">
        <f t="shared" si="10"/>
        <v>0.99611583737934795</v>
      </c>
      <c r="J81" s="58">
        <f t="shared" si="11"/>
        <v>669.38984271892184</v>
      </c>
      <c r="L81" s="62">
        <v>1</v>
      </c>
      <c r="M81" s="61">
        <v>225093</v>
      </c>
      <c r="N81" s="61">
        <v>990</v>
      </c>
      <c r="O81" s="61">
        <v>729.81861111111107</v>
      </c>
      <c r="P81" s="61">
        <v>732.66439878234394</v>
      </c>
    </row>
    <row r="82" spans="1:16" x14ac:dyDescent="0.25">
      <c r="A82" s="27" t="s">
        <v>31</v>
      </c>
      <c r="B82" s="27">
        <v>1</v>
      </c>
      <c r="C82" s="4" t="s">
        <v>105</v>
      </c>
      <c r="D82" s="84">
        <v>37316</v>
      </c>
      <c r="E82" s="87">
        <f t="shared" si="6"/>
        <v>214972</v>
      </c>
      <c r="F82" s="87">
        <f t="shared" si="7"/>
        <v>938</v>
      </c>
      <c r="G82" s="56">
        <f t="shared" si="8"/>
        <v>214034</v>
      </c>
      <c r="H82" s="57">
        <f t="shared" si="9"/>
        <v>0.19262724014336918</v>
      </c>
      <c r="I82" s="116">
        <f t="shared" si="10"/>
        <v>0.9607512011272975</v>
      </c>
      <c r="J82" s="58">
        <f t="shared" si="11"/>
        <v>645.62480715754396</v>
      </c>
      <c r="L82" s="62">
        <v>1</v>
      </c>
      <c r="M82" s="61">
        <v>214972</v>
      </c>
      <c r="N82" s="61">
        <v>938</v>
      </c>
      <c r="O82" s="61">
        <v>703.70777777777778</v>
      </c>
      <c r="P82" s="61">
        <v>732.45578767123288</v>
      </c>
    </row>
    <row r="83" spans="1:16" x14ac:dyDescent="0.25">
      <c r="A83" s="27" t="s">
        <v>31</v>
      </c>
      <c r="B83" s="27">
        <v>1</v>
      </c>
      <c r="C83" s="4" t="s">
        <v>106</v>
      </c>
      <c r="D83" s="84">
        <v>37316</v>
      </c>
      <c r="E83" s="87">
        <f t="shared" si="6"/>
        <v>257116</v>
      </c>
      <c r="F83" s="87">
        <f t="shared" si="7"/>
        <v>688</v>
      </c>
      <c r="G83" s="56">
        <f t="shared" si="8"/>
        <v>256428</v>
      </c>
      <c r="H83" s="57">
        <f t="shared" si="9"/>
        <v>0.23039068100358423</v>
      </c>
      <c r="I83" s="116">
        <f t="shared" si="10"/>
        <v>0.97631099517725128</v>
      </c>
      <c r="J83" s="58">
        <f t="shared" si="11"/>
        <v>656.08098875911287</v>
      </c>
      <c r="L83" s="62">
        <v>1</v>
      </c>
      <c r="M83" s="61">
        <v>257116</v>
      </c>
      <c r="N83" s="61">
        <v>688</v>
      </c>
      <c r="O83" s="61">
        <v>714.97527777777782</v>
      </c>
      <c r="P83" s="61">
        <v>732.32328767123283</v>
      </c>
    </row>
    <row r="84" spans="1:16" x14ac:dyDescent="0.25">
      <c r="A84" s="27" t="s">
        <v>31</v>
      </c>
      <c r="B84" s="27">
        <v>1</v>
      </c>
      <c r="C84" s="4" t="s">
        <v>107</v>
      </c>
      <c r="D84" s="84">
        <v>37316</v>
      </c>
      <c r="E84" s="87">
        <f t="shared" si="6"/>
        <v>273371</v>
      </c>
      <c r="F84" s="87">
        <f t="shared" si="7"/>
        <v>801</v>
      </c>
      <c r="G84" s="56">
        <f t="shared" si="8"/>
        <v>272570</v>
      </c>
      <c r="H84" s="57">
        <f t="shared" si="9"/>
        <v>0.24495609318996417</v>
      </c>
      <c r="I84" s="116">
        <f t="shared" si="10"/>
        <v>0.97219473842961701</v>
      </c>
      <c r="J84" s="58">
        <f t="shared" si="11"/>
        <v>653.31486422470266</v>
      </c>
      <c r="L84" s="62">
        <v>1</v>
      </c>
      <c r="M84" s="61">
        <v>273371</v>
      </c>
      <c r="N84" s="61">
        <v>801</v>
      </c>
      <c r="O84" s="61">
        <v>712.17499999999995</v>
      </c>
      <c r="P84" s="61">
        <v>732.54356544901066</v>
      </c>
    </row>
    <row r="85" spans="1:16" x14ac:dyDescent="0.25">
      <c r="A85" s="27" t="s">
        <v>31</v>
      </c>
      <c r="B85" s="27">
        <v>1</v>
      </c>
      <c r="C85" s="4" t="s">
        <v>108</v>
      </c>
      <c r="D85" s="84">
        <v>37316</v>
      </c>
      <c r="E85" s="87">
        <f t="shared" si="6"/>
        <v>240689</v>
      </c>
      <c r="F85" s="87">
        <f t="shared" si="7"/>
        <v>748</v>
      </c>
      <c r="G85" s="56">
        <f t="shared" si="8"/>
        <v>239941</v>
      </c>
      <c r="H85" s="57">
        <f t="shared" si="9"/>
        <v>0.21567114695340503</v>
      </c>
      <c r="I85" s="116">
        <f t="shared" si="10"/>
        <v>0.73905238724073163</v>
      </c>
      <c r="J85" s="58">
        <f t="shared" si="11"/>
        <v>496.64320422577168</v>
      </c>
      <c r="L85" s="62">
        <v>1</v>
      </c>
      <c r="M85" s="61">
        <v>240689</v>
      </c>
      <c r="N85" s="61">
        <v>748</v>
      </c>
      <c r="O85" s="61">
        <v>541.07500000000005</v>
      </c>
      <c r="P85" s="61">
        <v>732.11995433789946</v>
      </c>
    </row>
    <row r="86" spans="1:16" x14ac:dyDescent="0.25">
      <c r="A86" s="27" t="s">
        <v>31</v>
      </c>
      <c r="B86" s="27">
        <v>1</v>
      </c>
      <c r="C86" s="4" t="s">
        <v>109</v>
      </c>
      <c r="D86" s="84">
        <v>37316</v>
      </c>
      <c r="E86" s="87">
        <f t="shared" si="6"/>
        <v>175982</v>
      </c>
      <c r="F86" s="87">
        <f t="shared" si="7"/>
        <v>468</v>
      </c>
      <c r="G86" s="56">
        <f t="shared" si="8"/>
        <v>175514</v>
      </c>
      <c r="H86" s="57">
        <f t="shared" si="9"/>
        <v>0.15768996415770609</v>
      </c>
      <c r="I86" s="116">
        <f t="shared" si="10"/>
        <v>0.9985878765723295</v>
      </c>
      <c r="J86" s="58">
        <f t="shared" si="11"/>
        <v>671.05105305660538</v>
      </c>
      <c r="L86" s="62">
        <v>1</v>
      </c>
      <c r="M86" s="61">
        <v>175982</v>
      </c>
      <c r="N86" s="61">
        <v>468</v>
      </c>
      <c r="O86" s="61">
        <v>731.47861111111115</v>
      </c>
      <c r="P86" s="61">
        <v>732.51300989345509</v>
      </c>
    </row>
    <row r="87" spans="1:16" x14ac:dyDescent="0.25">
      <c r="A87" s="27" t="s">
        <v>31</v>
      </c>
      <c r="B87" s="27">
        <v>1</v>
      </c>
      <c r="C87" s="4" t="s">
        <v>110</v>
      </c>
      <c r="D87" s="84">
        <v>37316</v>
      </c>
      <c r="E87" s="87">
        <f t="shared" si="6"/>
        <v>178634</v>
      </c>
      <c r="F87" s="87">
        <f t="shared" si="7"/>
        <v>434</v>
      </c>
      <c r="G87" s="56">
        <f t="shared" si="8"/>
        <v>178200</v>
      </c>
      <c r="H87" s="57">
        <f t="shared" si="9"/>
        <v>0.16006630824372761</v>
      </c>
      <c r="I87" s="116">
        <f t="shared" si="10"/>
        <v>0.99636196014573941</v>
      </c>
      <c r="J87" s="58">
        <f t="shared" si="11"/>
        <v>669.55523721793691</v>
      </c>
      <c r="L87" s="62">
        <v>1</v>
      </c>
      <c r="M87" s="61">
        <v>178634</v>
      </c>
      <c r="N87" s="61">
        <v>434</v>
      </c>
      <c r="O87" s="61">
        <v>729.47944444444443</v>
      </c>
      <c r="P87" s="61">
        <v>732.14300989345509</v>
      </c>
    </row>
    <row r="88" spans="1:16" x14ac:dyDescent="0.25">
      <c r="A88" s="27" t="s">
        <v>31</v>
      </c>
      <c r="B88" s="27">
        <v>1</v>
      </c>
      <c r="C88" s="4" t="s">
        <v>111</v>
      </c>
      <c r="D88" s="84">
        <v>37316</v>
      </c>
      <c r="E88" s="87">
        <f t="shared" si="6"/>
        <v>153452</v>
      </c>
      <c r="F88" s="87">
        <f t="shared" si="7"/>
        <v>603</v>
      </c>
      <c r="G88" s="56">
        <f t="shared" si="8"/>
        <v>152849</v>
      </c>
      <c r="H88" s="57">
        <f t="shared" si="9"/>
        <v>0.13750179211469535</v>
      </c>
      <c r="I88" s="116">
        <f t="shared" si="10"/>
        <v>0.91332353156085166</v>
      </c>
      <c r="J88" s="58">
        <f t="shared" si="11"/>
        <v>613.75341320889231</v>
      </c>
      <c r="L88" s="62">
        <v>1</v>
      </c>
      <c r="M88" s="61">
        <v>153452</v>
      </c>
      <c r="N88" s="61">
        <v>603</v>
      </c>
      <c r="O88" s="61">
        <v>668.73138888888889</v>
      </c>
      <c r="P88" s="61">
        <v>732.1955098934551</v>
      </c>
    </row>
    <row r="89" spans="1:16" x14ac:dyDescent="0.25">
      <c r="A89" s="27" t="s">
        <v>31</v>
      </c>
      <c r="B89" s="27">
        <v>1</v>
      </c>
      <c r="C89" s="4" t="s">
        <v>112</v>
      </c>
      <c r="D89" s="84">
        <v>37316</v>
      </c>
      <c r="E89" s="87">
        <f t="shared" si="6"/>
        <v>197546</v>
      </c>
      <c r="F89" s="87">
        <f t="shared" si="7"/>
        <v>508</v>
      </c>
      <c r="G89" s="56">
        <f t="shared" si="8"/>
        <v>197038</v>
      </c>
      <c r="H89" s="57">
        <f t="shared" si="9"/>
        <v>0.17701254480286738</v>
      </c>
      <c r="I89" s="116">
        <f t="shared" si="10"/>
        <v>0.97397112256876994</v>
      </c>
      <c r="J89" s="58">
        <f t="shared" si="11"/>
        <v>654.5085943662134</v>
      </c>
      <c r="L89" s="62">
        <v>1</v>
      </c>
      <c r="M89" s="61">
        <v>197546</v>
      </c>
      <c r="N89" s="61">
        <v>508</v>
      </c>
      <c r="O89" s="61">
        <v>713.37861111111113</v>
      </c>
      <c r="P89" s="61">
        <v>732.44328767123284</v>
      </c>
    </row>
    <row r="90" spans="1:16" x14ac:dyDescent="0.25">
      <c r="A90" s="27" t="s">
        <v>31</v>
      </c>
      <c r="B90" s="27">
        <v>1</v>
      </c>
      <c r="C90" s="4" t="s">
        <v>113</v>
      </c>
      <c r="D90" s="84">
        <v>37316</v>
      </c>
      <c r="E90" s="87">
        <f t="shared" si="6"/>
        <v>145465</v>
      </c>
      <c r="F90" s="87">
        <f t="shared" si="7"/>
        <v>630</v>
      </c>
      <c r="G90" s="56">
        <f t="shared" si="8"/>
        <v>144835</v>
      </c>
      <c r="H90" s="57">
        <f t="shared" si="9"/>
        <v>0.13034498207885303</v>
      </c>
      <c r="I90" s="116">
        <f t="shared" si="10"/>
        <v>0.7058925687262011</v>
      </c>
      <c r="J90" s="58">
        <f t="shared" si="11"/>
        <v>474.35980618400714</v>
      </c>
      <c r="L90" s="62">
        <v>1</v>
      </c>
      <c r="M90" s="61">
        <v>145465</v>
      </c>
      <c r="N90" s="61">
        <v>630</v>
      </c>
      <c r="O90" s="61">
        <v>517.07666666666671</v>
      </c>
      <c r="P90" s="61">
        <v>732.51467656012176</v>
      </c>
    </row>
    <row r="91" spans="1:16" x14ac:dyDescent="0.25">
      <c r="A91" s="27" t="s">
        <v>31</v>
      </c>
      <c r="B91" s="27">
        <v>1</v>
      </c>
      <c r="C91" s="4" t="s">
        <v>114</v>
      </c>
      <c r="D91" s="84">
        <v>37316</v>
      </c>
      <c r="E91" s="87">
        <f t="shared" si="6"/>
        <v>237220</v>
      </c>
      <c r="F91" s="87">
        <f t="shared" si="7"/>
        <v>348</v>
      </c>
      <c r="G91" s="56">
        <f t="shared" si="8"/>
        <v>236872</v>
      </c>
      <c r="H91" s="57">
        <f t="shared" si="9"/>
        <v>0.21256272401433693</v>
      </c>
      <c r="I91" s="116">
        <f t="shared" si="10"/>
        <v>0.99585118601596079</v>
      </c>
      <c r="J91" s="58">
        <f t="shared" si="11"/>
        <v>669.21199700272564</v>
      </c>
      <c r="L91" s="62">
        <v>1</v>
      </c>
      <c r="M91" s="61">
        <v>237220</v>
      </c>
      <c r="N91" s="61">
        <v>348</v>
      </c>
      <c r="O91" s="61">
        <v>693.35027777777782</v>
      </c>
      <c r="P91" s="61">
        <v>696.23884322678839</v>
      </c>
    </row>
    <row r="92" spans="1:16" x14ac:dyDescent="0.25">
      <c r="A92" s="27" t="s">
        <v>31</v>
      </c>
      <c r="B92" s="27">
        <v>1</v>
      </c>
      <c r="C92" s="4" t="s">
        <v>115</v>
      </c>
      <c r="D92" s="84">
        <v>37316</v>
      </c>
      <c r="E92" s="87">
        <f t="shared" si="6"/>
        <v>223304</v>
      </c>
      <c r="F92" s="87">
        <f t="shared" si="7"/>
        <v>454</v>
      </c>
      <c r="G92" s="56">
        <f t="shared" si="8"/>
        <v>222850</v>
      </c>
      <c r="H92" s="57">
        <f t="shared" si="9"/>
        <v>0.2000931899641577</v>
      </c>
      <c r="I92" s="116">
        <f t="shared" si="10"/>
        <v>0.98846692928687485</v>
      </c>
      <c r="J92" s="58">
        <f t="shared" si="11"/>
        <v>664.24977648077993</v>
      </c>
      <c r="L92" s="62">
        <v>1</v>
      </c>
      <c r="M92" s="61">
        <v>223304</v>
      </c>
      <c r="N92" s="61">
        <v>454</v>
      </c>
      <c r="O92" s="61">
        <v>721.15055555555557</v>
      </c>
      <c r="P92" s="61">
        <v>729.56467656012171</v>
      </c>
    </row>
    <row r="93" spans="1:16" x14ac:dyDescent="0.25">
      <c r="A93" s="27" t="s">
        <v>31</v>
      </c>
      <c r="B93" s="27">
        <v>1</v>
      </c>
      <c r="C93" s="4" t="s">
        <v>116</v>
      </c>
      <c r="D93" s="84">
        <v>37316</v>
      </c>
      <c r="E93" s="87">
        <f t="shared" si="6"/>
        <v>232893</v>
      </c>
      <c r="F93" s="87">
        <f t="shared" si="7"/>
        <v>403</v>
      </c>
      <c r="G93" s="56">
        <f t="shared" si="8"/>
        <v>232490</v>
      </c>
      <c r="H93" s="57">
        <f t="shared" si="9"/>
        <v>0.20868548387096775</v>
      </c>
      <c r="I93" s="116">
        <f>MIN(1,(O93+S93)/(P93+T93))</f>
        <v>1</v>
      </c>
      <c r="J93" s="58">
        <f t="shared" si="11"/>
        <v>672</v>
      </c>
      <c r="L93" s="62">
        <v>1</v>
      </c>
      <c r="M93" s="61">
        <v>232893</v>
      </c>
      <c r="N93" s="61">
        <v>403</v>
      </c>
      <c r="O93" s="61">
        <v>732.93388888888887</v>
      </c>
      <c r="P93" s="61">
        <v>732.42384322678834</v>
      </c>
    </row>
    <row r="94" spans="1:16" x14ac:dyDescent="0.25">
      <c r="A94" s="27" t="s">
        <v>31</v>
      </c>
      <c r="B94" s="27">
        <v>1</v>
      </c>
      <c r="C94" s="4" t="s">
        <v>117</v>
      </c>
      <c r="D94" s="84">
        <v>37316</v>
      </c>
      <c r="E94" s="87">
        <f t="shared" si="6"/>
        <v>233466</v>
      </c>
      <c r="F94" s="87">
        <f t="shared" si="7"/>
        <v>425</v>
      </c>
      <c r="G94" s="56">
        <f t="shared" si="8"/>
        <v>233041</v>
      </c>
      <c r="H94" s="57">
        <f t="shared" si="9"/>
        <v>0.20919892473118279</v>
      </c>
      <c r="I94" s="116">
        <f t="shared" si="10"/>
        <v>0.99966028071713542</v>
      </c>
      <c r="J94" s="58">
        <f t="shared" si="11"/>
        <v>671.77170864191498</v>
      </c>
      <c r="L94" s="62">
        <v>1</v>
      </c>
      <c r="M94" s="61">
        <v>233466</v>
      </c>
      <c r="N94" s="61">
        <v>425</v>
      </c>
      <c r="O94" s="61">
        <v>732.24777777777774</v>
      </c>
      <c r="P94" s="61">
        <v>732.49662100456612</v>
      </c>
    </row>
    <row r="95" spans="1:16" x14ac:dyDescent="0.25">
      <c r="A95" s="27" t="s">
        <v>31</v>
      </c>
      <c r="B95" s="27">
        <v>1</v>
      </c>
      <c r="C95" s="4" t="s">
        <v>118</v>
      </c>
      <c r="D95" s="84">
        <v>37316</v>
      </c>
      <c r="E95" s="87">
        <f t="shared" si="6"/>
        <v>236777</v>
      </c>
      <c r="F95" s="87">
        <f t="shared" si="7"/>
        <v>525</v>
      </c>
      <c r="G95" s="56">
        <f t="shared" si="8"/>
        <v>236252</v>
      </c>
      <c r="H95" s="57">
        <f t="shared" si="9"/>
        <v>0.21216577060931899</v>
      </c>
      <c r="I95" s="116">
        <f t="shared" si="10"/>
        <v>0.9509684288078265</v>
      </c>
      <c r="J95" s="58">
        <f t="shared" si="11"/>
        <v>639.05078415885941</v>
      </c>
      <c r="L95" s="62">
        <v>1</v>
      </c>
      <c r="M95" s="61">
        <v>236777</v>
      </c>
      <c r="N95" s="61">
        <v>525</v>
      </c>
      <c r="O95" s="61">
        <v>697.28250000000003</v>
      </c>
      <c r="P95" s="61">
        <v>733.23412100456619</v>
      </c>
    </row>
    <row r="96" spans="1:16" x14ac:dyDescent="0.25">
      <c r="A96" s="27" t="s">
        <v>31</v>
      </c>
      <c r="B96" s="27">
        <v>1</v>
      </c>
      <c r="C96" s="4" t="s">
        <v>119</v>
      </c>
      <c r="D96" s="84">
        <v>37316</v>
      </c>
      <c r="E96" s="87">
        <f t="shared" si="6"/>
        <v>205677</v>
      </c>
      <c r="F96" s="87">
        <f t="shared" si="7"/>
        <v>455</v>
      </c>
      <c r="G96" s="56">
        <f t="shared" si="8"/>
        <v>205222</v>
      </c>
      <c r="H96" s="57">
        <f t="shared" si="9"/>
        <v>0.18429838709677418</v>
      </c>
      <c r="I96" s="116">
        <f t="shared" si="10"/>
        <v>0.99184356080706138</v>
      </c>
      <c r="J96" s="58">
        <f t="shared" si="11"/>
        <v>666.51887286234523</v>
      </c>
      <c r="L96" s="62">
        <v>1</v>
      </c>
      <c r="M96" s="61">
        <v>205677</v>
      </c>
      <c r="N96" s="61">
        <v>455</v>
      </c>
      <c r="O96" s="61">
        <v>726.33305555555557</v>
      </c>
      <c r="P96" s="61">
        <v>732.30606544901059</v>
      </c>
    </row>
    <row r="97" spans="1:20" x14ac:dyDescent="0.25">
      <c r="A97" s="27" t="s">
        <v>31</v>
      </c>
      <c r="B97" s="27">
        <v>1</v>
      </c>
      <c r="C97" s="4" t="s">
        <v>120</v>
      </c>
      <c r="D97" s="84">
        <v>37316</v>
      </c>
      <c r="E97" s="87">
        <f t="shared" si="6"/>
        <v>192466</v>
      </c>
      <c r="F97" s="87">
        <f t="shared" si="7"/>
        <v>503</v>
      </c>
      <c r="G97" s="56">
        <f t="shared" si="8"/>
        <v>191963</v>
      </c>
      <c r="H97" s="57">
        <f t="shared" si="9"/>
        <v>0.17246057347670252</v>
      </c>
      <c r="I97" s="116">
        <f>(O97-S97)/(P97-T97)</f>
        <v>0.97337388039477801</v>
      </c>
      <c r="J97" s="58">
        <f t="shared" si="11"/>
        <v>654.10724762529082</v>
      </c>
      <c r="L97" s="62">
        <v>1</v>
      </c>
      <c r="M97" s="61">
        <v>-323067</v>
      </c>
      <c r="N97" s="61">
        <v>-3188</v>
      </c>
      <c r="O97" s="61">
        <v>1358.0758333333333</v>
      </c>
      <c r="P97" s="61">
        <v>800.90078767123282</v>
      </c>
      <c r="Q97">
        <f>515533</f>
        <v>515533</v>
      </c>
      <c r="R97">
        <v>3691</v>
      </c>
      <c r="S97">
        <f>((950319-94)+(248280+44960+1080804))/3600</f>
        <v>645.63027777777779</v>
      </c>
      <c r="T97">
        <f>248280/3600</f>
        <v>68.966666666666669</v>
      </c>
    </row>
    <row r="98" spans="1:20" x14ac:dyDescent="0.25">
      <c r="A98" s="27" t="s">
        <v>31</v>
      </c>
      <c r="B98" s="27">
        <v>1</v>
      </c>
      <c r="C98" s="4" t="s">
        <v>121</v>
      </c>
      <c r="D98" s="84">
        <v>37316</v>
      </c>
      <c r="E98" s="87">
        <f t="shared" si="6"/>
        <v>201737</v>
      </c>
      <c r="F98" s="87">
        <f t="shared" si="7"/>
        <v>563</v>
      </c>
      <c r="G98" s="56">
        <f t="shared" si="8"/>
        <v>201174</v>
      </c>
      <c r="H98" s="57">
        <f t="shared" si="9"/>
        <v>0.18076792114695339</v>
      </c>
      <c r="I98" s="116">
        <f t="shared" si="10"/>
        <v>0.99934065104448844</v>
      </c>
      <c r="J98" s="58">
        <f t="shared" si="11"/>
        <v>671.55691750189624</v>
      </c>
      <c r="L98" s="62">
        <v>1</v>
      </c>
      <c r="M98" s="61">
        <v>201737</v>
      </c>
      <c r="N98" s="61">
        <v>563</v>
      </c>
      <c r="O98" s="61">
        <v>732.07277777777779</v>
      </c>
      <c r="P98" s="61">
        <v>732.55578767123279</v>
      </c>
    </row>
    <row r="99" spans="1:20" x14ac:dyDescent="0.25">
      <c r="A99" s="27" t="s">
        <v>31</v>
      </c>
      <c r="B99" s="27">
        <v>1</v>
      </c>
      <c r="C99" s="4" t="s">
        <v>122</v>
      </c>
      <c r="D99" s="84">
        <v>37316</v>
      </c>
      <c r="E99" s="87">
        <f t="shared" si="6"/>
        <v>157543</v>
      </c>
      <c r="F99" s="87">
        <f t="shared" si="7"/>
        <v>740</v>
      </c>
      <c r="G99" s="56">
        <f t="shared" si="8"/>
        <v>156803</v>
      </c>
      <c r="H99" s="57">
        <f t="shared" si="9"/>
        <v>0.14116756272401434</v>
      </c>
      <c r="I99" s="116">
        <f t="shared" si="10"/>
        <v>0.96200833278227582</v>
      </c>
      <c r="J99" s="58">
        <f t="shared" si="11"/>
        <v>646.46959962968936</v>
      </c>
      <c r="L99" s="62">
        <v>1</v>
      </c>
      <c r="M99" s="61">
        <v>157543</v>
      </c>
      <c r="N99" s="61">
        <v>740</v>
      </c>
      <c r="O99" s="61">
        <v>704.75416666666672</v>
      </c>
      <c r="P99" s="61">
        <v>732.58634322678836</v>
      </c>
    </row>
    <row r="100" spans="1:20" x14ac:dyDescent="0.25">
      <c r="A100" s="27" t="s">
        <v>31</v>
      </c>
      <c r="B100" s="27">
        <v>1</v>
      </c>
      <c r="C100" s="4" t="s">
        <v>123</v>
      </c>
      <c r="D100" s="84">
        <v>37316</v>
      </c>
      <c r="E100" s="87">
        <f t="shared" si="6"/>
        <v>186415</v>
      </c>
      <c r="F100" s="87">
        <f t="shared" si="7"/>
        <v>601</v>
      </c>
      <c r="G100" s="56">
        <f t="shared" si="8"/>
        <v>185814</v>
      </c>
      <c r="H100" s="57">
        <f t="shared" si="9"/>
        <v>0.16703853046594982</v>
      </c>
      <c r="I100" s="116">
        <f t="shared" si="10"/>
        <v>1.0001938621281223</v>
      </c>
      <c r="J100" s="58">
        <f t="shared" si="11"/>
        <v>672.13027535009826</v>
      </c>
      <c r="L100" s="62">
        <v>1</v>
      </c>
      <c r="M100" s="61">
        <v>186415</v>
      </c>
      <c r="N100" s="61">
        <v>601</v>
      </c>
      <c r="O100" s="61">
        <v>732.57027777777773</v>
      </c>
      <c r="P100" s="61">
        <v>732.42828767123285</v>
      </c>
    </row>
    <row r="101" spans="1:20" x14ac:dyDescent="0.25">
      <c r="A101" s="27" t="s">
        <v>31</v>
      </c>
      <c r="B101" s="27">
        <v>1</v>
      </c>
      <c r="C101" s="4" t="s">
        <v>124</v>
      </c>
      <c r="D101" s="84">
        <v>37316</v>
      </c>
      <c r="E101" s="87">
        <f t="shared" si="6"/>
        <v>214821</v>
      </c>
      <c r="F101" s="87">
        <f t="shared" si="7"/>
        <v>502</v>
      </c>
      <c r="G101" s="56">
        <f t="shared" si="8"/>
        <v>214319</v>
      </c>
      <c r="H101" s="57">
        <f t="shared" si="9"/>
        <v>0.19249193548387097</v>
      </c>
      <c r="I101" s="116">
        <f t="shared" si="10"/>
        <v>0.99895335088401982</v>
      </c>
      <c r="J101" s="58">
        <f t="shared" si="11"/>
        <v>671.29665179406129</v>
      </c>
      <c r="L101" s="62">
        <v>1</v>
      </c>
      <c r="M101" s="61">
        <v>214821</v>
      </c>
      <c r="N101" s="61">
        <v>502</v>
      </c>
      <c r="O101" s="61">
        <v>731.68611111111113</v>
      </c>
      <c r="P101" s="61">
        <v>732.45273211567724</v>
      </c>
    </row>
    <row r="102" spans="1:20" x14ac:dyDescent="0.25">
      <c r="A102" s="27" t="s">
        <v>31</v>
      </c>
      <c r="B102" s="27">
        <v>1</v>
      </c>
      <c r="C102" s="4" t="s">
        <v>125</v>
      </c>
      <c r="D102" s="84">
        <v>37316</v>
      </c>
      <c r="E102" s="87">
        <f t="shared" si="6"/>
        <v>169838</v>
      </c>
      <c r="F102" s="87">
        <f t="shared" si="7"/>
        <v>488</v>
      </c>
      <c r="G102" s="56">
        <f t="shared" si="8"/>
        <v>169350</v>
      </c>
      <c r="H102" s="57">
        <f t="shared" si="9"/>
        <v>0.15218458781362007</v>
      </c>
      <c r="I102" s="116">
        <f t="shared" si="10"/>
        <v>0.95851457606653157</v>
      </c>
      <c r="J102" s="58">
        <f t="shared" si="11"/>
        <v>644.12179511670922</v>
      </c>
      <c r="L102" s="62">
        <v>1</v>
      </c>
      <c r="M102" s="61">
        <v>169838</v>
      </c>
      <c r="N102" s="61">
        <v>488</v>
      </c>
      <c r="O102" s="61">
        <v>702.1297222222222</v>
      </c>
      <c r="P102" s="61">
        <v>732.51856544901057</v>
      </c>
    </row>
    <row r="103" spans="1:20" x14ac:dyDescent="0.25">
      <c r="A103" s="27" t="s">
        <v>31</v>
      </c>
      <c r="B103" s="27">
        <v>1</v>
      </c>
      <c r="C103" s="4" t="s">
        <v>126</v>
      </c>
      <c r="D103" s="84">
        <v>37316</v>
      </c>
      <c r="E103" s="87">
        <f t="shared" si="6"/>
        <v>187124</v>
      </c>
      <c r="F103" s="87">
        <f t="shared" si="7"/>
        <v>569</v>
      </c>
      <c r="G103" s="56">
        <f t="shared" si="8"/>
        <v>186555</v>
      </c>
      <c r="H103" s="57">
        <f t="shared" si="9"/>
        <v>0.16767383512544803</v>
      </c>
      <c r="I103" s="116">
        <f t="shared" si="10"/>
        <v>0.84834127614361654</v>
      </c>
      <c r="J103" s="58">
        <f t="shared" si="11"/>
        <v>570.08533756851034</v>
      </c>
      <c r="L103" s="62">
        <v>1</v>
      </c>
      <c r="M103" s="61">
        <v>187124</v>
      </c>
      <c r="N103" s="61">
        <v>569</v>
      </c>
      <c r="O103" s="61">
        <v>621.14083333333338</v>
      </c>
      <c r="P103" s="61">
        <v>732.18273211567725</v>
      </c>
    </row>
    <row r="104" spans="1:20" x14ac:dyDescent="0.25">
      <c r="A104" s="27" t="s">
        <v>31</v>
      </c>
      <c r="B104" s="27">
        <v>1</v>
      </c>
      <c r="C104" s="4" t="s">
        <v>127</v>
      </c>
      <c r="D104" s="84">
        <v>37316</v>
      </c>
      <c r="E104" s="87">
        <f t="shared" si="6"/>
        <v>197819</v>
      </c>
      <c r="F104" s="87">
        <f t="shared" si="7"/>
        <v>407</v>
      </c>
      <c r="G104" s="56">
        <f t="shared" si="8"/>
        <v>197412</v>
      </c>
      <c r="H104" s="57">
        <f t="shared" si="9"/>
        <v>0.17725716845878137</v>
      </c>
      <c r="I104" s="116">
        <f t="shared" si="10"/>
        <v>0.96030969328689941</v>
      </c>
      <c r="J104" s="58">
        <f t="shared" si="11"/>
        <v>645.32811388879645</v>
      </c>
      <c r="L104" s="62">
        <v>1</v>
      </c>
      <c r="M104" s="61">
        <v>197819</v>
      </c>
      <c r="N104" s="61">
        <v>407</v>
      </c>
      <c r="O104" s="61">
        <v>703.26888888888891</v>
      </c>
      <c r="P104" s="61">
        <v>732.33550989345508</v>
      </c>
    </row>
    <row r="105" spans="1:20" x14ac:dyDescent="0.25">
      <c r="A105" s="27" t="s">
        <v>31</v>
      </c>
      <c r="B105" s="27">
        <v>1</v>
      </c>
      <c r="C105" s="4" t="s">
        <v>128</v>
      </c>
      <c r="D105" s="84">
        <v>37316</v>
      </c>
      <c r="E105" s="87">
        <f t="shared" si="6"/>
        <v>189062</v>
      </c>
      <c r="F105" s="87">
        <f t="shared" si="7"/>
        <v>535</v>
      </c>
      <c r="G105" s="56">
        <f t="shared" si="8"/>
        <v>188527</v>
      </c>
      <c r="H105" s="57">
        <f t="shared" si="9"/>
        <v>0.16941039426523297</v>
      </c>
      <c r="I105" s="116">
        <f t="shared" si="10"/>
        <v>0.94000306220534768</v>
      </c>
      <c r="J105" s="58">
        <f t="shared" si="11"/>
        <v>631.68205780199366</v>
      </c>
      <c r="L105" s="62">
        <v>1</v>
      </c>
      <c r="M105" s="61">
        <v>189062</v>
      </c>
      <c r="N105" s="61">
        <v>535</v>
      </c>
      <c r="O105" s="61">
        <v>688.50833333333333</v>
      </c>
      <c r="P105" s="61">
        <v>732.45328767123283</v>
      </c>
    </row>
    <row r="106" spans="1:20" x14ac:dyDescent="0.25">
      <c r="A106" s="27" t="s">
        <v>31</v>
      </c>
      <c r="B106" s="27">
        <v>1</v>
      </c>
      <c r="C106" s="4" t="s">
        <v>129</v>
      </c>
      <c r="D106" s="84">
        <v>37316</v>
      </c>
      <c r="E106" s="87">
        <f t="shared" si="6"/>
        <v>145820</v>
      </c>
      <c r="F106" s="87">
        <f t="shared" si="7"/>
        <v>898</v>
      </c>
      <c r="G106" s="56">
        <f t="shared" si="8"/>
        <v>144922</v>
      </c>
      <c r="H106" s="57">
        <f t="shared" si="9"/>
        <v>0.13066308243727598</v>
      </c>
      <c r="I106" s="116">
        <f t="shared" si="10"/>
        <v>0.87580300779162967</v>
      </c>
      <c r="J106" s="58">
        <f t="shared" si="11"/>
        <v>588.53962123597512</v>
      </c>
      <c r="L106" s="62">
        <v>1</v>
      </c>
      <c r="M106" s="61">
        <v>145820</v>
      </c>
      <c r="N106" s="61">
        <v>898</v>
      </c>
      <c r="O106" s="61">
        <v>641.55972222222226</v>
      </c>
      <c r="P106" s="61">
        <v>732.53884322678834</v>
      </c>
    </row>
    <row r="107" spans="1:20" x14ac:dyDescent="0.25">
      <c r="A107" s="27" t="s">
        <v>31</v>
      </c>
      <c r="B107" s="27">
        <v>1</v>
      </c>
      <c r="C107" s="4" t="s">
        <v>130</v>
      </c>
      <c r="D107" s="84">
        <v>37316</v>
      </c>
      <c r="E107" s="87">
        <f t="shared" si="6"/>
        <v>226951</v>
      </c>
      <c r="F107" s="87">
        <f t="shared" si="7"/>
        <v>426</v>
      </c>
      <c r="G107" s="56">
        <f t="shared" si="8"/>
        <v>226525</v>
      </c>
      <c r="H107" s="57">
        <f t="shared" si="9"/>
        <v>0.2033611111111111</v>
      </c>
      <c r="I107" s="116">
        <f t="shared" si="10"/>
        <v>0.95502209231390944</v>
      </c>
      <c r="J107" s="58">
        <f t="shared" si="11"/>
        <v>641.77484603494713</v>
      </c>
      <c r="L107" s="62">
        <v>1</v>
      </c>
      <c r="M107" s="61">
        <v>226951</v>
      </c>
      <c r="N107" s="61">
        <v>426</v>
      </c>
      <c r="O107" s="61">
        <v>699.54833333333329</v>
      </c>
      <c r="P107" s="61">
        <v>732.49439878234398</v>
      </c>
    </row>
    <row r="108" spans="1:20" x14ac:dyDescent="0.25">
      <c r="A108" s="27" t="s">
        <v>31</v>
      </c>
      <c r="B108" s="27">
        <v>1</v>
      </c>
      <c r="C108" s="4" t="s">
        <v>131</v>
      </c>
      <c r="D108" s="84">
        <v>37316</v>
      </c>
      <c r="E108" s="87">
        <f t="shared" si="6"/>
        <v>201978</v>
      </c>
      <c r="F108" s="87">
        <f t="shared" si="7"/>
        <v>497</v>
      </c>
      <c r="G108" s="56">
        <f t="shared" si="8"/>
        <v>201481</v>
      </c>
      <c r="H108" s="57">
        <f t="shared" si="9"/>
        <v>0.18098387096774193</v>
      </c>
      <c r="I108" s="116">
        <f t="shared" si="10"/>
        <v>0.95958584078390663</v>
      </c>
      <c r="J108" s="58">
        <f t="shared" si="11"/>
        <v>644.84168500678527</v>
      </c>
      <c r="L108" s="62">
        <v>1</v>
      </c>
      <c r="M108" s="61">
        <v>201978</v>
      </c>
      <c r="N108" s="61">
        <v>497</v>
      </c>
      <c r="O108" s="61">
        <v>703.09249999999997</v>
      </c>
      <c r="P108" s="61">
        <v>732.70412100456622</v>
      </c>
    </row>
    <row r="109" spans="1:20" x14ac:dyDescent="0.25">
      <c r="A109" s="27" t="s">
        <v>31</v>
      </c>
      <c r="B109" s="27">
        <v>1</v>
      </c>
      <c r="C109" s="4" t="s">
        <v>132</v>
      </c>
      <c r="D109" s="84">
        <v>37316</v>
      </c>
      <c r="E109" s="87">
        <f t="shared" si="6"/>
        <v>261583</v>
      </c>
      <c r="F109" s="87">
        <f t="shared" si="7"/>
        <v>129</v>
      </c>
      <c r="G109" s="56">
        <f t="shared" si="8"/>
        <v>261454</v>
      </c>
      <c r="H109" s="57">
        <f t="shared" si="9"/>
        <v>0.23439336917562725</v>
      </c>
      <c r="I109" s="116">
        <f t="shared" si="10"/>
        <v>0.98835968843982802</v>
      </c>
      <c r="J109" s="58">
        <f t="shared" si="11"/>
        <v>664.17771063156442</v>
      </c>
      <c r="L109" s="62">
        <v>1</v>
      </c>
      <c r="M109" s="61">
        <v>261583</v>
      </c>
      <c r="N109" s="61">
        <v>129</v>
      </c>
      <c r="O109" s="61">
        <v>731.15138888888885</v>
      </c>
      <c r="P109" s="61">
        <v>739.7624543378995</v>
      </c>
    </row>
    <row r="110" spans="1:20" x14ac:dyDescent="0.25">
      <c r="A110" s="27" t="s">
        <v>31</v>
      </c>
      <c r="B110" s="27">
        <v>1</v>
      </c>
      <c r="C110" s="4" t="s">
        <v>133</v>
      </c>
      <c r="D110" s="84">
        <v>37316</v>
      </c>
      <c r="E110" s="87">
        <f t="shared" si="6"/>
        <v>242448</v>
      </c>
      <c r="F110" s="87">
        <f t="shared" si="7"/>
        <v>398</v>
      </c>
      <c r="G110" s="56">
        <f t="shared" si="8"/>
        <v>242050</v>
      </c>
      <c r="H110" s="57">
        <f t="shared" si="9"/>
        <v>0.21724731182795698</v>
      </c>
      <c r="I110" s="116">
        <f t="shared" si="10"/>
        <v>0.99590788802320085</v>
      </c>
      <c r="J110" s="58">
        <f t="shared" si="11"/>
        <v>669.25010075159094</v>
      </c>
      <c r="L110" s="62">
        <v>1</v>
      </c>
      <c r="M110" s="61">
        <v>242448</v>
      </c>
      <c r="N110" s="61">
        <v>398</v>
      </c>
      <c r="O110" s="61">
        <v>732.47277777777776</v>
      </c>
      <c r="P110" s="61">
        <v>735.48245433789953</v>
      </c>
    </row>
    <row r="111" spans="1:20" x14ac:dyDescent="0.25">
      <c r="A111" s="27" t="s">
        <v>31</v>
      </c>
      <c r="B111" s="27">
        <v>1</v>
      </c>
      <c r="C111" s="4" t="s">
        <v>134</v>
      </c>
      <c r="D111" s="84">
        <v>37316</v>
      </c>
      <c r="E111" s="87">
        <f t="shared" si="6"/>
        <v>324963</v>
      </c>
      <c r="F111" s="87">
        <f t="shared" si="7"/>
        <v>1101</v>
      </c>
      <c r="G111" s="56">
        <f t="shared" si="8"/>
        <v>323862</v>
      </c>
      <c r="H111" s="57">
        <f t="shared" si="9"/>
        <v>0.29118548387096777</v>
      </c>
      <c r="I111" s="116">
        <f t="shared" si="10"/>
        <v>0.83164664866235438</v>
      </c>
      <c r="J111" s="58">
        <f t="shared" si="11"/>
        <v>558.86654790110219</v>
      </c>
      <c r="L111" s="62">
        <v>1</v>
      </c>
      <c r="M111" s="61">
        <v>324963</v>
      </c>
      <c r="N111" s="61">
        <v>1101</v>
      </c>
      <c r="O111" s="61">
        <v>615.17222222222222</v>
      </c>
      <c r="P111" s="61">
        <v>739.70384322678842</v>
      </c>
    </row>
    <row r="112" spans="1:20" x14ac:dyDescent="0.25">
      <c r="A112" s="27" t="s">
        <v>31</v>
      </c>
      <c r="B112" s="27">
        <v>1</v>
      </c>
      <c r="C112" s="4" t="s">
        <v>135</v>
      </c>
      <c r="D112" s="84">
        <v>37316</v>
      </c>
      <c r="E112" s="87">
        <f t="shared" si="6"/>
        <v>319871</v>
      </c>
      <c r="F112" s="87">
        <f t="shared" si="7"/>
        <v>622</v>
      </c>
      <c r="G112" s="56">
        <f t="shared" si="8"/>
        <v>319249</v>
      </c>
      <c r="H112" s="57">
        <f t="shared" si="9"/>
        <v>0.28662275985663083</v>
      </c>
      <c r="I112" s="116">
        <f t="shared" si="10"/>
        <v>0.95195738441047606</v>
      </c>
      <c r="J112" s="58">
        <f t="shared" si="11"/>
        <v>639.71536232383994</v>
      </c>
      <c r="L112" s="62">
        <v>1</v>
      </c>
      <c r="M112" s="61">
        <v>319871</v>
      </c>
      <c r="N112" s="61">
        <v>622</v>
      </c>
      <c r="O112" s="61">
        <v>697.27277777777783</v>
      </c>
      <c r="P112" s="61">
        <v>732.46217656012175</v>
      </c>
    </row>
    <row r="113" spans="1:16" x14ac:dyDescent="0.25">
      <c r="A113" s="27" t="s">
        <v>31</v>
      </c>
      <c r="B113" s="27">
        <v>1</v>
      </c>
      <c r="C113" s="4" t="s">
        <v>136</v>
      </c>
      <c r="D113" s="84">
        <v>37316</v>
      </c>
      <c r="E113" s="87">
        <f t="shared" si="6"/>
        <v>249225</v>
      </c>
      <c r="F113" s="87">
        <f t="shared" si="7"/>
        <v>453</v>
      </c>
      <c r="G113" s="56">
        <f t="shared" si="8"/>
        <v>248772</v>
      </c>
      <c r="H113" s="57">
        <f t="shared" si="9"/>
        <v>0.22331989247311829</v>
      </c>
      <c r="I113" s="116">
        <f t="shared" si="10"/>
        <v>0.9953646543322221</v>
      </c>
      <c r="J113" s="58">
        <f t="shared" si="11"/>
        <v>668.88504771125326</v>
      </c>
      <c r="L113" s="62">
        <v>1</v>
      </c>
      <c r="M113" s="61">
        <v>249225</v>
      </c>
      <c r="N113" s="61">
        <v>453</v>
      </c>
      <c r="O113" s="61">
        <v>729.07055555555553</v>
      </c>
      <c r="P113" s="61">
        <v>732.46578767123287</v>
      </c>
    </row>
    <row r="114" spans="1:16" x14ac:dyDescent="0.25">
      <c r="A114" s="27" t="s">
        <v>31</v>
      </c>
      <c r="B114" s="27">
        <v>1</v>
      </c>
      <c r="C114" s="4" t="s">
        <v>137</v>
      </c>
      <c r="D114" s="84">
        <v>37316</v>
      </c>
      <c r="E114" s="87">
        <f t="shared" si="6"/>
        <v>158170</v>
      </c>
      <c r="F114" s="87">
        <f t="shared" si="7"/>
        <v>495</v>
      </c>
      <c r="G114" s="56">
        <f t="shared" si="8"/>
        <v>157675</v>
      </c>
      <c r="H114" s="57">
        <f t="shared" si="9"/>
        <v>0.1417293906810036</v>
      </c>
      <c r="I114" s="116">
        <f t="shared" si="10"/>
        <v>0.92925782414217173</v>
      </c>
      <c r="J114" s="58">
        <f t="shared" si="11"/>
        <v>624.46125782353943</v>
      </c>
      <c r="L114" s="62">
        <v>1</v>
      </c>
      <c r="M114" s="61">
        <v>158170</v>
      </c>
      <c r="N114" s="61">
        <v>495</v>
      </c>
      <c r="O114" s="61">
        <v>680.32638888888891</v>
      </c>
      <c r="P114" s="61">
        <v>732.118009893455</v>
      </c>
    </row>
    <row r="115" spans="1:16" x14ac:dyDescent="0.25">
      <c r="A115" s="27" t="s">
        <v>31</v>
      </c>
      <c r="B115" s="27">
        <v>1</v>
      </c>
      <c r="C115" s="4" t="s">
        <v>138</v>
      </c>
      <c r="D115" s="84">
        <v>37316</v>
      </c>
      <c r="E115" s="87">
        <f t="shared" si="6"/>
        <v>269100</v>
      </c>
      <c r="F115" s="87">
        <f t="shared" si="7"/>
        <v>335</v>
      </c>
      <c r="G115" s="56">
        <f t="shared" si="8"/>
        <v>268765</v>
      </c>
      <c r="H115" s="57">
        <f t="shared" si="9"/>
        <v>0.24112903225806451</v>
      </c>
      <c r="I115" s="116">
        <f t="shared" si="10"/>
        <v>0.99987086663461444</v>
      </c>
      <c r="J115" s="58">
        <f t="shared" si="11"/>
        <v>671.91322237846089</v>
      </c>
      <c r="L115" s="62">
        <v>1</v>
      </c>
      <c r="M115" s="61">
        <v>269100</v>
      </c>
      <c r="N115" s="61">
        <v>335</v>
      </c>
      <c r="O115" s="61">
        <v>733.07416666666666</v>
      </c>
      <c r="P115" s="61">
        <v>733.16884322678834</v>
      </c>
    </row>
    <row r="116" spans="1:16" x14ac:dyDescent="0.25">
      <c r="A116" s="27" t="s">
        <v>31</v>
      </c>
      <c r="B116" s="27">
        <v>1</v>
      </c>
      <c r="C116" s="4" t="s">
        <v>139</v>
      </c>
      <c r="D116" s="84">
        <v>37316</v>
      </c>
      <c r="E116" s="87">
        <f t="shared" si="6"/>
        <v>199164</v>
      </c>
      <c r="F116" s="87">
        <f t="shared" si="7"/>
        <v>632</v>
      </c>
      <c r="G116" s="56">
        <f t="shared" si="8"/>
        <v>198532</v>
      </c>
      <c r="H116" s="57">
        <f t="shared" si="9"/>
        <v>0.17846236559139786</v>
      </c>
      <c r="I116" s="116">
        <f t="shared" si="10"/>
        <v>0.86873141776095331</v>
      </c>
      <c r="J116" s="58">
        <f t="shared" si="11"/>
        <v>583.78751273536068</v>
      </c>
      <c r="L116" s="62">
        <v>1</v>
      </c>
      <c r="M116" s="61">
        <v>199164</v>
      </c>
      <c r="N116" s="61">
        <v>632</v>
      </c>
      <c r="O116" s="61">
        <v>621.08138888888891</v>
      </c>
      <c r="P116" s="61">
        <v>714.92912100456613</v>
      </c>
    </row>
    <row r="117" spans="1:16" x14ac:dyDescent="0.25">
      <c r="A117" s="27" t="s">
        <v>31</v>
      </c>
      <c r="B117" s="27">
        <v>1</v>
      </c>
      <c r="C117" s="4" t="s">
        <v>140</v>
      </c>
      <c r="D117" s="84">
        <v>37316</v>
      </c>
      <c r="E117" s="87">
        <f t="shared" si="6"/>
        <v>228391</v>
      </c>
      <c r="F117" s="87">
        <f t="shared" si="7"/>
        <v>566</v>
      </c>
      <c r="G117" s="56">
        <f t="shared" si="8"/>
        <v>227825</v>
      </c>
      <c r="H117" s="57">
        <f t="shared" si="9"/>
        <v>0.20465143369175628</v>
      </c>
      <c r="I117" s="116">
        <f t="shared" si="10"/>
        <v>0.95832373788049952</v>
      </c>
      <c r="J117" s="58">
        <f t="shared" si="11"/>
        <v>643.99355185569573</v>
      </c>
      <c r="L117" s="62">
        <v>1</v>
      </c>
      <c r="M117" s="61">
        <v>228391</v>
      </c>
      <c r="N117" s="61">
        <v>566</v>
      </c>
      <c r="O117" s="61">
        <v>701.90527777777777</v>
      </c>
      <c r="P117" s="61">
        <v>732.43023211567731</v>
      </c>
    </row>
    <row r="118" spans="1:16" x14ac:dyDescent="0.25">
      <c r="A118" s="27"/>
      <c r="B118" s="27"/>
      <c r="C118" s="4" t="s">
        <v>24</v>
      </c>
      <c r="D118" s="84">
        <v>37316</v>
      </c>
      <c r="E118" s="56">
        <f>SUM(E11:E117)</f>
        <v>26418146</v>
      </c>
      <c r="F118" s="56">
        <f>SUM(F11:F117)</f>
        <v>83024</v>
      </c>
      <c r="G118" s="56">
        <f>SUM(G11:G117)</f>
        <v>26335122</v>
      </c>
      <c r="H118" s="57">
        <f>AVERAGE(H11:H117)</f>
        <v>0.22123526948715358</v>
      </c>
      <c r="I118" s="117">
        <f>AVERAGE(I11:I117)</f>
        <v>0.9375219389777637</v>
      </c>
      <c r="J118" s="56">
        <f>SUM(J11:J117)</f>
        <v>67411.577500257117</v>
      </c>
    </row>
    <row r="119" spans="1:16" x14ac:dyDescent="0.25">
      <c r="A119" s="34"/>
      <c r="B119" s="35"/>
      <c r="C119" s="5" t="s">
        <v>23</v>
      </c>
      <c r="D119" s="84">
        <v>37316</v>
      </c>
      <c r="E119" s="66">
        <f>0.02*E118</f>
        <v>528362.92000000004</v>
      </c>
      <c r="F119" s="66">
        <f>0.02*F118</f>
        <v>1660.48</v>
      </c>
      <c r="G119" s="66">
        <f>0.02*G118</f>
        <v>526702.44000000006</v>
      </c>
      <c r="H119" s="52"/>
      <c r="I119" s="118"/>
      <c r="J119" s="55"/>
    </row>
    <row r="120" spans="1:16" x14ac:dyDescent="0.25">
      <c r="A120" s="34"/>
      <c r="B120" s="35"/>
      <c r="C120" s="4" t="s">
        <v>25</v>
      </c>
      <c r="D120" s="84">
        <v>37316</v>
      </c>
      <c r="E120" s="66">
        <f>E118-E119</f>
        <v>25889783.079999998</v>
      </c>
      <c r="F120" s="66">
        <f>F118-F119</f>
        <v>81363.520000000004</v>
      </c>
      <c r="G120" s="66">
        <f>G118-G119</f>
        <v>25808419.559999999</v>
      </c>
      <c r="H120" s="52">
        <f>0.98*H118</f>
        <v>0.21681056409741051</v>
      </c>
      <c r="I120" s="118">
        <f>I118</f>
        <v>0.9375219389777637</v>
      </c>
      <c r="J120" s="55">
        <f>J118</f>
        <v>67411.577500257117</v>
      </c>
    </row>
    <row r="121" spans="1:16" x14ac:dyDescent="0.25">
      <c r="A121" s="34"/>
      <c r="B121" s="35"/>
      <c r="C121" s="4" t="s">
        <v>25</v>
      </c>
      <c r="D121" s="24" t="s">
        <v>26</v>
      </c>
      <c r="E121" s="66">
        <f>E120+'0202'!E121</f>
        <v>72176541.359999999</v>
      </c>
      <c r="F121" s="66">
        <f>F120+'0202'!F121</f>
        <v>236404.41999999998</v>
      </c>
      <c r="G121" s="66">
        <f>G120+'0202'!G121</f>
        <v>71940136.939999998</v>
      </c>
      <c r="H121" s="118">
        <f>AVERAGE(H120,'0102'!H120,'0202'!H120)</f>
        <v>0.20818384111312094</v>
      </c>
      <c r="I121" s="118">
        <f>AVERAGE(I120,'0102'!I120,'0202'!I120)</f>
        <v>0.86490433918399567</v>
      </c>
      <c r="J121" s="66">
        <f>J120+'0202'!J121</f>
        <v>188583.69367813336</v>
      </c>
    </row>
    <row r="122" spans="1:16" x14ac:dyDescent="0.25">
      <c r="A122" s="31"/>
      <c r="B122" s="31"/>
      <c r="C122" s="31"/>
      <c r="D122" s="25"/>
      <c r="E122" s="63"/>
      <c r="F122" s="63"/>
      <c r="G122" s="63"/>
      <c r="H122" s="32"/>
      <c r="I122" s="119"/>
      <c r="J122" s="32"/>
    </row>
    <row r="123" spans="1:16" x14ac:dyDescent="0.25">
      <c r="A123" s="31" t="s">
        <v>12</v>
      </c>
      <c r="B123" s="31"/>
      <c r="C123" s="31"/>
      <c r="D123" s="25"/>
      <c r="E123" s="63"/>
      <c r="F123" s="63"/>
      <c r="G123" s="63"/>
      <c r="H123" s="32"/>
      <c r="I123" s="119"/>
      <c r="J123" s="31"/>
    </row>
    <row r="124" spans="1:16" x14ac:dyDescent="0.25">
      <c r="A124" s="31" t="s">
        <v>176</v>
      </c>
      <c r="B124" s="31"/>
      <c r="C124" s="31"/>
      <c r="D124" s="25"/>
      <c r="E124" s="63"/>
      <c r="F124" s="63"/>
      <c r="G124" s="63"/>
      <c r="H124" s="32"/>
      <c r="I124" s="119"/>
      <c r="J124" s="32"/>
    </row>
    <row r="125" spans="1:16" x14ac:dyDescent="0.25">
      <c r="A125" s="31" t="s">
        <v>177</v>
      </c>
      <c r="B125" s="31"/>
      <c r="C125" s="31"/>
      <c r="D125" s="10"/>
      <c r="E125" s="63"/>
      <c r="F125" s="63"/>
      <c r="G125" s="63"/>
      <c r="H125" s="32"/>
      <c r="I125" s="115"/>
      <c r="J125" s="32"/>
    </row>
    <row r="126" spans="1:16" x14ac:dyDescent="0.25">
      <c r="I12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0102</vt:lpstr>
      <vt:lpstr>0202</vt:lpstr>
      <vt:lpstr>0302</vt:lpstr>
      <vt:lpstr>'0202'!Print_Area</vt:lpstr>
      <vt:lpstr>'0202'!Print_Titles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Havlíček Jan</cp:lastModifiedBy>
  <cp:lastPrinted>2002-03-29T20:52:25Z</cp:lastPrinted>
  <dcterms:created xsi:type="dcterms:W3CDTF">2001-05-01T12:05:08Z</dcterms:created>
  <dcterms:modified xsi:type="dcterms:W3CDTF">2023-09-10T15:16:12Z</dcterms:modified>
</cp:coreProperties>
</file>