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0" yWindow="180" windowWidth="12648" windowHeight="8280" activeTab="4"/>
  </bookViews>
  <sheets>
    <sheet name="Nov 2001" sheetId="7" r:id="rId1"/>
    <sheet name="Dec 2001" sheetId="4" r:id="rId2"/>
    <sheet name="Jan 2002" sheetId="1" r:id="rId3"/>
    <sheet name="Feb 2002" sheetId="5" r:id="rId4"/>
    <sheet name="Mar 2002" sheetId="8" r:id="rId5"/>
  </sheets>
  <definedNames>
    <definedName name="_xlnm.Print_Area" localSheetId="1">'Dec 2001'!$A$1:$M$338</definedName>
    <definedName name="_xlnm.Print_Area" localSheetId="3">'Feb 2002'!$A$2:$M$322</definedName>
    <definedName name="_xlnm.Print_Area" localSheetId="2">'Jan 2002'!$A$3:$O$323</definedName>
    <definedName name="_xlnm.Print_Area" localSheetId="4">'Mar 2002'!$A$2:$J$322</definedName>
  </definedNames>
  <calcPr calcId="0"/>
</workbook>
</file>

<file path=xl/calcChain.xml><?xml version="1.0" encoding="utf-8"?>
<calcChain xmlns="http://schemas.openxmlformats.org/spreadsheetml/2006/main">
  <c r="E2" i="4" l="1"/>
  <c r="F2" i="4"/>
  <c r="J10" i="4"/>
  <c r="J11" i="4"/>
  <c r="J12" i="4"/>
  <c r="J13" i="4"/>
  <c r="J14" i="4"/>
  <c r="D15" i="4"/>
  <c r="E15" i="4"/>
  <c r="J15" i="4"/>
  <c r="J16" i="4"/>
  <c r="J17" i="4"/>
  <c r="E18" i="4"/>
  <c r="F18" i="4"/>
  <c r="J18" i="4"/>
  <c r="E19" i="4"/>
  <c r="F19" i="4"/>
  <c r="D25" i="4"/>
  <c r="E25" i="4"/>
  <c r="G25" i="4"/>
  <c r="D26" i="4"/>
  <c r="E26" i="4"/>
  <c r="G26" i="4"/>
  <c r="D27" i="4"/>
  <c r="E27" i="4"/>
  <c r="G27" i="4"/>
  <c r="D28" i="4"/>
  <c r="E28" i="4"/>
  <c r="G28" i="4"/>
  <c r="J28" i="4"/>
  <c r="D29" i="4"/>
  <c r="E29" i="4"/>
  <c r="G29" i="4"/>
  <c r="D30" i="4"/>
  <c r="E30" i="4"/>
  <c r="G30" i="4"/>
  <c r="D31" i="4"/>
  <c r="E31" i="4"/>
  <c r="G31" i="4"/>
  <c r="D32" i="4"/>
  <c r="E32" i="4"/>
  <c r="G32" i="4"/>
  <c r="D33" i="4"/>
  <c r="E33" i="4"/>
  <c r="G33" i="4"/>
  <c r="D34" i="4"/>
  <c r="E34" i="4"/>
  <c r="G34" i="4"/>
  <c r="D35" i="4"/>
  <c r="E35" i="4"/>
  <c r="G35" i="4"/>
  <c r="D36" i="4"/>
  <c r="E36" i="4"/>
  <c r="G36" i="4"/>
  <c r="D37" i="4"/>
  <c r="E37" i="4"/>
  <c r="G37" i="4"/>
  <c r="D38" i="4"/>
  <c r="E38" i="4"/>
  <c r="G38" i="4"/>
  <c r="D39" i="4"/>
  <c r="E39" i="4"/>
  <c r="G39" i="4"/>
  <c r="D40" i="4"/>
  <c r="E40" i="4"/>
  <c r="G40" i="4"/>
  <c r="D41" i="4"/>
  <c r="E41" i="4"/>
  <c r="G41" i="4"/>
  <c r="D42" i="4"/>
  <c r="E42" i="4"/>
  <c r="G42" i="4"/>
  <c r="D43" i="4"/>
  <c r="E43" i="4"/>
  <c r="G43" i="4"/>
  <c r="D44" i="4"/>
  <c r="E44" i="4"/>
  <c r="G44" i="4"/>
  <c r="G45" i="4"/>
  <c r="F46" i="4"/>
  <c r="D50" i="4"/>
  <c r="E50" i="4"/>
  <c r="G50" i="4"/>
  <c r="D51" i="4"/>
  <c r="E51" i="4"/>
  <c r="G51" i="4"/>
  <c r="D52" i="4"/>
  <c r="E52" i="4"/>
  <c r="G52" i="4"/>
  <c r="D53" i="4"/>
  <c r="E53" i="4"/>
  <c r="G53" i="4"/>
  <c r="D54" i="4"/>
  <c r="E54" i="4"/>
  <c r="G54" i="4"/>
  <c r="D55" i="4"/>
  <c r="E55" i="4"/>
  <c r="G55" i="4"/>
  <c r="J55" i="4"/>
  <c r="D56" i="4"/>
  <c r="E56" i="4"/>
  <c r="G56" i="4"/>
  <c r="J56" i="4"/>
  <c r="D57" i="4"/>
  <c r="E57" i="4"/>
  <c r="G57" i="4"/>
  <c r="D58" i="4"/>
  <c r="E58" i="4"/>
  <c r="G58" i="4"/>
  <c r="D59" i="4"/>
  <c r="E59" i="4"/>
  <c r="G59" i="4"/>
  <c r="D60" i="4"/>
  <c r="E60" i="4"/>
  <c r="G60" i="4"/>
  <c r="D61" i="4"/>
  <c r="E61" i="4"/>
  <c r="G61" i="4"/>
  <c r="D62" i="4"/>
  <c r="E62" i="4"/>
  <c r="G62" i="4"/>
  <c r="D63" i="4"/>
  <c r="E63" i="4"/>
  <c r="G63" i="4"/>
  <c r="D64" i="4"/>
  <c r="E64" i="4"/>
  <c r="G64" i="4"/>
  <c r="D65" i="4"/>
  <c r="E65" i="4"/>
  <c r="G65" i="4"/>
  <c r="D66" i="4"/>
  <c r="E66" i="4"/>
  <c r="G66" i="4"/>
  <c r="D67" i="4"/>
  <c r="E67" i="4"/>
  <c r="G67" i="4"/>
  <c r="D68" i="4"/>
  <c r="E68" i="4"/>
  <c r="G68" i="4"/>
  <c r="D69" i="4"/>
  <c r="E69" i="4"/>
  <c r="G69" i="4"/>
  <c r="D70" i="4"/>
  <c r="E70" i="4"/>
  <c r="G70" i="4"/>
  <c r="D71" i="4"/>
  <c r="E71" i="4"/>
  <c r="G71" i="4"/>
  <c r="D72" i="4"/>
  <c r="E72" i="4"/>
  <c r="G72" i="4"/>
  <c r="D73" i="4"/>
  <c r="E73" i="4"/>
  <c r="G73" i="4"/>
  <c r="D74" i="4"/>
  <c r="E74" i="4"/>
  <c r="G74" i="4"/>
  <c r="D75" i="4"/>
  <c r="E75" i="4"/>
  <c r="G75" i="4"/>
  <c r="D76" i="4"/>
  <c r="E76" i="4"/>
  <c r="G76" i="4"/>
  <c r="D77" i="4"/>
  <c r="E77" i="4"/>
  <c r="G77" i="4"/>
  <c r="D78" i="4"/>
  <c r="E78" i="4"/>
  <c r="G78" i="4"/>
  <c r="D79" i="4"/>
  <c r="E79" i="4"/>
  <c r="G79" i="4"/>
  <c r="D80" i="4"/>
  <c r="E80" i="4"/>
  <c r="G80" i="4"/>
  <c r="D81" i="4"/>
  <c r="E81" i="4"/>
  <c r="G81" i="4"/>
  <c r="D82" i="4"/>
  <c r="E82" i="4"/>
  <c r="G82" i="4"/>
  <c r="D83" i="4"/>
  <c r="E83" i="4"/>
  <c r="G83" i="4"/>
  <c r="D84" i="4"/>
  <c r="E84" i="4"/>
  <c r="G84" i="4"/>
  <c r="D85" i="4"/>
  <c r="E85" i="4"/>
  <c r="G85" i="4"/>
  <c r="D86" i="4"/>
  <c r="E86" i="4"/>
  <c r="G86" i="4"/>
  <c r="D87" i="4"/>
  <c r="E87" i="4"/>
  <c r="G87" i="4"/>
  <c r="D88" i="4"/>
  <c r="E88" i="4"/>
  <c r="G88" i="4"/>
  <c r="D89" i="4"/>
  <c r="E89" i="4"/>
  <c r="G89" i="4"/>
  <c r="D90" i="4"/>
  <c r="E90" i="4"/>
  <c r="G90" i="4"/>
  <c r="D91" i="4"/>
  <c r="E91" i="4"/>
  <c r="G91" i="4"/>
  <c r="D92" i="4"/>
  <c r="E92" i="4"/>
  <c r="G92" i="4"/>
  <c r="D93" i="4"/>
  <c r="E93" i="4"/>
  <c r="G93" i="4"/>
  <c r="D94" i="4"/>
  <c r="E94" i="4"/>
  <c r="G94" i="4"/>
  <c r="D95" i="4"/>
  <c r="E95" i="4"/>
  <c r="G95" i="4"/>
  <c r="D96" i="4"/>
  <c r="E96" i="4"/>
  <c r="G96" i="4"/>
  <c r="D97" i="4"/>
  <c r="E97" i="4"/>
  <c r="G97" i="4"/>
  <c r="D98" i="4"/>
  <c r="E98" i="4"/>
  <c r="G98" i="4"/>
  <c r="D99" i="4"/>
  <c r="E99" i="4"/>
  <c r="G99" i="4"/>
  <c r="D100" i="4"/>
  <c r="E100" i="4"/>
  <c r="G100" i="4"/>
  <c r="D101" i="4"/>
  <c r="E101" i="4"/>
  <c r="G101" i="4"/>
  <c r="D102" i="4"/>
  <c r="E102" i="4"/>
  <c r="G102" i="4"/>
  <c r="D103" i="4"/>
  <c r="E103" i="4"/>
  <c r="G103" i="4"/>
  <c r="D104" i="4"/>
  <c r="E104" i="4"/>
  <c r="G104" i="4"/>
  <c r="D105" i="4"/>
  <c r="E105" i="4"/>
  <c r="G105" i="4"/>
  <c r="D106" i="4"/>
  <c r="E106" i="4"/>
  <c r="G106" i="4"/>
  <c r="D107" i="4"/>
  <c r="E107" i="4"/>
  <c r="G107" i="4"/>
  <c r="D108" i="4"/>
  <c r="E108" i="4"/>
  <c r="G108" i="4"/>
  <c r="D109" i="4"/>
  <c r="E109" i="4"/>
  <c r="G109" i="4"/>
  <c r="D110" i="4"/>
  <c r="E110" i="4"/>
  <c r="G110" i="4"/>
  <c r="D111" i="4"/>
  <c r="E111" i="4"/>
  <c r="G111" i="4"/>
  <c r="D112" i="4"/>
  <c r="E112" i="4"/>
  <c r="G112" i="4"/>
  <c r="D113" i="4"/>
  <c r="E113" i="4"/>
  <c r="G113" i="4"/>
  <c r="D114" i="4"/>
  <c r="E114" i="4"/>
  <c r="G114" i="4"/>
  <c r="D115" i="4"/>
  <c r="E115" i="4"/>
  <c r="G115" i="4"/>
  <c r="D116" i="4"/>
  <c r="E116" i="4"/>
  <c r="G116" i="4"/>
  <c r="D117" i="4"/>
  <c r="E117" i="4"/>
  <c r="G117" i="4"/>
  <c r="D118" i="4"/>
  <c r="E118" i="4"/>
  <c r="G118" i="4"/>
  <c r="D119" i="4"/>
  <c r="E119" i="4"/>
  <c r="G119" i="4"/>
  <c r="D120" i="4"/>
  <c r="E120" i="4"/>
  <c r="G120" i="4"/>
  <c r="D121" i="4"/>
  <c r="E121" i="4"/>
  <c r="G121" i="4"/>
  <c r="D122" i="4"/>
  <c r="E122" i="4"/>
  <c r="G122" i="4"/>
  <c r="D123" i="4"/>
  <c r="E123" i="4"/>
  <c r="G123" i="4"/>
  <c r="D124" i="4"/>
  <c r="E124" i="4"/>
  <c r="G124" i="4"/>
  <c r="D125" i="4"/>
  <c r="E125" i="4"/>
  <c r="G125" i="4"/>
  <c r="D126" i="4"/>
  <c r="E126" i="4"/>
  <c r="G126" i="4"/>
  <c r="D127" i="4"/>
  <c r="E127" i="4"/>
  <c r="G127" i="4"/>
  <c r="D128" i="4"/>
  <c r="E128" i="4"/>
  <c r="G128" i="4"/>
  <c r="D129" i="4"/>
  <c r="E129" i="4"/>
  <c r="G129" i="4"/>
  <c r="D130" i="4"/>
  <c r="E130" i="4"/>
  <c r="G130" i="4"/>
  <c r="D131" i="4"/>
  <c r="E131" i="4"/>
  <c r="G131" i="4"/>
  <c r="D132" i="4"/>
  <c r="E132" i="4"/>
  <c r="G132" i="4"/>
  <c r="D133" i="4"/>
  <c r="E133" i="4"/>
  <c r="G133" i="4"/>
  <c r="D134" i="4"/>
  <c r="E134" i="4"/>
  <c r="G134" i="4"/>
  <c r="D135" i="4"/>
  <c r="E135" i="4"/>
  <c r="G135" i="4"/>
  <c r="D136" i="4"/>
  <c r="E136" i="4"/>
  <c r="G136" i="4"/>
  <c r="D137" i="4"/>
  <c r="E137" i="4"/>
  <c r="G137" i="4"/>
  <c r="D138" i="4"/>
  <c r="E138" i="4"/>
  <c r="G138" i="4"/>
  <c r="D139" i="4"/>
  <c r="E139" i="4"/>
  <c r="G139" i="4"/>
  <c r="D140" i="4"/>
  <c r="E140" i="4"/>
  <c r="G140" i="4"/>
  <c r="D141" i="4"/>
  <c r="E141" i="4"/>
  <c r="G141" i="4"/>
  <c r="D142" i="4"/>
  <c r="E142" i="4"/>
  <c r="G142" i="4"/>
  <c r="D143" i="4"/>
  <c r="E143" i="4"/>
  <c r="G143" i="4"/>
  <c r="D144" i="4"/>
  <c r="E144" i="4"/>
  <c r="G144" i="4"/>
  <c r="D145" i="4"/>
  <c r="E145" i="4"/>
  <c r="G145" i="4"/>
  <c r="D146" i="4"/>
  <c r="E146" i="4"/>
  <c r="G146" i="4"/>
  <c r="D147" i="4"/>
  <c r="E147" i="4"/>
  <c r="G147" i="4"/>
  <c r="D148" i="4"/>
  <c r="E148" i="4"/>
  <c r="G148" i="4"/>
  <c r="D149" i="4"/>
  <c r="E149" i="4"/>
  <c r="G149" i="4"/>
  <c r="G150" i="4"/>
  <c r="F151" i="4"/>
  <c r="D155" i="4"/>
  <c r="E155" i="4"/>
  <c r="G155" i="4"/>
  <c r="D156" i="4"/>
  <c r="E156" i="4"/>
  <c r="G156" i="4"/>
  <c r="D157" i="4"/>
  <c r="E157" i="4"/>
  <c r="G157" i="4"/>
  <c r="D158" i="4"/>
  <c r="E158" i="4"/>
  <c r="G158" i="4"/>
  <c r="J158" i="4"/>
  <c r="D159" i="4"/>
  <c r="E159" i="4"/>
  <c r="G159" i="4"/>
  <c r="J159" i="4"/>
  <c r="D160" i="4"/>
  <c r="E160" i="4"/>
  <c r="G160" i="4"/>
  <c r="D161" i="4"/>
  <c r="E161" i="4"/>
  <c r="G161" i="4"/>
  <c r="D162" i="4"/>
  <c r="E162" i="4"/>
  <c r="G162" i="4"/>
  <c r="D163" i="4"/>
  <c r="E163" i="4"/>
  <c r="G163" i="4"/>
  <c r="D164" i="4"/>
  <c r="E164" i="4"/>
  <c r="G164" i="4"/>
  <c r="F165" i="4"/>
  <c r="G165" i="4"/>
  <c r="D170" i="4"/>
  <c r="E170" i="4"/>
  <c r="G170" i="4"/>
  <c r="D171" i="4"/>
  <c r="E171" i="4"/>
  <c r="G171" i="4"/>
  <c r="D172" i="4"/>
  <c r="E172" i="4"/>
  <c r="G172" i="4"/>
  <c r="D173" i="4"/>
  <c r="E173" i="4"/>
  <c r="G173" i="4"/>
  <c r="J173" i="4"/>
  <c r="D174" i="4"/>
  <c r="E174" i="4"/>
  <c r="G174" i="4"/>
  <c r="J174" i="4"/>
  <c r="D175" i="4"/>
  <c r="E175" i="4"/>
  <c r="G175" i="4"/>
  <c r="D176" i="4"/>
  <c r="E176" i="4"/>
  <c r="G176" i="4"/>
  <c r="D177" i="4"/>
  <c r="E177" i="4"/>
  <c r="G177" i="4"/>
  <c r="D178" i="4"/>
  <c r="E178" i="4"/>
  <c r="G178" i="4"/>
  <c r="D179" i="4"/>
  <c r="E179" i="4"/>
  <c r="G179" i="4"/>
  <c r="D180" i="4"/>
  <c r="E180" i="4"/>
  <c r="G180" i="4"/>
  <c r="D181" i="4"/>
  <c r="E181" i="4"/>
  <c r="G181" i="4"/>
  <c r="D182" i="4"/>
  <c r="E182" i="4"/>
  <c r="G182" i="4"/>
  <c r="D183" i="4"/>
  <c r="E183" i="4"/>
  <c r="G183" i="4"/>
  <c r="D184" i="4"/>
  <c r="E184" i="4"/>
  <c r="G184" i="4"/>
  <c r="D185" i="4"/>
  <c r="E185" i="4"/>
  <c r="G185" i="4"/>
  <c r="D186" i="4"/>
  <c r="E186" i="4"/>
  <c r="G186" i="4"/>
  <c r="D187" i="4"/>
  <c r="E187" i="4"/>
  <c r="G187" i="4"/>
  <c r="D188" i="4"/>
  <c r="E188" i="4"/>
  <c r="G188" i="4"/>
  <c r="D189" i="4"/>
  <c r="E189" i="4"/>
  <c r="G189" i="4"/>
  <c r="F190" i="4"/>
  <c r="G190" i="4"/>
  <c r="D195" i="4"/>
  <c r="E195" i="4"/>
  <c r="G195" i="4"/>
  <c r="D196" i="4"/>
  <c r="E196" i="4"/>
  <c r="G196" i="4"/>
  <c r="D197" i="4"/>
  <c r="E197" i="4"/>
  <c r="G197" i="4"/>
  <c r="D198" i="4"/>
  <c r="E198" i="4"/>
  <c r="G198" i="4"/>
  <c r="J198" i="4"/>
  <c r="D199" i="4"/>
  <c r="E199" i="4"/>
  <c r="G199" i="4"/>
  <c r="J199" i="4"/>
  <c r="D200" i="4"/>
  <c r="E200" i="4"/>
  <c r="G200" i="4"/>
  <c r="F201" i="4"/>
  <c r="G201" i="4"/>
  <c r="D206" i="4"/>
  <c r="E206" i="4"/>
  <c r="G206" i="4"/>
  <c r="D207" i="4"/>
  <c r="E207" i="4"/>
  <c r="G207" i="4"/>
  <c r="D208" i="4"/>
  <c r="E208" i="4"/>
  <c r="G208" i="4"/>
  <c r="J208" i="4"/>
  <c r="D209" i="4"/>
  <c r="E209" i="4"/>
  <c r="G209" i="4"/>
  <c r="J209" i="4"/>
  <c r="D210" i="4"/>
  <c r="E210" i="4"/>
  <c r="G210" i="4"/>
  <c r="J210" i="4"/>
  <c r="D211" i="4"/>
  <c r="E211" i="4"/>
  <c r="G211" i="4"/>
  <c r="D212" i="4"/>
  <c r="E212" i="4"/>
  <c r="G212" i="4"/>
  <c r="D213" i="4"/>
  <c r="E213" i="4"/>
  <c r="G213" i="4"/>
  <c r="D214" i="4"/>
  <c r="E214" i="4"/>
  <c r="G214" i="4"/>
  <c r="D215" i="4"/>
  <c r="E215" i="4"/>
  <c r="G215" i="4"/>
  <c r="D216" i="4"/>
  <c r="E216" i="4"/>
  <c r="G216" i="4"/>
  <c r="D217" i="4"/>
  <c r="E217" i="4"/>
  <c r="G217" i="4"/>
  <c r="D218" i="4"/>
  <c r="E218" i="4"/>
  <c r="G218" i="4"/>
  <c r="D219" i="4"/>
  <c r="E219" i="4"/>
  <c r="G219" i="4"/>
  <c r="D220" i="4"/>
  <c r="E220" i="4"/>
  <c r="G220" i="4"/>
  <c r="D221" i="4"/>
  <c r="E221" i="4"/>
  <c r="G221" i="4"/>
  <c r="F222" i="4"/>
  <c r="G222" i="4"/>
  <c r="D227" i="4"/>
  <c r="E227" i="4"/>
  <c r="G227" i="4"/>
  <c r="D228" i="4"/>
  <c r="E228" i="4"/>
  <c r="G228" i="4"/>
  <c r="D229" i="4"/>
  <c r="E229" i="4"/>
  <c r="G229" i="4"/>
  <c r="J229" i="4"/>
  <c r="D230" i="4"/>
  <c r="E230" i="4"/>
  <c r="G230" i="4"/>
  <c r="J230" i="4"/>
  <c r="D231" i="4"/>
  <c r="E231" i="4"/>
  <c r="G231" i="4"/>
  <c r="J231" i="4"/>
  <c r="D232" i="4"/>
  <c r="E232" i="4"/>
  <c r="G232" i="4"/>
  <c r="D233" i="4"/>
  <c r="E233" i="4"/>
  <c r="G233" i="4"/>
  <c r="D234" i="4"/>
  <c r="E234" i="4"/>
  <c r="G234" i="4"/>
  <c r="D235" i="4"/>
  <c r="E235" i="4"/>
  <c r="G235" i="4"/>
  <c r="D236" i="4"/>
  <c r="E236" i="4"/>
  <c r="G236" i="4"/>
  <c r="D237" i="4"/>
  <c r="E237" i="4"/>
  <c r="G237" i="4"/>
  <c r="D238" i="4"/>
  <c r="E238" i="4"/>
  <c r="G238" i="4"/>
  <c r="D239" i="4"/>
  <c r="E239" i="4"/>
  <c r="G239" i="4"/>
  <c r="D240" i="4"/>
  <c r="E240" i="4"/>
  <c r="G240" i="4"/>
  <c r="D241" i="4"/>
  <c r="E241" i="4"/>
  <c r="G241" i="4"/>
  <c r="D242" i="4"/>
  <c r="E242" i="4"/>
  <c r="G242" i="4"/>
  <c r="D243" i="4"/>
  <c r="E243" i="4"/>
  <c r="G243" i="4"/>
  <c r="F244" i="4"/>
  <c r="G244" i="4"/>
  <c r="D249" i="4"/>
  <c r="E249" i="4"/>
  <c r="G249" i="4"/>
  <c r="D250" i="4"/>
  <c r="E250" i="4"/>
  <c r="G250" i="4"/>
  <c r="D251" i="4"/>
  <c r="E251" i="4"/>
  <c r="G251" i="4"/>
  <c r="D252" i="4"/>
  <c r="E252" i="4"/>
  <c r="G252" i="4"/>
  <c r="J252" i="4"/>
  <c r="D253" i="4"/>
  <c r="E253" i="4"/>
  <c r="G253" i="4"/>
  <c r="J253" i="4"/>
  <c r="D254" i="4"/>
  <c r="E254" i="4"/>
  <c r="G254" i="4"/>
  <c r="D255" i="4"/>
  <c r="E255" i="4"/>
  <c r="G255" i="4"/>
  <c r="D256" i="4"/>
  <c r="E256" i="4"/>
  <c r="G256" i="4"/>
  <c r="D257" i="4"/>
  <c r="E257" i="4"/>
  <c r="G257" i="4"/>
  <c r="D258" i="4"/>
  <c r="E258" i="4"/>
  <c r="G258" i="4"/>
  <c r="D259" i="4"/>
  <c r="E259" i="4"/>
  <c r="G259" i="4"/>
  <c r="D260" i="4"/>
  <c r="E260" i="4"/>
  <c r="G260" i="4"/>
  <c r="D261" i="4"/>
  <c r="E261" i="4"/>
  <c r="G261" i="4"/>
  <c r="D262" i="4"/>
  <c r="E262" i="4"/>
  <c r="G262" i="4"/>
  <c r="D263" i="4"/>
  <c r="E263" i="4"/>
  <c r="G263" i="4"/>
  <c r="D264" i="4"/>
  <c r="E264" i="4"/>
  <c r="G264" i="4"/>
  <c r="D265" i="4"/>
  <c r="E265" i="4"/>
  <c r="G265" i="4"/>
  <c r="D266" i="4"/>
  <c r="E266" i="4"/>
  <c r="G266" i="4"/>
  <c r="D267" i="4"/>
  <c r="E267" i="4"/>
  <c r="G267" i="4"/>
  <c r="D268" i="4"/>
  <c r="E268" i="4"/>
  <c r="G268" i="4"/>
  <c r="D269" i="4"/>
  <c r="E269" i="4"/>
  <c r="G269" i="4"/>
  <c r="D270" i="4"/>
  <c r="E270" i="4"/>
  <c r="G270" i="4"/>
  <c r="D271" i="4"/>
  <c r="E271" i="4"/>
  <c r="G271" i="4"/>
  <c r="D272" i="4"/>
  <c r="E272" i="4"/>
  <c r="G272" i="4"/>
  <c r="D273" i="4"/>
  <c r="E273" i="4"/>
  <c r="G273" i="4"/>
  <c r="D274" i="4"/>
  <c r="E274" i="4"/>
  <c r="G274" i="4"/>
  <c r="D275" i="4"/>
  <c r="E275" i="4"/>
  <c r="G275" i="4"/>
  <c r="D276" i="4"/>
  <c r="E276" i="4"/>
  <c r="G276" i="4"/>
  <c r="D277" i="4"/>
  <c r="E277" i="4"/>
  <c r="G277" i="4"/>
  <c r="D278" i="4"/>
  <c r="E278" i="4"/>
  <c r="G278" i="4"/>
  <c r="D279" i="4"/>
  <c r="E279" i="4"/>
  <c r="G279" i="4"/>
  <c r="D280" i="4"/>
  <c r="E280" i="4"/>
  <c r="G280" i="4"/>
  <c r="D281" i="4"/>
  <c r="E281" i="4"/>
  <c r="G281" i="4"/>
  <c r="D282" i="4"/>
  <c r="E282" i="4"/>
  <c r="G282" i="4"/>
  <c r="D283" i="4"/>
  <c r="E283" i="4"/>
  <c r="G283" i="4"/>
  <c r="D284" i="4"/>
  <c r="E284" i="4"/>
  <c r="G284" i="4"/>
  <c r="D285" i="4"/>
  <c r="E285" i="4"/>
  <c r="G285" i="4"/>
  <c r="D286" i="4"/>
  <c r="E286" i="4"/>
  <c r="G286" i="4"/>
  <c r="D287" i="4"/>
  <c r="E287" i="4"/>
  <c r="G287" i="4"/>
  <c r="D288" i="4"/>
  <c r="E288" i="4"/>
  <c r="G288" i="4"/>
  <c r="D289" i="4"/>
  <c r="E289" i="4"/>
  <c r="G289" i="4"/>
  <c r="D290" i="4"/>
  <c r="E290" i="4"/>
  <c r="G290" i="4"/>
  <c r="D291" i="4"/>
  <c r="E291" i="4"/>
  <c r="G291" i="4"/>
  <c r="D292" i="4"/>
  <c r="E292" i="4"/>
  <c r="G292" i="4"/>
  <c r="D293" i="4"/>
  <c r="E293" i="4"/>
  <c r="G293" i="4"/>
  <c r="D294" i="4"/>
  <c r="E294" i="4"/>
  <c r="G294" i="4"/>
  <c r="D295" i="4"/>
  <c r="E295" i="4"/>
  <c r="G295" i="4"/>
  <c r="D296" i="4"/>
  <c r="E296" i="4"/>
  <c r="G296" i="4"/>
  <c r="D297" i="4"/>
  <c r="E297" i="4"/>
  <c r="G297" i="4"/>
  <c r="D298" i="4"/>
  <c r="E298" i="4"/>
  <c r="G298" i="4"/>
  <c r="D299" i="4"/>
  <c r="E299" i="4"/>
  <c r="G299" i="4"/>
  <c r="D300" i="4"/>
  <c r="E300" i="4"/>
  <c r="G300" i="4"/>
  <c r="D301" i="4"/>
  <c r="E301" i="4"/>
  <c r="G301" i="4"/>
  <c r="D302" i="4"/>
  <c r="E302" i="4"/>
  <c r="G302" i="4"/>
  <c r="D303" i="4"/>
  <c r="E303" i="4"/>
  <c r="G303" i="4"/>
  <c r="D304" i="4"/>
  <c r="E304" i="4"/>
  <c r="G304" i="4"/>
  <c r="D305" i="4"/>
  <c r="E305" i="4"/>
  <c r="G305" i="4"/>
  <c r="D306" i="4"/>
  <c r="E306" i="4"/>
  <c r="G306" i="4"/>
  <c r="D307" i="4"/>
  <c r="E307" i="4"/>
  <c r="G307" i="4"/>
  <c r="D308" i="4"/>
  <c r="E308" i="4"/>
  <c r="G308" i="4"/>
  <c r="D309" i="4"/>
  <c r="E309" i="4"/>
  <c r="G309" i="4"/>
  <c r="D310" i="4"/>
  <c r="E310" i="4"/>
  <c r="G310" i="4"/>
  <c r="D311" i="4"/>
  <c r="E311" i="4"/>
  <c r="G311" i="4"/>
  <c r="D312" i="4"/>
  <c r="E312" i="4"/>
  <c r="G312" i="4"/>
  <c r="D313" i="4"/>
  <c r="E313" i="4"/>
  <c r="G313" i="4"/>
  <c r="D314" i="4"/>
  <c r="E314" i="4"/>
  <c r="G314" i="4"/>
  <c r="D315" i="4"/>
  <c r="E315" i="4"/>
  <c r="G315" i="4"/>
  <c r="D316" i="4"/>
  <c r="E316" i="4"/>
  <c r="G316" i="4"/>
  <c r="D317" i="4"/>
  <c r="E317" i="4"/>
  <c r="G317" i="4"/>
  <c r="D318" i="4"/>
  <c r="E318" i="4"/>
  <c r="G318" i="4"/>
  <c r="D319" i="4"/>
  <c r="E319" i="4"/>
  <c r="G319" i="4"/>
  <c r="D320" i="4"/>
  <c r="E320" i="4"/>
  <c r="G320" i="4"/>
  <c r="D321" i="4"/>
  <c r="E321" i="4"/>
  <c r="G321" i="4"/>
  <c r="D322" i="4"/>
  <c r="E322" i="4"/>
  <c r="G322" i="4"/>
  <c r="D323" i="4"/>
  <c r="E323" i="4"/>
  <c r="G323" i="4"/>
  <c r="D324" i="4"/>
  <c r="E324" i="4"/>
  <c r="G324" i="4"/>
  <c r="D325" i="4"/>
  <c r="E325" i="4"/>
  <c r="G325" i="4"/>
  <c r="D326" i="4"/>
  <c r="E326" i="4"/>
  <c r="G326" i="4"/>
  <c r="D327" i="4"/>
  <c r="E327" i="4"/>
  <c r="G327" i="4"/>
  <c r="D328" i="4"/>
  <c r="E328" i="4"/>
  <c r="G328" i="4"/>
  <c r="D329" i="4"/>
  <c r="E329" i="4"/>
  <c r="G329" i="4"/>
  <c r="D330" i="4"/>
  <c r="E330" i="4"/>
  <c r="G330" i="4"/>
  <c r="D331" i="4"/>
  <c r="E331" i="4"/>
  <c r="G331" i="4"/>
  <c r="D332" i="4"/>
  <c r="E332" i="4"/>
  <c r="G332" i="4"/>
  <c r="D333" i="4"/>
  <c r="E333" i="4"/>
  <c r="G333" i="4"/>
  <c r="D334" i="4"/>
  <c r="E334" i="4"/>
  <c r="G334" i="4"/>
  <c r="D335" i="4"/>
  <c r="E335" i="4"/>
  <c r="G335" i="4"/>
  <c r="D336" i="4"/>
  <c r="E336" i="4"/>
  <c r="G336" i="4"/>
  <c r="D337" i="4"/>
  <c r="E337" i="4"/>
  <c r="G337" i="4"/>
  <c r="D338" i="4"/>
  <c r="E338" i="4"/>
  <c r="G338" i="4"/>
  <c r="F339" i="4"/>
  <c r="G339" i="4"/>
  <c r="E2" i="5"/>
  <c r="F2" i="5"/>
  <c r="E3" i="5"/>
  <c r="F3" i="5"/>
  <c r="D9" i="5"/>
  <c r="E9" i="5"/>
  <c r="G9" i="5"/>
  <c r="H9" i="5"/>
  <c r="I9" i="5"/>
  <c r="A10" i="5"/>
  <c r="D10" i="5"/>
  <c r="E10" i="5"/>
  <c r="G10" i="5"/>
  <c r="H10" i="5"/>
  <c r="I10" i="5"/>
  <c r="D11" i="5"/>
  <c r="E11" i="5"/>
  <c r="G11" i="5"/>
  <c r="H11" i="5"/>
  <c r="I11" i="5"/>
  <c r="D12" i="5"/>
  <c r="E12" i="5"/>
  <c r="G12" i="5"/>
  <c r="H12" i="5"/>
  <c r="I12" i="5"/>
  <c r="L12" i="5"/>
  <c r="D13" i="5"/>
  <c r="E13" i="5"/>
  <c r="G13" i="5"/>
  <c r="H13" i="5"/>
  <c r="I13" i="5"/>
  <c r="D14" i="5"/>
  <c r="E14" i="5"/>
  <c r="G14" i="5"/>
  <c r="H14" i="5"/>
  <c r="I14" i="5"/>
  <c r="D15" i="5"/>
  <c r="E15" i="5"/>
  <c r="G15" i="5"/>
  <c r="H15" i="5"/>
  <c r="I15" i="5"/>
  <c r="D16" i="5"/>
  <c r="E16" i="5"/>
  <c r="G16" i="5"/>
  <c r="H16" i="5"/>
  <c r="I16" i="5"/>
  <c r="D17" i="5"/>
  <c r="E17" i="5"/>
  <c r="G17" i="5"/>
  <c r="H17" i="5"/>
  <c r="I17" i="5"/>
  <c r="D18" i="5"/>
  <c r="E18" i="5"/>
  <c r="G18" i="5"/>
  <c r="H18" i="5"/>
  <c r="I18" i="5"/>
  <c r="D19" i="5"/>
  <c r="E19" i="5"/>
  <c r="G19" i="5"/>
  <c r="H19" i="5"/>
  <c r="I19" i="5"/>
  <c r="D20" i="5"/>
  <c r="E20" i="5"/>
  <c r="G20" i="5"/>
  <c r="H20" i="5"/>
  <c r="I20" i="5"/>
  <c r="D21" i="5"/>
  <c r="E21" i="5"/>
  <c r="G21" i="5"/>
  <c r="H21" i="5"/>
  <c r="I21" i="5"/>
  <c r="D22" i="5"/>
  <c r="E22" i="5"/>
  <c r="G22" i="5"/>
  <c r="H22" i="5"/>
  <c r="I22" i="5"/>
  <c r="D23" i="5"/>
  <c r="E23" i="5"/>
  <c r="G23" i="5"/>
  <c r="H23" i="5"/>
  <c r="I23" i="5"/>
  <c r="D24" i="5"/>
  <c r="E24" i="5"/>
  <c r="G24" i="5"/>
  <c r="H24" i="5"/>
  <c r="I24" i="5"/>
  <c r="D25" i="5"/>
  <c r="E25" i="5"/>
  <c r="G25" i="5"/>
  <c r="H25" i="5"/>
  <c r="I25" i="5"/>
  <c r="D26" i="5"/>
  <c r="E26" i="5"/>
  <c r="G26" i="5"/>
  <c r="H26" i="5"/>
  <c r="I26" i="5"/>
  <c r="D27" i="5"/>
  <c r="E27" i="5"/>
  <c r="G27" i="5"/>
  <c r="H27" i="5"/>
  <c r="I27" i="5"/>
  <c r="D28" i="5"/>
  <c r="E28" i="5"/>
  <c r="G28" i="5"/>
  <c r="H28" i="5"/>
  <c r="I28" i="5"/>
  <c r="F29" i="5"/>
  <c r="I29" i="5"/>
  <c r="F30" i="5"/>
  <c r="B33" i="5"/>
  <c r="C33" i="5"/>
  <c r="D33" i="5"/>
  <c r="E33" i="5"/>
  <c r="F33" i="5"/>
  <c r="D34" i="5"/>
  <c r="E34" i="5"/>
  <c r="G34" i="5"/>
  <c r="H34" i="5"/>
  <c r="I34" i="5"/>
  <c r="D35" i="5"/>
  <c r="E35" i="5"/>
  <c r="G35" i="5"/>
  <c r="H35" i="5"/>
  <c r="I35" i="5"/>
  <c r="D36" i="5"/>
  <c r="E36" i="5"/>
  <c r="F36" i="5"/>
  <c r="G36" i="5"/>
  <c r="H36" i="5"/>
  <c r="I36" i="5"/>
  <c r="D37" i="5"/>
  <c r="E37" i="5"/>
  <c r="G37" i="5"/>
  <c r="H37" i="5"/>
  <c r="I37" i="5"/>
  <c r="D38" i="5"/>
  <c r="E38" i="5"/>
  <c r="G38" i="5"/>
  <c r="H38" i="5"/>
  <c r="I38" i="5"/>
  <c r="D39" i="5"/>
  <c r="E39" i="5"/>
  <c r="G39" i="5"/>
  <c r="H39" i="5"/>
  <c r="I39" i="5"/>
  <c r="L39" i="5"/>
  <c r="D40" i="5"/>
  <c r="E40" i="5"/>
  <c r="G40" i="5"/>
  <c r="H40" i="5"/>
  <c r="I40" i="5"/>
  <c r="L40" i="5"/>
  <c r="D41" i="5"/>
  <c r="E41" i="5"/>
  <c r="G41" i="5"/>
  <c r="H41" i="5"/>
  <c r="I41" i="5"/>
  <c r="D42" i="5"/>
  <c r="E42" i="5"/>
  <c r="G42" i="5"/>
  <c r="H42" i="5"/>
  <c r="I42" i="5"/>
  <c r="D43" i="5"/>
  <c r="E43" i="5"/>
  <c r="G43" i="5"/>
  <c r="H43" i="5"/>
  <c r="I43" i="5"/>
  <c r="D44" i="5"/>
  <c r="E44" i="5"/>
  <c r="G44" i="5"/>
  <c r="H44" i="5"/>
  <c r="I44" i="5"/>
  <c r="D45" i="5"/>
  <c r="E45" i="5"/>
  <c r="G45" i="5"/>
  <c r="H45" i="5"/>
  <c r="I45" i="5"/>
  <c r="D46" i="5"/>
  <c r="E46" i="5"/>
  <c r="G46" i="5"/>
  <c r="H46" i="5"/>
  <c r="I46" i="5"/>
  <c r="D47" i="5"/>
  <c r="E47" i="5"/>
  <c r="G47" i="5"/>
  <c r="H47" i="5"/>
  <c r="I47" i="5"/>
  <c r="D48" i="5"/>
  <c r="E48" i="5"/>
  <c r="G48" i="5"/>
  <c r="H48" i="5"/>
  <c r="I48" i="5"/>
  <c r="D49" i="5"/>
  <c r="E49" i="5"/>
  <c r="G49" i="5"/>
  <c r="H49" i="5"/>
  <c r="I49" i="5"/>
  <c r="D50" i="5"/>
  <c r="E50" i="5"/>
  <c r="G50" i="5"/>
  <c r="H50" i="5"/>
  <c r="I50" i="5"/>
  <c r="D51" i="5"/>
  <c r="E51" i="5"/>
  <c r="G51" i="5"/>
  <c r="H51" i="5"/>
  <c r="I51" i="5"/>
  <c r="D52" i="5"/>
  <c r="E52" i="5"/>
  <c r="G52" i="5"/>
  <c r="H52" i="5"/>
  <c r="I52" i="5"/>
  <c r="D53" i="5"/>
  <c r="E53" i="5"/>
  <c r="G53" i="5"/>
  <c r="H53" i="5"/>
  <c r="I53" i="5"/>
  <c r="D54" i="5"/>
  <c r="E54" i="5"/>
  <c r="G54" i="5"/>
  <c r="H54" i="5"/>
  <c r="I54" i="5"/>
  <c r="D55" i="5"/>
  <c r="E55" i="5"/>
  <c r="G55" i="5"/>
  <c r="H55" i="5"/>
  <c r="I55" i="5"/>
  <c r="D56" i="5"/>
  <c r="E56" i="5"/>
  <c r="G56" i="5"/>
  <c r="H56" i="5"/>
  <c r="I56" i="5"/>
  <c r="D57" i="5"/>
  <c r="E57" i="5"/>
  <c r="G57" i="5"/>
  <c r="H57" i="5"/>
  <c r="I57" i="5"/>
  <c r="D58" i="5"/>
  <c r="E58" i="5"/>
  <c r="G58" i="5"/>
  <c r="H58" i="5"/>
  <c r="I58" i="5"/>
  <c r="D59" i="5"/>
  <c r="E59" i="5"/>
  <c r="G59" i="5"/>
  <c r="H59" i="5"/>
  <c r="I59" i="5"/>
  <c r="D60" i="5"/>
  <c r="E60" i="5"/>
  <c r="G60" i="5"/>
  <c r="H60" i="5"/>
  <c r="I60" i="5"/>
  <c r="D61" i="5"/>
  <c r="E61" i="5"/>
  <c r="G61" i="5"/>
  <c r="H61" i="5"/>
  <c r="I61" i="5"/>
  <c r="D62" i="5"/>
  <c r="E62" i="5"/>
  <c r="G62" i="5"/>
  <c r="H62" i="5"/>
  <c r="I62" i="5"/>
  <c r="D63" i="5"/>
  <c r="E63" i="5"/>
  <c r="G63" i="5"/>
  <c r="H63" i="5"/>
  <c r="I63" i="5"/>
  <c r="D64" i="5"/>
  <c r="E64" i="5"/>
  <c r="G64" i="5"/>
  <c r="H64" i="5"/>
  <c r="I64" i="5"/>
  <c r="D65" i="5"/>
  <c r="E65" i="5"/>
  <c r="G65" i="5"/>
  <c r="H65" i="5"/>
  <c r="I65" i="5"/>
  <c r="D66" i="5"/>
  <c r="E66" i="5"/>
  <c r="G66" i="5"/>
  <c r="H66" i="5"/>
  <c r="I66" i="5"/>
  <c r="D67" i="5"/>
  <c r="E67" i="5"/>
  <c r="G67" i="5"/>
  <c r="H67" i="5"/>
  <c r="I67" i="5"/>
  <c r="D68" i="5"/>
  <c r="E68" i="5"/>
  <c r="G68" i="5"/>
  <c r="H68" i="5"/>
  <c r="I68" i="5"/>
  <c r="D69" i="5"/>
  <c r="E69" i="5"/>
  <c r="G69" i="5"/>
  <c r="H69" i="5"/>
  <c r="I69" i="5"/>
  <c r="D70" i="5"/>
  <c r="E70" i="5"/>
  <c r="G70" i="5"/>
  <c r="H70" i="5"/>
  <c r="I70" i="5"/>
  <c r="D71" i="5"/>
  <c r="E71" i="5"/>
  <c r="G71" i="5"/>
  <c r="H71" i="5"/>
  <c r="I71" i="5"/>
  <c r="D72" i="5"/>
  <c r="E72" i="5"/>
  <c r="G72" i="5"/>
  <c r="H72" i="5"/>
  <c r="I72" i="5"/>
  <c r="D73" i="5"/>
  <c r="E73" i="5"/>
  <c r="G73" i="5"/>
  <c r="H73" i="5"/>
  <c r="I73" i="5"/>
  <c r="D74" i="5"/>
  <c r="E74" i="5"/>
  <c r="G74" i="5"/>
  <c r="H74" i="5"/>
  <c r="I74" i="5"/>
  <c r="D75" i="5"/>
  <c r="E75" i="5"/>
  <c r="G75" i="5"/>
  <c r="H75" i="5"/>
  <c r="I75" i="5"/>
  <c r="D76" i="5"/>
  <c r="E76" i="5"/>
  <c r="G76" i="5"/>
  <c r="H76" i="5"/>
  <c r="I76" i="5"/>
  <c r="D77" i="5"/>
  <c r="E77" i="5"/>
  <c r="G77" i="5"/>
  <c r="H77" i="5"/>
  <c r="I77" i="5"/>
  <c r="D78" i="5"/>
  <c r="E78" i="5"/>
  <c r="G78" i="5"/>
  <c r="H78" i="5"/>
  <c r="I78" i="5"/>
  <c r="D79" i="5"/>
  <c r="E79" i="5"/>
  <c r="G79" i="5"/>
  <c r="H79" i="5"/>
  <c r="I79" i="5"/>
  <c r="D80" i="5"/>
  <c r="E80" i="5"/>
  <c r="G80" i="5"/>
  <c r="H80" i="5"/>
  <c r="I80" i="5"/>
  <c r="D81" i="5"/>
  <c r="E81" i="5"/>
  <c r="G81" i="5"/>
  <c r="H81" i="5"/>
  <c r="I81" i="5"/>
  <c r="D82" i="5"/>
  <c r="E82" i="5"/>
  <c r="G82" i="5"/>
  <c r="H82" i="5"/>
  <c r="I82" i="5"/>
  <c r="D83" i="5"/>
  <c r="E83" i="5"/>
  <c r="G83" i="5"/>
  <c r="H83" i="5"/>
  <c r="I83" i="5"/>
  <c r="D84" i="5"/>
  <c r="E84" i="5"/>
  <c r="G84" i="5"/>
  <c r="H84" i="5"/>
  <c r="I84" i="5"/>
  <c r="D85" i="5"/>
  <c r="E85" i="5"/>
  <c r="G85" i="5"/>
  <c r="H85" i="5"/>
  <c r="I85" i="5"/>
  <c r="D86" i="5"/>
  <c r="E86" i="5"/>
  <c r="G86" i="5"/>
  <c r="H86" i="5"/>
  <c r="I86" i="5"/>
  <c r="D87" i="5"/>
  <c r="E87" i="5"/>
  <c r="G87" i="5"/>
  <c r="H87" i="5"/>
  <c r="I87" i="5"/>
  <c r="D88" i="5"/>
  <c r="E88" i="5"/>
  <c r="G88" i="5"/>
  <c r="H88" i="5"/>
  <c r="I88" i="5"/>
  <c r="D89" i="5"/>
  <c r="E89" i="5"/>
  <c r="G89" i="5"/>
  <c r="H89" i="5"/>
  <c r="I89" i="5"/>
  <c r="D90" i="5"/>
  <c r="E90" i="5"/>
  <c r="G90" i="5"/>
  <c r="H90" i="5"/>
  <c r="I90" i="5"/>
  <c r="D91" i="5"/>
  <c r="E91" i="5"/>
  <c r="G91" i="5"/>
  <c r="H91" i="5"/>
  <c r="I91" i="5"/>
  <c r="D92" i="5"/>
  <c r="E92" i="5"/>
  <c r="G92" i="5"/>
  <c r="H92" i="5"/>
  <c r="I92" i="5"/>
  <c r="D93" i="5"/>
  <c r="E93" i="5"/>
  <c r="G93" i="5"/>
  <c r="H93" i="5"/>
  <c r="I93" i="5"/>
  <c r="D94" i="5"/>
  <c r="E94" i="5"/>
  <c r="G94" i="5"/>
  <c r="H94" i="5"/>
  <c r="I94" i="5"/>
  <c r="D95" i="5"/>
  <c r="E95" i="5"/>
  <c r="G95" i="5"/>
  <c r="H95" i="5"/>
  <c r="I95" i="5"/>
  <c r="D96" i="5"/>
  <c r="E96" i="5"/>
  <c r="G96" i="5"/>
  <c r="H96" i="5"/>
  <c r="I96" i="5"/>
  <c r="D97" i="5"/>
  <c r="E97" i="5"/>
  <c r="G97" i="5"/>
  <c r="H97" i="5"/>
  <c r="I97" i="5"/>
  <c r="D98" i="5"/>
  <c r="E98" i="5"/>
  <c r="G98" i="5"/>
  <c r="H98" i="5"/>
  <c r="I98" i="5"/>
  <c r="D99" i="5"/>
  <c r="E99" i="5"/>
  <c r="G99" i="5"/>
  <c r="H99" i="5"/>
  <c r="I99" i="5"/>
  <c r="D100" i="5"/>
  <c r="E100" i="5"/>
  <c r="G100" i="5"/>
  <c r="H100" i="5"/>
  <c r="I100" i="5"/>
  <c r="D101" i="5"/>
  <c r="E101" i="5"/>
  <c r="G101" i="5"/>
  <c r="H101" i="5"/>
  <c r="I101" i="5"/>
  <c r="D102" i="5"/>
  <c r="E102" i="5"/>
  <c r="G102" i="5"/>
  <c r="H102" i="5"/>
  <c r="I102" i="5"/>
  <c r="D103" i="5"/>
  <c r="E103" i="5"/>
  <c r="G103" i="5"/>
  <c r="H103" i="5"/>
  <c r="I103" i="5"/>
  <c r="D104" i="5"/>
  <c r="E104" i="5"/>
  <c r="G104" i="5"/>
  <c r="H104" i="5"/>
  <c r="I104" i="5"/>
  <c r="D105" i="5"/>
  <c r="E105" i="5"/>
  <c r="G105" i="5"/>
  <c r="H105" i="5"/>
  <c r="I105" i="5"/>
  <c r="D106" i="5"/>
  <c r="E106" i="5"/>
  <c r="G106" i="5"/>
  <c r="H106" i="5"/>
  <c r="I106" i="5"/>
  <c r="D107" i="5"/>
  <c r="E107" i="5"/>
  <c r="G107" i="5"/>
  <c r="H107" i="5"/>
  <c r="I107" i="5"/>
  <c r="D108" i="5"/>
  <c r="E108" i="5"/>
  <c r="G108" i="5"/>
  <c r="H108" i="5"/>
  <c r="I108" i="5"/>
  <c r="D109" i="5"/>
  <c r="E109" i="5"/>
  <c r="G109" i="5"/>
  <c r="H109" i="5"/>
  <c r="I109" i="5"/>
  <c r="D110" i="5"/>
  <c r="E110" i="5"/>
  <c r="G110" i="5"/>
  <c r="H110" i="5"/>
  <c r="I110" i="5"/>
  <c r="D111" i="5"/>
  <c r="E111" i="5"/>
  <c r="G111" i="5"/>
  <c r="H111" i="5"/>
  <c r="I111" i="5"/>
  <c r="D112" i="5"/>
  <c r="E112" i="5"/>
  <c r="G112" i="5"/>
  <c r="H112" i="5"/>
  <c r="I112" i="5"/>
  <c r="D113" i="5"/>
  <c r="E113" i="5"/>
  <c r="G113" i="5"/>
  <c r="H113" i="5"/>
  <c r="I113" i="5"/>
  <c r="D114" i="5"/>
  <c r="E114" i="5"/>
  <c r="G114" i="5"/>
  <c r="H114" i="5"/>
  <c r="I114" i="5"/>
  <c r="D115" i="5"/>
  <c r="E115" i="5"/>
  <c r="G115" i="5"/>
  <c r="H115" i="5"/>
  <c r="I115" i="5"/>
  <c r="D116" i="5"/>
  <c r="E116" i="5"/>
  <c r="G116" i="5"/>
  <c r="H116" i="5"/>
  <c r="I116" i="5"/>
  <c r="D117" i="5"/>
  <c r="E117" i="5"/>
  <c r="G117" i="5"/>
  <c r="H117" i="5"/>
  <c r="I117" i="5"/>
  <c r="D118" i="5"/>
  <c r="E118" i="5"/>
  <c r="G118" i="5"/>
  <c r="H118" i="5"/>
  <c r="I118" i="5"/>
  <c r="D119" i="5"/>
  <c r="E119" i="5"/>
  <c r="G119" i="5"/>
  <c r="H119" i="5"/>
  <c r="I119" i="5"/>
  <c r="D120" i="5"/>
  <c r="E120" i="5"/>
  <c r="G120" i="5"/>
  <c r="H120" i="5"/>
  <c r="I120" i="5"/>
  <c r="D121" i="5"/>
  <c r="E121" i="5"/>
  <c r="G121" i="5"/>
  <c r="H121" i="5"/>
  <c r="I121" i="5"/>
  <c r="D122" i="5"/>
  <c r="E122" i="5"/>
  <c r="G122" i="5"/>
  <c r="H122" i="5"/>
  <c r="I122" i="5"/>
  <c r="D123" i="5"/>
  <c r="E123" i="5"/>
  <c r="G123" i="5"/>
  <c r="H123" i="5"/>
  <c r="I123" i="5"/>
  <c r="D124" i="5"/>
  <c r="E124" i="5"/>
  <c r="G124" i="5"/>
  <c r="H124" i="5"/>
  <c r="I124" i="5"/>
  <c r="D125" i="5"/>
  <c r="E125" i="5"/>
  <c r="G125" i="5"/>
  <c r="H125" i="5"/>
  <c r="I125" i="5"/>
  <c r="D126" i="5"/>
  <c r="E126" i="5"/>
  <c r="G126" i="5"/>
  <c r="H126" i="5"/>
  <c r="I126" i="5"/>
  <c r="D127" i="5"/>
  <c r="E127" i="5"/>
  <c r="G127" i="5"/>
  <c r="H127" i="5"/>
  <c r="I127" i="5"/>
  <c r="D128" i="5"/>
  <c r="E128" i="5"/>
  <c r="G128" i="5"/>
  <c r="H128" i="5"/>
  <c r="I128" i="5"/>
  <c r="D129" i="5"/>
  <c r="E129" i="5"/>
  <c r="G129" i="5"/>
  <c r="H129" i="5"/>
  <c r="I129" i="5"/>
  <c r="D130" i="5"/>
  <c r="E130" i="5"/>
  <c r="G130" i="5"/>
  <c r="H130" i="5"/>
  <c r="I130" i="5"/>
  <c r="D131" i="5"/>
  <c r="E131" i="5"/>
  <c r="G131" i="5"/>
  <c r="H131" i="5"/>
  <c r="I131" i="5"/>
  <c r="D132" i="5"/>
  <c r="E132" i="5"/>
  <c r="G132" i="5"/>
  <c r="H132" i="5"/>
  <c r="I132" i="5"/>
  <c r="D133" i="5"/>
  <c r="E133" i="5"/>
  <c r="G133" i="5"/>
  <c r="H133" i="5"/>
  <c r="I133" i="5"/>
  <c r="F134" i="5"/>
  <c r="I134" i="5"/>
  <c r="F135" i="5"/>
  <c r="B138" i="5"/>
  <c r="C138" i="5"/>
  <c r="D138" i="5"/>
  <c r="E138" i="5"/>
  <c r="F138" i="5"/>
  <c r="D139" i="5"/>
  <c r="E139" i="5"/>
  <c r="G139" i="5"/>
  <c r="H139" i="5"/>
  <c r="I139" i="5"/>
  <c r="D140" i="5"/>
  <c r="E140" i="5"/>
  <c r="G140" i="5"/>
  <c r="H140" i="5"/>
  <c r="I140" i="5"/>
  <c r="D141" i="5"/>
  <c r="E141" i="5"/>
  <c r="G141" i="5"/>
  <c r="H141" i="5"/>
  <c r="I141" i="5"/>
  <c r="D142" i="5"/>
  <c r="E142" i="5"/>
  <c r="G142" i="5"/>
  <c r="H142" i="5"/>
  <c r="I142" i="5"/>
  <c r="L142" i="5"/>
  <c r="D143" i="5"/>
  <c r="E143" i="5"/>
  <c r="G143" i="5"/>
  <c r="H143" i="5"/>
  <c r="I143" i="5"/>
  <c r="L143" i="5"/>
  <c r="D144" i="5"/>
  <c r="E144" i="5"/>
  <c r="G144" i="5"/>
  <c r="H144" i="5"/>
  <c r="I144" i="5"/>
  <c r="D145" i="5"/>
  <c r="E145" i="5"/>
  <c r="G145" i="5"/>
  <c r="H145" i="5"/>
  <c r="I145" i="5"/>
  <c r="D146" i="5"/>
  <c r="E146" i="5"/>
  <c r="G146" i="5"/>
  <c r="H146" i="5"/>
  <c r="I146" i="5"/>
  <c r="D147" i="5"/>
  <c r="E147" i="5"/>
  <c r="G147" i="5"/>
  <c r="H147" i="5"/>
  <c r="I147" i="5"/>
  <c r="D148" i="5"/>
  <c r="E148" i="5"/>
  <c r="G148" i="5"/>
  <c r="H148" i="5"/>
  <c r="I148" i="5"/>
  <c r="F149" i="5"/>
  <c r="I149" i="5"/>
  <c r="F150" i="5"/>
  <c r="B153" i="5"/>
  <c r="C153" i="5"/>
  <c r="D153" i="5"/>
  <c r="E153" i="5"/>
  <c r="F153" i="5"/>
  <c r="D154" i="5"/>
  <c r="E154" i="5"/>
  <c r="G154" i="5"/>
  <c r="H154" i="5"/>
  <c r="I154" i="5"/>
  <c r="D155" i="5"/>
  <c r="E155" i="5"/>
  <c r="G155" i="5"/>
  <c r="H155" i="5"/>
  <c r="I155" i="5"/>
  <c r="D156" i="5"/>
  <c r="E156" i="5"/>
  <c r="G156" i="5"/>
  <c r="H156" i="5"/>
  <c r="I156" i="5"/>
  <c r="D157" i="5"/>
  <c r="E157" i="5"/>
  <c r="G157" i="5"/>
  <c r="H157" i="5"/>
  <c r="I157" i="5"/>
  <c r="L157" i="5"/>
  <c r="D158" i="5"/>
  <c r="E158" i="5"/>
  <c r="G158" i="5"/>
  <c r="H158" i="5"/>
  <c r="I158" i="5"/>
  <c r="L158" i="5"/>
  <c r="D159" i="5"/>
  <c r="E159" i="5"/>
  <c r="G159" i="5"/>
  <c r="H159" i="5"/>
  <c r="I159" i="5"/>
  <c r="D160" i="5"/>
  <c r="E160" i="5"/>
  <c r="G160" i="5"/>
  <c r="H160" i="5"/>
  <c r="I160" i="5"/>
  <c r="D161" i="5"/>
  <c r="E161" i="5"/>
  <c r="G161" i="5"/>
  <c r="H161" i="5"/>
  <c r="I161" i="5"/>
  <c r="D162" i="5"/>
  <c r="E162" i="5"/>
  <c r="G162" i="5"/>
  <c r="H162" i="5"/>
  <c r="I162" i="5"/>
  <c r="D163" i="5"/>
  <c r="E163" i="5"/>
  <c r="G163" i="5"/>
  <c r="H163" i="5"/>
  <c r="I163" i="5"/>
  <c r="D164" i="5"/>
  <c r="E164" i="5"/>
  <c r="G164" i="5"/>
  <c r="H164" i="5"/>
  <c r="I164" i="5"/>
  <c r="D165" i="5"/>
  <c r="E165" i="5"/>
  <c r="G165" i="5"/>
  <c r="H165" i="5"/>
  <c r="I165" i="5"/>
  <c r="D166" i="5"/>
  <c r="E166" i="5"/>
  <c r="G166" i="5"/>
  <c r="H166" i="5"/>
  <c r="I166" i="5"/>
  <c r="D167" i="5"/>
  <c r="E167" i="5"/>
  <c r="G167" i="5"/>
  <c r="H167" i="5"/>
  <c r="I167" i="5"/>
  <c r="D168" i="5"/>
  <c r="E168" i="5"/>
  <c r="G168" i="5"/>
  <c r="H168" i="5"/>
  <c r="I168" i="5"/>
  <c r="D169" i="5"/>
  <c r="E169" i="5"/>
  <c r="G169" i="5"/>
  <c r="H169" i="5"/>
  <c r="I169" i="5"/>
  <c r="D170" i="5"/>
  <c r="E170" i="5"/>
  <c r="G170" i="5"/>
  <c r="H170" i="5"/>
  <c r="I170" i="5"/>
  <c r="D171" i="5"/>
  <c r="E171" i="5"/>
  <c r="G171" i="5"/>
  <c r="H171" i="5"/>
  <c r="I171" i="5"/>
  <c r="D172" i="5"/>
  <c r="E172" i="5"/>
  <c r="G172" i="5"/>
  <c r="H172" i="5"/>
  <c r="I172" i="5"/>
  <c r="D173" i="5"/>
  <c r="E173" i="5"/>
  <c r="G173" i="5"/>
  <c r="H173" i="5"/>
  <c r="I173" i="5"/>
  <c r="F174" i="5"/>
  <c r="I174" i="5"/>
  <c r="F175" i="5"/>
  <c r="B178" i="5"/>
  <c r="C178" i="5"/>
  <c r="D178" i="5"/>
  <c r="E178" i="5"/>
  <c r="F178" i="5"/>
  <c r="D179" i="5"/>
  <c r="E179" i="5"/>
  <c r="G179" i="5"/>
  <c r="H179" i="5"/>
  <c r="I179" i="5"/>
  <c r="D180" i="5"/>
  <c r="E180" i="5"/>
  <c r="G180" i="5"/>
  <c r="H180" i="5"/>
  <c r="I180" i="5"/>
  <c r="D181" i="5"/>
  <c r="E181" i="5"/>
  <c r="G181" i="5"/>
  <c r="H181" i="5"/>
  <c r="I181" i="5"/>
  <c r="D182" i="5"/>
  <c r="E182" i="5"/>
  <c r="G182" i="5"/>
  <c r="H182" i="5"/>
  <c r="I182" i="5"/>
  <c r="L182" i="5"/>
  <c r="D183" i="5"/>
  <c r="E183" i="5"/>
  <c r="G183" i="5"/>
  <c r="H183" i="5"/>
  <c r="I183" i="5"/>
  <c r="L183" i="5"/>
  <c r="D184" i="5"/>
  <c r="E184" i="5"/>
  <c r="G184" i="5"/>
  <c r="H184" i="5"/>
  <c r="I184" i="5"/>
  <c r="F185" i="5"/>
  <c r="I185" i="5"/>
  <c r="F186" i="5"/>
  <c r="B189" i="5"/>
  <c r="C189" i="5"/>
  <c r="D189" i="5"/>
  <c r="E189" i="5"/>
  <c r="F189" i="5"/>
  <c r="D190" i="5"/>
  <c r="E190" i="5"/>
  <c r="G190" i="5"/>
  <c r="H190" i="5"/>
  <c r="I190" i="5"/>
  <c r="D191" i="5"/>
  <c r="E191" i="5"/>
  <c r="G191" i="5"/>
  <c r="H191" i="5"/>
  <c r="I191" i="5"/>
  <c r="D192" i="5"/>
  <c r="E192" i="5"/>
  <c r="G192" i="5"/>
  <c r="H192" i="5"/>
  <c r="I192" i="5"/>
  <c r="L192" i="5"/>
  <c r="D193" i="5"/>
  <c r="E193" i="5"/>
  <c r="G193" i="5"/>
  <c r="H193" i="5"/>
  <c r="I193" i="5"/>
  <c r="L193" i="5"/>
  <c r="D194" i="5"/>
  <c r="E194" i="5"/>
  <c r="G194" i="5"/>
  <c r="H194" i="5"/>
  <c r="I194" i="5"/>
  <c r="L194" i="5"/>
  <c r="D195" i="5"/>
  <c r="E195" i="5"/>
  <c r="G195" i="5"/>
  <c r="H195" i="5"/>
  <c r="I195" i="5"/>
  <c r="D196" i="5"/>
  <c r="E196" i="5"/>
  <c r="G196" i="5"/>
  <c r="H196" i="5"/>
  <c r="I196" i="5"/>
  <c r="D197" i="5"/>
  <c r="E197" i="5"/>
  <c r="G197" i="5"/>
  <c r="H197" i="5"/>
  <c r="I197" i="5"/>
  <c r="D198" i="5"/>
  <c r="E198" i="5"/>
  <c r="G198" i="5"/>
  <c r="H198" i="5"/>
  <c r="I198" i="5"/>
  <c r="D199" i="5"/>
  <c r="E199" i="5"/>
  <c r="G199" i="5"/>
  <c r="H199" i="5"/>
  <c r="I199" i="5"/>
  <c r="D200" i="5"/>
  <c r="E200" i="5"/>
  <c r="G200" i="5"/>
  <c r="H200" i="5"/>
  <c r="I200" i="5"/>
  <c r="D201" i="5"/>
  <c r="E201" i="5"/>
  <c r="G201" i="5"/>
  <c r="H201" i="5"/>
  <c r="I201" i="5"/>
  <c r="D202" i="5"/>
  <c r="E202" i="5"/>
  <c r="G202" i="5"/>
  <c r="H202" i="5"/>
  <c r="I202" i="5"/>
  <c r="D203" i="5"/>
  <c r="E203" i="5"/>
  <c r="G203" i="5"/>
  <c r="H203" i="5"/>
  <c r="I203" i="5"/>
  <c r="D204" i="5"/>
  <c r="E204" i="5"/>
  <c r="G204" i="5"/>
  <c r="H204" i="5"/>
  <c r="I204" i="5"/>
  <c r="D205" i="5"/>
  <c r="E205" i="5"/>
  <c r="G205" i="5"/>
  <c r="H205" i="5"/>
  <c r="I205" i="5"/>
  <c r="F206" i="5"/>
  <c r="I206" i="5"/>
  <c r="F207" i="5"/>
  <c r="B210" i="5"/>
  <c r="C210" i="5"/>
  <c r="D210" i="5"/>
  <c r="E210" i="5"/>
  <c r="F210" i="5"/>
  <c r="D211" i="5"/>
  <c r="E211" i="5"/>
  <c r="G211" i="5"/>
  <c r="H211" i="5"/>
  <c r="I211" i="5"/>
  <c r="D212" i="5"/>
  <c r="E212" i="5"/>
  <c r="G212" i="5"/>
  <c r="H212" i="5"/>
  <c r="I212" i="5"/>
  <c r="D213" i="5"/>
  <c r="E213" i="5"/>
  <c r="G213" i="5"/>
  <c r="H213" i="5"/>
  <c r="I213" i="5"/>
  <c r="L213" i="5"/>
  <c r="D214" i="5"/>
  <c r="E214" i="5"/>
  <c r="G214" i="5"/>
  <c r="H214" i="5"/>
  <c r="I214" i="5"/>
  <c r="L214" i="5"/>
  <c r="D215" i="5"/>
  <c r="E215" i="5"/>
  <c r="G215" i="5"/>
  <c r="H215" i="5"/>
  <c r="I215" i="5"/>
  <c r="L215" i="5"/>
  <c r="D216" i="5"/>
  <c r="E216" i="5"/>
  <c r="G216" i="5"/>
  <c r="H216" i="5"/>
  <c r="I216" i="5"/>
  <c r="D217" i="5"/>
  <c r="E217" i="5"/>
  <c r="G217" i="5"/>
  <c r="H217" i="5"/>
  <c r="I217" i="5"/>
  <c r="D218" i="5"/>
  <c r="E218" i="5"/>
  <c r="G218" i="5"/>
  <c r="H218" i="5"/>
  <c r="I218" i="5"/>
  <c r="D219" i="5"/>
  <c r="E219" i="5"/>
  <c r="G219" i="5"/>
  <c r="H219" i="5"/>
  <c r="I219" i="5"/>
  <c r="D220" i="5"/>
  <c r="E220" i="5"/>
  <c r="G220" i="5"/>
  <c r="H220" i="5"/>
  <c r="I220" i="5"/>
  <c r="D221" i="5"/>
  <c r="E221" i="5"/>
  <c r="G221" i="5"/>
  <c r="H221" i="5"/>
  <c r="I221" i="5"/>
  <c r="D222" i="5"/>
  <c r="E222" i="5"/>
  <c r="G222" i="5"/>
  <c r="H222" i="5"/>
  <c r="I222" i="5"/>
  <c r="D223" i="5"/>
  <c r="E223" i="5"/>
  <c r="G223" i="5"/>
  <c r="H223" i="5"/>
  <c r="I223" i="5"/>
  <c r="D224" i="5"/>
  <c r="E224" i="5"/>
  <c r="G224" i="5"/>
  <c r="H224" i="5"/>
  <c r="I224" i="5"/>
  <c r="D225" i="5"/>
  <c r="E225" i="5"/>
  <c r="G225" i="5"/>
  <c r="H225" i="5"/>
  <c r="I225" i="5"/>
  <c r="D226" i="5"/>
  <c r="E226" i="5"/>
  <c r="G226" i="5"/>
  <c r="H226" i="5"/>
  <c r="I226" i="5"/>
  <c r="D227" i="5"/>
  <c r="E227" i="5"/>
  <c r="G227" i="5"/>
  <c r="H227" i="5"/>
  <c r="I227" i="5"/>
  <c r="F228" i="5"/>
  <c r="I228" i="5"/>
  <c r="F229" i="5"/>
  <c r="B232" i="5"/>
  <c r="C232" i="5"/>
  <c r="D232" i="5"/>
  <c r="E232" i="5"/>
  <c r="F232" i="5"/>
  <c r="D233" i="5"/>
  <c r="E233" i="5"/>
  <c r="G233" i="5"/>
  <c r="H233" i="5"/>
  <c r="I233" i="5"/>
  <c r="D234" i="5"/>
  <c r="E234" i="5"/>
  <c r="G234" i="5"/>
  <c r="H234" i="5"/>
  <c r="I234" i="5"/>
  <c r="D235" i="5"/>
  <c r="E235" i="5"/>
  <c r="G235" i="5"/>
  <c r="H235" i="5"/>
  <c r="I235" i="5"/>
  <c r="D236" i="5"/>
  <c r="E236" i="5"/>
  <c r="G236" i="5"/>
  <c r="H236" i="5"/>
  <c r="I236" i="5"/>
  <c r="L236" i="5"/>
  <c r="D237" i="5"/>
  <c r="E237" i="5"/>
  <c r="G237" i="5"/>
  <c r="H237" i="5"/>
  <c r="I237" i="5"/>
  <c r="L237" i="5"/>
  <c r="D238" i="5"/>
  <c r="E238" i="5"/>
  <c r="G238" i="5"/>
  <c r="H238" i="5"/>
  <c r="I238" i="5"/>
  <c r="D239" i="5"/>
  <c r="E239" i="5"/>
  <c r="G239" i="5"/>
  <c r="H239" i="5"/>
  <c r="I239" i="5"/>
  <c r="D240" i="5"/>
  <c r="E240" i="5"/>
  <c r="G240" i="5"/>
  <c r="H240" i="5"/>
  <c r="I240" i="5"/>
  <c r="D241" i="5"/>
  <c r="E241" i="5"/>
  <c r="G241" i="5"/>
  <c r="H241" i="5"/>
  <c r="I241" i="5"/>
  <c r="D242" i="5"/>
  <c r="E242" i="5"/>
  <c r="G242" i="5"/>
  <c r="H242" i="5"/>
  <c r="I242" i="5"/>
  <c r="D243" i="5"/>
  <c r="E243" i="5"/>
  <c r="G243" i="5"/>
  <c r="H243" i="5"/>
  <c r="I243" i="5"/>
  <c r="D244" i="5"/>
  <c r="E244" i="5"/>
  <c r="G244" i="5"/>
  <c r="H244" i="5"/>
  <c r="I244" i="5"/>
  <c r="D245" i="5"/>
  <c r="E245" i="5"/>
  <c r="G245" i="5"/>
  <c r="H245" i="5"/>
  <c r="I245" i="5"/>
  <c r="D246" i="5"/>
  <c r="E246" i="5"/>
  <c r="G246" i="5"/>
  <c r="H246" i="5"/>
  <c r="I246" i="5"/>
  <c r="D247" i="5"/>
  <c r="E247" i="5"/>
  <c r="G247" i="5"/>
  <c r="H247" i="5"/>
  <c r="I247" i="5"/>
  <c r="D248" i="5"/>
  <c r="E248" i="5"/>
  <c r="G248" i="5"/>
  <c r="H248" i="5"/>
  <c r="I248" i="5"/>
  <c r="D249" i="5"/>
  <c r="E249" i="5"/>
  <c r="G249" i="5"/>
  <c r="H249" i="5"/>
  <c r="I249" i="5"/>
  <c r="D250" i="5"/>
  <c r="E250" i="5"/>
  <c r="G250" i="5"/>
  <c r="H250" i="5"/>
  <c r="I250" i="5"/>
  <c r="D251" i="5"/>
  <c r="E251" i="5"/>
  <c r="G251" i="5"/>
  <c r="H251" i="5"/>
  <c r="I251" i="5"/>
  <c r="D252" i="5"/>
  <c r="E252" i="5"/>
  <c r="G252" i="5"/>
  <c r="H252" i="5"/>
  <c r="I252" i="5"/>
  <c r="D253" i="5"/>
  <c r="E253" i="5"/>
  <c r="G253" i="5"/>
  <c r="H253" i="5"/>
  <c r="I253" i="5"/>
  <c r="D254" i="5"/>
  <c r="E254" i="5"/>
  <c r="G254" i="5"/>
  <c r="H254" i="5"/>
  <c r="I254" i="5"/>
  <c r="D255" i="5"/>
  <c r="E255" i="5"/>
  <c r="G255" i="5"/>
  <c r="H255" i="5"/>
  <c r="I255" i="5"/>
  <c r="D256" i="5"/>
  <c r="E256" i="5"/>
  <c r="G256" i="5"/>
  <c r="H256" i="5"/>
  <c r="I256" i="5"/>
  <c r="D257" i="5"/>
  <c r="E257" i="5"/>
  <c r="G257" i="5"/>
  <c r="H257" i="5"/>
  <c r="I257" i="5"/>
  <c r="D258" i="5"/>
  <c r="E258" i="5"/>
  <c r="G258" i="5"/>
  <c r="H258" i="5"/>
  <c r="I258" i="5"/>
  <c r="D259" i="5"/>
  <c r="E259" i="5"/>
  <c r="G259" i="5"/>
  <c r="H259" i="5"/>
  <c r="I259" i="5"/>
  <c r="D260" i="5"/>
  <c r="E260" i="5"/>
  <c r="G260" i="5"/>
  <c r="H260" i="5"/>
  <c r="I260" i="5"/>
  <c r="D261" i="5"/>
  <c r="E261" i="5"/>
  <c r="G261" i="5"/>
  <c r="H261" i="5"/>
  <c r="I261" i="5"/>
  <c r="D262" i="5"/>
  <c r="E262" i="5"/>
  <c r="G262" i="5"/>
  <c r="H262" i="5"/>
  <c r="I262" i="5"/>
  <c r="D263" i="5"/>
  <c r="E263" i="5"/>
  <c r="G263" i="5"/>
  <c r="H263" i="5"/>
  <c r="I263" i="5"/>
  <c r="D264" i="5"/>
  <c r="E264" i="5"/>
  <c r="G264" i="5"/>
  <c r="H264" i="5"/>
  <c r="I264" i="5"/>
  <c r="D265" i="5"/>
  <c r="E265" i="5"/>
  <c r="G265" i="5"/>
  <c r="H265" i="5"/>
  <c r="I265" i="5"/>
  <c r="D266" i="5"/>
  <c r="E266" i="5"/>
  <c r="G266" i="5"/>
  <c r="H266" i="5"/>
  <c r="I266" i="5"/>
  <c r="D267" i="5"/>
  <c r="E267" i="5"/>
  <c r="G267" i="5"/>
  <c r="H267" i="5"/>
  <c r="I267" i="5"/>
  <c r="D268" i="5"/>
  <c r="E268" i="5"/>
  <c r="G268" i="5"/>
  <c r="H268" i="5"/>
  <c r="I268" i="5"/>
  <c r="D269" i="5"/>
  <c r="E269" i="5"/>
  <c r="G269" i="5"/>
  <c r="H269" i="5"/>
  <c r="I269" i="5"/>
  <c r="D270" i="5"/>
  <c r="E270" i="5"/>
  <c r="G270" i="5"/>
  <c r="H270" i="5"/>
  <c r="I270" i="5"/>
  <c r="D271" i="5"/>
  <c r="E271" i="5"/>
  <c r="G271" i="5"/>
  <c r="H271" i="5"/>
  <c r="I271" i="5"/>
  <c r="D272" i="5"/>
  <c r="E272" i="5"/>
  <c r="G272" i="5"/>
  <c r="H272" i="5"/>
  <c r="I272" i="5"/>
  <c r="D273" i="5"/>
  <c r="E273" i="5"/>
  <c r="G273" i="5"/>
  <c r="H273" i="5"/>
  <c r="I273" i="5"/>
  <c r="D274" i="5"/>
  <c r="E274" i="5"/>
  <c r="G274" i="5"/>
  <c r="H274" i="5"/>
  <c r="I274" i="5"/>
  <c r="D275" i="5"/>
  <c r="E275" i="5"/>
  <c r="G275" i="5"/>
  <c r="H275" i="5"/>
  <c r="I275" i="5"/>
  <c r="D276" i="5"/>
  <c r="E276" i="5"/>
  <c r="G276" i="5"/>
  <c r="H276" i="5"/>
  <c r="I276" i="5"/>
  <c r="D277" i="5"/>
  <c r="E277" i="5"/>
  <c r="G277" i="5"/>
  <c r="H277" i="5"/>
  <c r="I277" i="5"/>
  <c r="D278" i="5"/>
  <c r="E278" i="5"/>
  <c r="G278" i="5"/>
  <c r="H278" i="5"/>
  <c r="I278" i="5"/>
  <c r="D279" i="5"/>
  <c r="E279" i="5"/>
  <c r="G279" i="5"/>
  <c r="H279" i="5"/>
  <c r="I279" i="5"/>
  <c r="D280" i="5"/>
  <c r="E280" i="5"/>
  <c r="G280" i="5"/>
  <c r="H280" i="5"/>
  <c r="I280" i="5"/>
  <c r="D281" i="5"/>
  <c r="E281" i="5"/>
  <c r="G281" i="5"/>
  <c r="H281" i="5"/>
  <c r="I281" i="5"/>
  <c r="D282" i="5"/>
  <c r="E282" i="5"/>
  <c r="G282" i="5"/>
  <c r="H282" i="5"/>
  <c r="I282" i="5"/>
  <c r="D283" i="5"/>
  <c r="E283" i="5"/>
  <c r="G283" i="5"/>
  <c r="H283" i="5"/>
  <c r="I283" i="5"/>
  <c r="D284" i="5"/>
  <c r="E284" i="5"/>
  <c r="G284" i="5"/>
  <c r="H284" i="5"/>
  <c r="I284" i="5"/>
  <c r="D285" i="5"/>
  <c r="E285" i="5"/>
  <c r="G285" i="5"/>
  <c r="H285" i="5"/>
  <c r="I285" i="5"/>
  <c r="D286" i="5"/>
  <c r="E286" i="5"/>
  <c r="G286" i="5"/>
  <c r="H286" i="5"/>
  <c r="I286" i="5"/>
  <c r="D287" i="5"/>
  <c r="E287" i="5"/>
  <c r="G287" i="5"/>
  <c r="H287" i="5"/>
  <c r="I287" i="5"/>
  <c r="D288" i="5"/>
  <c r="E288" i="5"/>
  <c r="G288" i="5"/>
  <c r="H288" i="5"/>
  <c r="I288" i="5"/>
  <c r="D289" i="5"/>
  <c r="E289" i="5"/>
  <c r="G289" i="5"/>
  <c r="H289" i="5"/>
  <c r="I289" i="5"/>
  <c r="D290" i="5"/>
  <c r="E290" i="5"/>
  <c r="G290" i="5"/>
  <c r="H290" i="5"/>
  <c r="I290" i="5"/>
  <c r="D291" i="5"/>
  <c r="E291" i="5"/>
  <c r="G291" i="5"/>
  <c r="H291" i="5"/>
  <c r="I291" i="5"/>
  <c r="D292" i="5"/>
  <c r="E292" i="5"/>
  <c r="G292" i="5"/>
  <c r="H292" i="5"/>
  <c r="I292" i="5"/>
  <c r="D293" i="5"/>
  <c r="E293" i="5"/>
  <c r="G293" i="5"/>
  <c r="H293" i="5"/>
  <c r="I293" i="5"/>
  <c r="D294" i="5"/>
  <c r="E294" i="5"/>
  <c r="G294" i="5"/>
  <c r="H294" i="5"/>
  <c r="I294" i="5"/>
  <c r="D295" i="5"/>
  <c r="E295" i="5"/>
  <c r="G295" i="5"/>
  <c r="H295" i="5"/>
  <c r="I295" i="5"/>
  <c r="D296" i="5"/>
  <c r="E296" i="5"/>
  <c r="G296" i="5"/>
  <c r="H296" i="5"/>
  <c r="I296" i="5"/>
  <c r="D297" i="5"/>
  <c r="E297" i="5"/>
  <c r="G297" i="5"/>
  <c r="H297" i="5"/>
  <c r="I297" i="5"/>
  <c r="D298" i="5"/>
  <c r="E298" i="5"/>
  <c r="G298" i="5"/>
  <c r="H298" i="5"/>
  <c r="I298" i="5"/>
  <c r="D299" i="5"/>
  <c r="E299" i="5"/>
  <c r="G299" i="5"/>
  <c r="H299" i="5"/>
  <c r="I299" i="5"/>
  <c r="D300" i="5"/>
  <c r="E300" i="5"/>
  <c r="G300" i="5"/>
  <c r="H300" i="5"/>
  <c r="I300" i="5"/>
  <c r="D301" i="5"/>
  <c r="E301" i="5"/>
  <c r="G301" i="5"/>
  <c r="H301" i="5"/>
  <c r="I301" i="5"/>
  <c r="D302" i="5"/>
  <c r="E302" i="5"/>
  <c r="G302" i="5"/>
  <c r="H302" i="5"/>
  <c r="I302" i="5"/>
  <c r="D303" i="5"/>
  <c r="E303" i="5"/>
  <c r="G303" i="5"/>
  <c r="H303" i="5"/>
  <c r="I303" i="5"/>
  <c r="D304" i="5"/>
  <c r="E304" i="5"/>
  <c r="G304" i="5"/>
  <c r="H304" i="5"/>
  <c r="I304" i="5"/>
  <c r="D305" i="5"/>
  <c r="E305" i="5"/>
  <c r="G305" i="5"/>
  <c r="H305" i="5"/>
  <c r="I305" i="5"/>
  <c r="D306" i="5"/>
  <c r="E306" i="5"/>
  <c r="G306" i="5"/>
  <c r="H306" i="5"/>
  <c r="I306" i="5"/>
  <c r="D307" i="5"/>
  <c r="E307" i="5"/>
  <c r="G307" i="5"/>
  <c r="H307" i="5"/>
  <c r="I307" i="5"/>
  <c r="D308" i="5"/>
  <c r="E308" i="5"/>
  <c r="G308" i="5"/>
  <c r="H308" i="5"/>
  <c r="I308" i="5"/>
  <c r="D309" i="5"/>
  <c r="E309" i="5"/>
  <c r="G309" i="5"/>
  <c r="H309" i="5"/>
  <c r="I309" i="5"/>
  <c r="D310" i="5"/>
  <c r="E310" i="5"/>
  <c r="G310" i="5"/>
  <c r="H310" i="5"/>
  <c r="I310" i="5"/>
  <c r="D311" i="5"/>
  <c r="E311" i="5"/>
  <c r="G311" i="5"/>
  <c r="H311" i="5"/>
  <c r="I311" i="5"/>
  <c r="D312" i="5"/>
  <c r="E312" i="5"/>
  <c r="G312" i="5"/>
  <c r="H312" i="5"/>
  <c r="I312" i="5"/>
  <c r="D313" i="5"/>
  <c r="E313" i="5"/>
  <c r="G313" i="5"/>
  <c r="H313" i="5"/>
  <c r="I313" i="5"/>
  <c r="D314" i="5"/>
  <c r="E314" i="5"/>
  <c r="G314" i="5"/>
  <c r="H314" i="5"/>
  <c r="I314" i="5"/>
  <c r="D315" i="5"/>
  <c r="E315" i="5"/>
  <c r="G315" i="5"/>
  <c r="H315" i="5"/>
  <c r="I315" i="5"/>
  <c r="D316" i="5"/>
  <c r="E316" i="5"/>
  <c r="G316" i="5"/>
  <c r="H316" i="5"/>
  <c r="I316" i="5"/>
  <c r="D317" i="5"/>
  <c r="E317" i="5"/>
  <c r="G317" i="5"/>
  <c r="H317" i="5"/>
  <c r="I317" i="5"/>
  <c r="D318" i="5"/>
  <c r="E318" i="5"/>
  <c r="G318" i="5"/>
  <c r="H318" i="5"/>
  <c r="I318" i="5"/>
  <c r="D319" i="5"/>
  <c r="E319" i="5"/>
  <c r="G319" i="5"/>
  <c r="H319" i="5"/>
  <c r="I319" i="5"/>
  <c r="D320" i="5"/>
  <c r="E320" i="5"/>
  <c r="G320" i="5"/>
  <c r="H320" i="5"/>
  <c r="I320" i="5"/>
  <c r="D321" i="5"/>
  <c r="E321" i="5"/>
  <c r="G321" i="5"/>
  <c r="H321" i="5"/>
  <c r="I321" i="5"/>
  <c r="D322" i="5"/>
  <c r="E322" i="5"/>
  <c r="G322" i="5"/>
  <c r="H322" i="5"/>
  <c r="I322" i="5"/>
  <c r="F323" i="5"/>
  <c r="I323" i="5"/>
  <c r="F324" i="5"/>
  <c r="E3" i="1"/>
  <c r="F3" i="1"/>
  <c r="E4" i="1"/>
  <c r="F4" i="1"/>
  <c r="D10" i="1"/>
  <c r="E10" i="1"/>
  <c r="G10" i="1"/>
  <c r="H10" i="1"/>
  <c r="I10" i="1"/>
  <c r="D11" i="1"/>
  <c r="E11" i="1"/>
  <c r="G11" i="1"/>
  <c r="H11" i="1"/>
  <c r="I11" i="1"/>
  <c r="D12" i="1"/>
  <c r="E12" i="1"/>
  <c r="G12" i="1"/>
  <c r="H12" i="1"/>
  <c r="I12" i="1"/>
  <c r="D13" i="1"/>
  <c r="E13" i="1"/>
  <c r="G13" i="1"/>
  <c r="H13" i="1"/>
  <c r="I13" i="1"/>
  <c r="L13" i="1"/>
  <c r="D14" i="1"/>
  <c r="E14" i="1"/>
  <c r="G14" i="1"/>
  <c r="H14" i="1"/>
  <c r="I14" i="1"/>
  <c r="D15" i="1"/>
  <c r="E15" i="1"/>
  <c r="G15" i="1"/>
  <c r="H15" i="1"/>
  <c r="I15" i="1"/>
  <c r="D16" i="1"/>
  <c r="E16" i="1"/>
  <c r="G16" i="1"/>
  <c r="H16" i="1"/>
  <c r="I16" i="1"/>
  <c r="D17" i="1"/>
  <c r="E17" i="1"/>
  <c r="G17" i="1"/>
  <c r="H17" i="1"/>
  <c r="I17" i="1"/>
  <c r="D18" i="1"/>
  <c r="E18" i="1"/>
  <c r="G18" i="1"/>
  <c r="H18" i="1"/>
  <c r="I18" i="1"/>
  <c r="D19" i="1"/>
  <c r="E19" i="1"/>
  <c r="G19" i="1"/>
  <c r="H19" i="1"/>
  <c r="I19" i="1"/>
  <c r="D20" i="1"/>
  <c r="E20" i="1"/>
  <c r="G20" i="1"/>
  <c r="H20" i="1"/>
  <c r="I20" i="1"/>
  <c r="D21" i="1"/>
  <c r="E21" i="1"/>
  <c r="G21" i="1"/>
  <c r="H21" i="1"/>
  <c r="I21" i="1"/>
  <c r="D22" i="1"/>
  <c r="E22" i="1"/>
  <c r="G22" i="1"/>
  <c r="H22" i="1"/>
  <c r="I22" i="1"/>
  <c r="D23" i="1"/>
  <c r="E23" i="1"/>
  <c r="G23" i="1"/>
  <c r="H23" i="1"/>
  <c r="I23" i="1"/>
  <c r="D24" i="1"/>
  <c r="E24" i="1"/>
  <c r="G24" i="1"/>
  <c r="H24" i="1"/>
  <c r="I24" i="1"/>
  <c r="D25" i="1"/>
  <c r="E25" i="1"/>
  <c r="G25" i="1"/>
  <c r="H25" i="1"/>
  <c r="I25" i="1"/>
  <c r="D26" i="1"/>
  <c r="E26" i="1"/>
  <c r="G26" i="1"/>
  <c r="H26" i="1"/>
  <c r="I26" i="1"/>
  <c r="D27" i="1"/>
  <c r="E27" i="1"/>
  <c r="G27" i="1"/>
  <c r="H27" i="1"/>
  <c r="I27" i="1"/>
  <c r="D28" i="1"/>
  <c r="E28" i="1"/>
  <c r="G28" i="1"/>
  <c r="H28" i="1"/>
  <c r="I28" i="1"/>
  <c r="D29" i="1"/>
  <c r="E29" i="1"/>
  <c r="G29" i="1"/>
  <c r="H29" i="1"/>
  <c r="I29" i="1"/>
  <c r="F30" i="1"/>
  <c r="I30" i="1"/>
  <c r="F31" i="1"/>
  <c r="B34" i="1"/>
  <c r="C34" i="1"/>
  <c r="D34" i="1"/>
  <c r="E34" i="1"/>
  <c r="F34" i="1"/>
  <c r="D35" i="1"/>
  <c r="E35" i="1"/>
  <c r="G35" i="1"/>
  <c r="H35" i="1"/>
  <c r="I35" i="1"/>
  <c r="D36" i="1"/>
  <c r="E36" i="1"/>
  <c r="G36" i="1"/>
  <c r="H36" i="1"/>
  <c r="I36" i="1"/>
  <c r="D37" i="1"/>
  <c r="E37" i="1"/>
  <c r="G37" i="1"/>
  <c r="H37" i="1"/>
  <c r="I37" i="1"/>
  <c r="D38" i="1"/>
  <c r="E38" i="1"/>
  <c r="G38" i="1"/>
  <c r="H38" i="1"/>
  <c r="I38" i="1"/>
  <c r="D39" i="1"/>
  <c r="E39" i="1"/>
  <c r="G39" i="1"/>
  <c r="H39" i="1"/>
  <c r="I39" i="1"/>
  <c r="D40" i="1"/>
  <c r="E40" i="1"/>
  <c r="G40" i="1"/>
  <c r="H40" i="1"/>
  <c r="I40" i="1"/>
  <c r="L40" i="1"/>
  <c r="D41" i="1"/>
  <c r="E41" i="1"/>
  <c r="G41" i="1"/>
  <c r="H41" i="1"/>
  <c r="I41" i="1"/>
  <c r="L41" i="1"/>
  <c r="D42" i="1"/>
  <c r="E42" i="1"/>
  <c r="G42" i="1"/>
  <c r="H42" i="1"/>
  <c r="I42" i="1"/>
  <c r="D43" i="1"/>
  <c r="E43" i="1"/>
  <c r="G43" i="1"/>
  <c r="H43" i="1"/>
  <c r="I43" i="1"/>
  <c r="D44" i="1"/>
  <c r="E44" i="1"/>
  <c r="G44" i="1"/>
  <c r="H44" i="1"/>
  <c r="I44" i="1"/>
  <c r="D45" i="1"/>
  <c r="E45" i="1"/>
  <c r="G45" i="1"/>
  <c r="H45" i="1"/>
  <c r="I45" i="1"/>
  <c r="D46" i="1"/>
  <c r="E46" i="1"/>
  <c r="G46" i="1"/>
  <c r="H46" i="1"/>
  <c r="I46" i="1"/>
  <c r="D47" i="1"/>
  <c r="E47" i="1"/>
  <c r="G47" i="1"/>
  <c r="H47" i="1"/>
  <c r="I47" i="1"/>
  <c r="D48" i="1"/>
  <c r="E48" i="1"/>
  <c r="G48" i="1"/>
  <c r="H48" i="1"/>
  <c r="I48" i="1"/>
  <c r="D49" i="1"/>
  <c r="E49" i="1"/>
  <c r="G49" i="1"/>
  <c r="H49" i="1"/>
  <c r="I49" i="1"/>
  <c r="D50" i="1"/>
  <c r="E50" i="1"/>
  <c r="G50" i="1"/>
  <c r="H50" i="1"/>
  <c r="I50" i="1"/>
  <c r="D51" i="1"/>
  <c r="E51" i="1"/>
  <c r="G51" i="1"/>
  <c r="H51" i="1"/>
  <c r="I51" i="1"/>
  <c r="D52" i="1"/>
  <c r="E52" i="1"/>
  <c r="G52" i="1"/>
  <c r="H52" i="1"/>
  <c r="I52" i="1"/>
  <c r="D53" i="1"/>
  <c r="E53" i="1"/>
  <c r="G53" i="1"/>
  <c r="H53" i="1"/>
  <c r="I53" i="1"/>
  <c r="D54" i="1"/>
  <c r="E54" i="1"/>
  <c r="G54" i="1"/>
  <c r="H54" i="1"/>
  <c r="I54" i="1"/>
  <c r="D55" i="1"/>
  <c r="E55" i="1"/>
  <c r="G55" i="1"/>
  <c r="H55" i="1"/>
  <c r="I55" i="1"/>
  <c r="D56" i="1"/>
  <c r="E56" i="1"/>
  <c r="G56" i="1"/>
  <c r="H56" i="1"/>
  <c r="I56" i="1"/>
  <c r="D57" i="1"/>
  <c r="E57" i="1"/>
  <c r="G57" i="1"/>
  <c r="H57" i="1"/>
  <c r="I57" i="1"/>
  <c r="D58" i="1"/>
  <c r="E58" i="1"/>
  <c r="G58" i="1"/>
  <c r="H58" i="1"/>
  <c r="I58" i="1"/>
  <c r="D59" i="1"/>
  <c r="E59" i="1"/>
  <c r="G59" i="1"/>
  <c r="H59" i="1"/>
  <c r="I59" i="1"/>
  <c r="D60" i="1"/>
  <c r="E60" i="1"/>
  <c r="G60" i="1"/>
  <c r="H60" i="1"/>
  <c r="I60" i="1"/>
  <c r="D61" i="1"/>
  <c r="E61" i="1"/>
  <c r="G61" i="1"/>
  <c r="H61" i="1"/>
  <c r="I61" i="1"/>
  <c r="D62" i="1"/>
  <c r="E62" i="1"/>
  <c r="G62" i="1"/>
  <c r="H62" i="1"/>
  <c r="I62" i="1"/>
  <c r="D63" i="1"/>
  <c r="E63" i="1"/>
  <c r="G63" i="1"/>
  <c r="H63" i="1"/>
  <c r="I63" i="1"/>
  <c r="D64" i="1"/>
  <c r="E64" i="1"/>
  <c r="G64" i="1"/>
  <c r="H64" i="1"/>
  <c r="I64" i="1"/>
  <c r="D65" i="1"/>
  <c r="E65" i="1"/>
  <c r="G65" i="1"/>
  <c r="H65" i="1"/>
  <c r="I65" i="1"/>
  <c r="D66" i="1"/>
  <c r="E66" i="1"/>
  <c r="G66" i="1"/>
  <c r="H66" i="1"/>
  <c r="I66" i="1"/>
  <c r="D67" i="1"/>
  <c r="E67" i="1"/>
  <c r="G67" i="1"/>
  <c r="H67" i="1"/>
  <c r="I67" i="1"/>
  <c r="D68" i="1"/>
  <c r="E68" i="1"/>
  <c r="G68" i="1"/>
  <c r="H68" i="1"/>
  <c r="I68" i="1"/>
  <c r="D69" i="1"/>
  <c r="E69" i="1"/>
  <c r="G69" i="1"/>
  <c r="H69" i="1"/>
  <c r="I69" i="1"/>
  <c r="D70" i="1"/>
  <c r="E70" i="1"/>
  <c r="G70" i="1"/>
  <c r="H70" i="1"/>
  <c r="I70" i="1"/>
  <c r="D71" i="1"/>
  <c r="E71" i="1"/>
  <c r="G71" i="1"/>
  <c r="H71" i="1"/>
  <c r="I71" i="1"/>
  <c r="D72" i="1"/>
  <c r="E72" i="1"/>
  <c r="G72" i="1"/>
  <c r="H72" i="1"/>
  <c r="I72" i="1"/>
  <c r="D73" i="1"/>
  <c r="E73" i="1"/>
  <c r="G73" i="1"/>
  <c r="H73" i="1"/>
  <c r="I73" i="1"/>
  <c r="D74" i="1"/>
  <c r="E74" i="1"/>
  <c r="G74" i="1"/>
  <c r="H74" i="1"/>
  <c r="I74" i="1"/>
  <c r="D75" i="1"/>
  <c r="E75" i="1"/>
  <c r="G75" i="1"/>
  <c r="H75" i="1"/>
  <c r="I75" i="1"/>
  <c r="D76" i="1"/>
  <c r="E76" i="1"/>
  <c r="G76" i="1"/>
  <c r="H76" i="1"/>
  <c r="I76" i="1"/>
  <c r="D77" i="1"/>
  <c r="E77" i="1"/>
  <c r="G77" i="1"/>
  <c r="H77" i="1"/>
  <c r="I77" i="1"/>
  <c r="D78" i="1"/>
  <c r="E78" i="1"/>
  <c r="G78" i="1"/>
  <c r="H78" i="1"/>
  <c r="I78" i="1"/>
  <c r="D79" i="1"/>
  <c r="E79" i="1"/>
  <c r="G79" i="1"/>
  <c r="H79" i="1"/>
  <c r="I79" i="1"/>
  <c r="D80" i="1"/>
  <c r="E80" i="1"/>
  <c r="G80" i="1"/>
  <c r="H80" i="1"/>
  <c r="I80" i="1"/>
  <c r="D81" i="1"/>
  <c r="E81" i="1"/>
  <c r="G81" i="1"/>
  <c r="H81" i="1"/>
  <c r="I81" i="1"/>
  <c r="D82" i="1"/>
  <c r="E82" i="1"/>
  <c r="G82" i="1"/>
  <c r="H82" i="1"/>
  <c r="I82" i="1"/>
  <c r="D83" i="1"/>
  <c r="E83" i="1"/>
  <c r="G83" i="1"/>
  <c r="H83" i="1"/>
  <c r="I83" i="1"/>
  <c r="D84" i="1"/>
  <c r="E84" i="1"/>
  <c r="G84" i="1"/>
  <c r="H84" i="1"/>
  <c r="I84" i="1"/>
  <c r="D85" i="1"/>
  <c r="E85" i="1"/>
  <c r="G85" i="1"/>
  <c r="H85" i="1"/>
  <c r="I85" i="1"/>
  <c r="D86" i="1"/>
  <c r="E86" i="1"/>
  <c r="G86" i="1"/>
  <c r="H86" i="1"/>
  <c r="I86" i="1"/>
  <c r="D87" i="1"/>
  <c r="E87" i="1"/>
  <c r="G87" i="1"/>
  <c r="H87" i="1"/>
  <c r="I87" i="1"/>
  <c r="D88" i="1"/>
  <c r="E88" i="1"/>
  <c r="G88" i="1"/>
  <c r="H88" i="1"/>
  <c r="I88" i="1"/>
  <c r="D89" i="1"/>
  <c r="E89" i="1"/>
  <c r="G89" i="1"/>
  <c r="H89" i="1"/>
  <c r="I89" i="1"/>
  <c r="D90" i="1"/>
  <c r="E90" i="1"/>
  <c r="G90" i="1"/>
  <c r="H90" i="1"/>
  <c r="I90" i="1"/>
  <c r="D91" i="1"/>
  <c r="E91" i="1"/>
  <c r="G91" i="1"/>
  <c r="H91" i="1"/>
  <c r="I91" i="1"/>
  <c r="D92" i="1"/>
  <c r="E92" i="1"/>
  <c r="G92" i="1"/>
  <c r="H92" i="1"/>
  <c r="I92" i="1"/>
  <c r="D93" i="1"/>
  <c r="E93" i="1"/>
  <c r="G93" i="1"/>
  <c r="H93" i="1"/>
  <c r="I93" i="1"/>
  <c r="D94" i="1"/>
  <c r="E94" i="1"/>
  <c r="G94" i="1"/>
  <c r="H94" i="1"/>
  <c r="I94" i="1"/>
  <c r="D95" i="1"/>
  <c r="E95" i="1"/>
  <c r="G95" i="1"/>
  <c r="H95" i="1"/>
  <c r="I95" i="1"/>
  <c r="D96" i="1"/>
  <c r="E96" i="1"/>
  <c r="G96" i="1"/>
  <c r="H96" i="1"/>
  <c r="I96" i="1"/>
  <c r="D97" i="1"/>
  <c r="E97" i="1"/>
  <c r="G97" i="1"/>
  <c r="H97" i="1"/>
  <c r="I97" i="1"/>
  <c r="D98" i="1"/>
  <c r="E98" i="1"/>
  <c r="G98" i="1"/>
  <c r="H98" i="1"/>
  <c r="I98" i="1"/>
  <c r="D99" i="1"/>
  <c r="E99" i="1"/>
  <c r="G99" i="1"/>
  <c r="H99" i="1"/>
  <c r="I99" i="1"/>
  <c r="D100" i="1"/>
  <c r="E100" i="1"/>
  <c r="G100" i="1"/>
  <c r="H100" i="1"/>
  <c r="I100" i="1"/>
  <c r="D101" i="1"/>
  <c r="E101" i="1"/>
  <c r="G101" i="1"/>
  <c r="H101" i="1"/>
  <c r="I101" i="1"/>
  <c r="D102" i="1"/>
  <c r="E102" i="1"/>
  <c r="G102" i="1"/>
  <c r="H102" i="1"/>
  <c r="I102" i="1"/>
  <c r="D103" i="1"/>
  <c r="E103" i="1"/>
  <c r="G103" i="1"/>
  <c r="H103" i="1"/>
  <c r="I103" i="1"/>
  <c r="D104" i="1"/>
  <c r="E104" i="1"/>
  <c r="G104" i="1"/>
  <c r="H104" i="1"/>
  <c r="I104" i="1"/>
  <c r="D105" i="1"/>
  <c r="E105" i="1"/>
  <c r="G105" i="1"/>
  <c r="H105" i="1"/>
  <c r="I105" i="1"/>
  <c r="D106" i="1"/>
  <c r="E106" i="1"/>
  <c r="G106" i="1"/>
  <c r="H106" i="1"/>
  <c r="I106" i="1"/>
  <c r="D107" i="1"/>
  <c r="E107" i="1"/>
  <c r="G107" i="1"/>
  <c r="H107" i="1"/>
  <c r="I107" i="1"/>
  <c r="D108" i="1"/>
  <c r="E108" i="1"/>
  <c r="G108" i="1"/>
  <c r="H108" i="1"/>
  <c r="I108" i="1"/>
  <c r="D109" i="1"/>
  <c r="E109" i="1"/>
  <c r="G109" i="1"/>
  <c r="H109" i="1"/>
  <c r="I109" i="1"/>
  <c r="D110" i="1"/>
  <c r="E110" i="1"/>
  <c r="G110" i="1"/>
  <c r="H110" i="1"/>
  <c r="I110" i="1"/>
  <c r="D111" i="1"/>
  <c r="E111" i="1"/>
  <c r="G111" i="1"/>
  <c r="H111" i="1"/>
  <c r="I111" i="1"/>
  <c r="D112" i="1"/>
  <c r="E112" i="1"/>
  <c r="G112" i="1"/>
  <c r="H112" i="1"/>
  <c r="I112" i="1"/>
  <c r="D113" i="1"/>
  <c r="E113" i="1"/>
  <c r="G113" i="1"/>
  <c r="H113" i="1"/>
  <c r="I113" i="1"/>
  <c r="D114" i="1"/>
  <c r="E114" i="1"/>
  <c r="G114" i="1"/>
  <c r="H114" i="1"/>
  <c r="I114" i="1"/>
  <c r="D115" i="1"/>
  <c r="E115" i="1"/>
  <c r="G115" i="1"/>
  <c r="H115" i="1"/>
  <c r="I115" i="1"/>
  <c r="D116" i="1"/>
  <c r="E116" i="1"/>
  <c r="G116" i="1"/>
  <c r="H116" i="1"/>
  <c r="I116" i="1"/>
  <c r="D117" i="1"/>
  <c r="E117" i="1"/>
  <c r="G117" i="1"/>
  <c r="H117" i="1"/>
  <c r="I117" i="1"/>
  <c r="D118" i="1"/>
  <c r="E118" i="1"/>
  <c r="G118" i="1"/>
  <c r="H118" i="1"/>
  <c r="I118" i="1"/>
  <c r="D119" i="1"/>
  <c r="E119" i="1"/>
  <c r="G119" i="1"/>
  <c r="H119" i="1"/>
  <c r="I119" i="1"/>
  <c r="D120" i="1"/>
  <c r="E120" i="1"/>
  <c r="G120" i="1"/>
  <c r="H120" i="1"/>
  <c r="I120" i="1"/>
  <c r="D121" i="1"/>
  <c r="E121" i="1"/>
  <c r="G121" i="1"/>
  <c r="H121" i="1"/>
  <c r="I121" i="1"/>
  <c r="D122" i="1"/>
  <c r="E122" i="1"/>
  <c r="G122" i="1"/>
  <c r="H122" i="1"/>
  <c r="I122" i="1"/>
  <c r="D123" i="1"/>
  <c r="E123" i="1"/>
  <c r="G123" i="1"/>
  <c r="H123" i="1"/>
  <c r="I123" i="1"/>
  <c r="D124" i="1"/>
  <c r="E124" i="1"/>
  <c r="G124" i="1"/>
  <c r="H124" i="1"/>
  <c r="I124" i="1"/>
  <c r="D125" i="1"/>
  <c r="E125" i="1"/>
  <c r="G125" i="1"/>
  <c r="H125" i="1"/>
  <c r="I125" i="1"/>
  <c r="D126" i="1"/>
  <c r="E126" i="1"/>
  <c r="G126" i="1"/>
  <c r="H126" i="1"/>
  <c r="I126" i="1"/>
  <c r="D127" i="1"/>
  <c r="E127" i="1"/>
  <c r="G127" i="1"/>
  <c r="H127" i="1"/>
  <c r="I127" i="1"/>
  <c r="D128" i="1"/>
  <c r="E128" i="1"/>
  <c r="G128" i="1"/>
  <c r="H128" i="1"/>
  <c r="I128" i="1"/>
  <c r="D129" i="1"/>
  <c r="E129" i="1"/>
  <c r="G129" i="1"/>
  <c r="H129" i="1"/>
  <c r="I129" i="1"/>
  <c r="D130" i="1"/>
  <c r="E130" i="1"/>
  <c r="G130" i="1"/>
  <c r="H130" i="1"/>
  <c r="I130" i="1"/>
  <c r="D131" i="1"/>
  <c r="E131" i="1"/>
  <c r="G131" i="1"/>
  <c r="H131" i="1"/>
  <c r="I131" i="1"/>
  <c r="D132" i="1"/>
  <c r="E132" i="1"/>
  <c r="G132" i="1"/>
  <c r="H132" i="1"/>
  <c r="I132" i="1"/>
  <c r="D133" i="1"/>
  <c r="E133" i="1"/>
  <c r="G133" i="1"/>
  <c r="H133" i="1"/>
  <c r="I133" i="1"/>
  <c r="D134" i="1"/>
  <c r="E134" i="1"/>
  <c r="G134" i="1"/>
  <c r="H134" i="1"/>
  <c r="I134" i="1"/>
  <c r="F135" i="1"/>
  <c r="I135" i="1"/>
  <c r="F136" i="1"/>
  <c r="B139" i="1"/>
  <c r="C139" i="1"/>
  <c r="D139" i="1"/>
  <c r="E139" i="1"/>
  <c r="F139" i="1"/>
  <c r="D140" i="1"/>
  <c r="E140" i="1"/>
  <c r="G140" i="1"/>
  <c r="H140" i="1"/>
  <c r="I140" i="1"/>
  <c r="D141" i="1"/>
  <c r="E141" i="1"/>
  <c r="G141" i="1"/>
  <c r="H141" i="1"/>
  <c r="I141" i="1"/>
  <c r="D142" i="1"/>
  <c r="E142" i="1"/>
  <c r="G142" i="1"/>
  <c r="H142" i="1"/>
  <c r="I142" i="1"/>
  <c r="D143" i="1"/>
  <c r="E143" i="1"/>
  <c r="G143" i="1"/>
  <c r="H143" i="1"/>
  <c r="I143" i="1"/>
  <c r="L143" i="1"/>
  <c r="D144" i="1"/>
  <c r="E144" i="1"/>
  <c r="G144" i="1"/>
  <c r="H144" i="1"/>
  <c r="I144" i="1"/>
  <c r="L144" i="1"/>
  <c r="D145" i="1"/>
  <c r="E145" i="1"/>
  <c r="G145" i="1"/>
  <c r="H145" i="1"/>
  <c r="I145" i="1"/>
  <c r="D146" i="1"/>
  <c r="E146" i="1"/>
  <c r="G146" i="1"/>
  <c r="H146" i="1"/>
  <c r="I146" i="1"/>
  <c r="D147" i="1"/>
  <c r="E147" i="1"/>
  <c r="G147" i="1"/>
  <c r="H147" i="1"/>
  <c r="I147" i="1"/>
  <c r="D148" i="1"/>
  <c r="E148" i="1"/>
  <c r="G148" i="1"/>
  <c r="H148" i="1"/>
  <c r="I148" i="1"/>
  <c r="D149" i="1"/>
  <c r="E149" i="1"/>
  <c r="G149" i="1"/>
  <c r="H149" i="1"/>
  <c r="I149" i="1"/>
  <c r="F150" i="1"/>
  <c r="I150" i="1"/>
  <c r="F151" i="1"/>
  <c r="B154" i="1"/>
  <c r="C154" i="1"/>
  <c r="D154" i="1"/>
  <c r="E154" i="1"/>
  <c r="F154" i="1"/>
  <c r="D155" i="1"/>
  <c r="E155" i="1"/>
  <c r="G155" i="1"/>
  <c r="H155" i="1"/>
  <c r="I155" i="1"/>
  <c r="D156" i="1"/>
  <c r="E156" i="1"/>
  <c r="G156" i="1"/>
  <c r="H156" i="1"/>
  <c r="I156" i="1"/>
  <c r="D157" i="1"/>
  <c r="E157" i="1"/>
  <c r="G157" i="1"/>
  <c r="H157" i="1"/>
  <c r="I157" i="1"/>
  <c r="D158" i="1"/>
  <c r="E158" i="1"/>
  <c r="G158" i="1"/>
  <c r="H158" i="1"/>
  <c r="I158" i="1"/>
  <c r="L158" i="1"/>
  <c r="D159" i="1"/>
  <c r="E159" i="1"/>
  <c r="G159" i="1"/>
  <c r="H159" i="1"/>
  <c r="I159" i="1"/>
  <c r="L159" i="1"/>
  <c r="D160" i="1"/>
  <c r="E160" i="1"/>
  <c r="G160" i="1"/>
  <c r="H160" i="1"/>
  <c r="I160" i="1"/>
  <c r="D161" i="1"/>
  <c r="E161" i="1"/>
  <c r="G161" i="1"/>
  <c r="H161" i="1"/>
  <c r="I161" i="1"/>
  <c r="D162" i="1"/>
  <c r="E162" i="1"/>
  <c r="G162" i="1"/>
  <c r="H162" i="1"/>
  <c r="I162" i="1"/>
  <c r="D163" i="1"/>
  <c r="E163" i="1"/>
  <c r="G163" i="1"/>
  <c r="H163" i="1"/>
  <c r="I163" i="1"/>
  <c r="D164" i="1"/>
  <c r="E164" i="1"/>
  <c r="G164" i="1"/>
  <c r="H164" i="1"/>
  <c r="I164" i="1"/>
  <c r="D165" i="1"/>
  <c r="E165" i="1"/>
  <c r="G165" i="1"/>
  <c r="H165" i="1"/>
  <c r="I165" i="1"/>
  <c r="D166" i="1"/>
  <c r="E166" i="1"/>
  <c r="G166" i="1"/>
  <c r="H166" i="1"/>
  <c r="I166" i="1"/>
  <c r="D167" i="1"/>
  <c r="E167" i="1"/>
  <c r="G167" i="1"/>
  <c r="H167" i="1"/>
  <c r="I167" i="1"/>
  <c r="D168" i="1"/>
  <c r="E168" i="1"/>
  <c r="G168" i="1"/>
  <c r="H168" i="1"/>
  <c r="I168" i="1"/>
  <c r="D169" i="1"/>
  <c r="E169" i="1"/>
  <c r="G169" i="1"/>
  <c r="H169" i="1"/>
  <c r="I169" i="1"/>
  <c r="D170" i="1"/>
  <c r="E170" i="1"/>
  <c r="G170" i="1"/>
  <c r="H170" i="1"/>
  <c r="I170" i="1"/>
  <c r="D171" i="1"/>
  <c r="E171" i="1"/>
  <c r="G171" i="1"/>
  <c r="H171" i="1"/>
  <c r="I171" i="1"/>
  <c r="D172" i="1"/>
  <c r="E172" i="1"/>
  <c r="G172" i="1"/>
  <c r="H172" i="1"/>
  <c r="I172" i="1"/>
  <c r="D173" i="1"/>
  <c r="E173" i="1"/>
  <c r="G173" i="1"/>
  <c r="H173" i="1"/>
  <c r="I173" i="1"/>
  <c r="D174" i="1"/>
  <c r="E174" i="1"/>
  <c r="G174" i="1"/>
  <c r="H174" i="1"/>
  <c r="I174" i="1"/>
  <c r="F175" i="1"/>
  <c r="I175" i="1"/>
  <c r="F176" i="1"/>
  <c r="B179" i="1"/>
  <c r="C179" i="1"/>
  <c r="D179" i="1"/>
  <c r="E179" i="1"/>
  <c r="F179" i="1"/>
  <c r="D180" i="1"/>
  <c r="E180" i="1"/>
  <c r="G180" i="1"/>
  <c r="H180" i="1"/>
  <c r="I180" i="1"/>
  <c r="D181" i="1"/>
  <c r="E181" i="1"/>
  <c r="G181" i="1"/>
  <c r="H181" i="1"/>
  <c r="I181" i="1"/>
  <c r="D182" i="1"/>
  <c r="E182" i="1"/>
  <c r="G182" i="1"/>
  <c r="H182" i="1"/>
  <c r="I182" i="1"/>
  <c r="D183" i="1"/>
  <c r="E183" i="1"/>
  <c r="G183" i="1"/>
  <c r="H183" i="1"/>
  <c r="I183" i="1"/>
  <c r="L183" i="1"/>
  <c r="D184" i="1"/>
  <c r="E184" i="1"/>
  <c r="G184" i="1"/>
  <c r="H184" i="1"/>
  <c r="I184" i="1"/>
  <c r="L184" i="1"/>
  <c r="D185" i="1"/>
  <c r="E185" i="1"/>
  <c r="G185" i="1"/>
  <c r="H185" i="1"/>
  <c r="I185" i="1"/>
  <c r="F186" i="1"/>
  <c r="I186" i="1"/>
  <c r="F187" i="1"/>
  <c r="B190" i="1"/>
  <c r="C190" i="1"/>
  <c r="D190" i="1"/>
  <c r="E190" i="1"/>
  <c r="F190" i="1"/>
  <c r="D191" i="1"/>
  <c r="E191" i="1"/>
  <c r="G191" i="1"/>
  <c r="H191" i="1"/>
  <c r="I191" i="1"/>
  <c r="D192" i="1"/>
  <c r="E192" i="1"/>
  <c r="G192" i="1"/>
  <c r="H192" i="1"/>
  <c r="I192" i="1"/>
  <c r="D193" i="1"/>
  <c r="E193" i="1"/>
  <c r="G193" i="1"/>
  <c r="H193" i="1"/>
  <c r="I193" i="1"/>
  <c r="L193" i="1"/>
  <c r="D194" i="1"/>
  <c r="E194" i="1"/>
  <c r="G194" i="1"/>
  <c r="H194" i="1"/>
  <c r="I194" i="1"/>
  <c r="L194" i="1"/>
  <c r="D195" i="1"/>
  <c r="E195" i="1"/>
  <c r="G195" i="1"/>
  <c r="H195" i="1"/>
  <c r="I195" i="1"/>
  <c r="L195" i="1"/>
  <c r="D196" i="1"/>
  <c r="E196" i="1"/>
  <c r="G196" i="1"/>
  <c r="H196" i="1"/>
  <c r="I196" i="1"/>
  <c r="D197" i="1"/>
  <c r="E197" i="1"/>
  <c r="G197" i="1"/>
  <c r="H197" i="1"/>
  <c r="I197" i="1"/>
  <c r="D198" i="1"/>
  <c r="E198" i="1"/>
  <c r="G198" i="1"/>
  <c r="H198" i="1"/>
  <c r="I198" i="1"/>
  <c r="D199" i="1"/>
  <c r="E199" i="1"/>
  <c r="G199" i="1"/>
  <c r="H199" i="1"/>
  <c r="I199" i="1"/>
  <c r="D200" i="1"/>
  <c r="E200" i="1"/>
  <c r="G200" i="1"/>
  <c r="H200" i="1"/>
  <c r="I200" i="1"/>
  <c r="D201" i="1"/>
  <c r="E201" i="1"/>
  <c r="G201" i="1"/>
  <c r="H201" i="1"/>
  <c r="I201" i="1"/>
  <c r="D202" i="1"/>
  <c r="E202" i="1"/>
  <c r="G202" i="1"/>
  <c r="H202" i="1"/>
  <c r="I202" i="1"/>
  <c r="D203" i="1"/>
  <c r="E203" i="1"/>
  <c r="G203" i="1"/>
  <c r="H203" i="1"/>
  <c r="I203" i="1"/>
  <c r="D204" i="1"/>
  <c r="E204" i="1"/>
  <c r="G204" i="1"/>
  <c r="H204" i="1"/>
  <c r="I204" i="1"/>
  <c r="D205" i="1"/>
  <c r="E205" i="1"/>
  <c r="G205" i="1"/>
  <c r="H205" i="1"/>
  <c r="I205" i="1"/>
  <c r="D206" i="1"/>
  <c r="E206" i="1"/>
  <c r="G206" i="1"/>
  <c r="H206" i="1"/>
  <c r="I206" i="1"/>
  <c r="F207" i="1"/>
  <c r="I207" i="1"/>
  <c r="F208" i="1"/>
  <c r="B211" i="1"/>
  <c r="C211" i="1"/>
  <c r="D211" i="1"/>
  <c r="E211" i="1"/>
  <c r="F211" i="1"/>
  <c r="D212" i="1"/>
  <c r="E212" i="1"/>
  <c r="G212" i="1"/>
  <c r="H212" i="1"/>
  <c r="I212" i="1"/>
  <c r="D213" i="1"/>
  <c r="E213" i="1"/>
  <c r="G213" i="1"/>
  <c r="H213" i="1"/>
  <c r="I213" i="1"/>
  <c r="D214" i="1"/>
  <c r="E214" i="1"/>
  <c r="G214" i="1"/>
  <c r="H214" i="1"/>
  <c r="I214" i="1"/>
  <c r="L214" i="1"/>
  <c r="D215" i="1"/>
  <c r="E215" i="1"/>
  <c r="G215" i="1"/>
  <c r="H215" i="1"/>
  <c r="I215" i="1"/>
  <c r="L215" i="1"/>
  <c r="D216" i="1"/>
  <c r="E216" i="1"/>
  <c r="G216" i="1"/>
  <c r="H216" i="1"/>
  <c r="I216" i="1"/>
  <c r="L216" i="1"/>
  <c r="D217" i="1"/>
  <c r="E217" i="1"/>
  <c r="G217" i="1"/>
  <c r="H217" i="1"/>
  <c r="I217" i="1"/>
  <c r="D218" i="1"/>
  <c r="E218" i="1"/>
  <c r="G218" i="1"/>
  <c r="H218" i="1"/>
  <c r="I218" i="1"/>
  <c r="D219" i="1"/>
  <c r="E219" i="1"/>
  <c r="G219" i="1"/>
  <c r="H219" i="1"/>
  <c r="I219" i="1"/>
  <c r="D220" i="1"/>
  <c r="E220" i="1"/>
  <c r="G220" i="1"/>
  <c r="H220" i="1"/>
  <c r="I220" i="1"/>
  <c r="D221" i="1"/>
  <c r="E221" i="1"/>
  <c r="G221" i="1"/>
  <c r="H221" i="1"/>
  <c r="I221" i="1"/>
  <c r="D222" i="1"/>
  <c r="E222" i="1"/>
  <c r="G222" i="1"/>
  <c r="H222" i="1"/>
  <c r="I222" i="1"/>
  <c r="D223" i="1"/>
  <c r="E223" i="1"/>
  <c r="G223" i="1"/>
  <c r="H223" i="1"/>
  <c r="I223" i="1"/>
  <c r="D224" i="1"/>
  <c r="E224" i="1"/>
  <c r="G224" i="1"/>
  <c r="H224" i="1"/>
  <c r="I224" i="1"/>
  <c r="D225" i="1"/>
  <c r="E225" i="1"/>
  <c r="G225" i="1"/>
  <c r="H225" i="1"/>
  <c r="I225" i="1"/>
  <c r="D226" i="1"/>
  <c r="E226" i="1"/>
  <c r="G226" i="1"/>
  <c r="H226" i="1"/>
  <c r="I226" i="1"/>
  <c r="D227" i="1"/>
  <c r="E227" i="1"/>
  <c r="G227" i="1"/>
  <c r="H227" i="1"/>
  <c r="I227" i="1"/>
  <c r="D228" i="1"/>
  <c r="E228" i="1"/>
  <c r="G228" i="1"/>
  <c r="H228" i="1"/>
  <c r="I228" i="1"/>
  <c r="F229" i="1"/>
  <c r="I229" i="1"/>
  <c r="F230" i="1"/>
  <c r="B233" i="1"/>
  <c r="C233" i="1"/>
  <c r="D233" i="1"/>
  <c r="E233" i="1"/>
  <c r="F233" i="1"/>
  <c r="D234" i="1"/>
  <c r="E234" i="1"/>
  <c r="G234" i="1"/>
  <c r="H234" i="1"/>
  <c r="I234" i="1"/>
  <c r="D235" i="1"/>
  <c r="E235" i="1"/>
  <c r="G235" i="1"/>
  <c r="H235" i="1"/>
  <c r="I235" i="1"/>
  <c r="D236" i="1"/>
  <c r="E236" i="1"/>
  <c r="G236" i="1"/>
  <c r="H236" i="1"/>
  <c r="I236" i="1"/>
  <c r="D237" i="1"/>
  <c r="E237" i="1"/>
  <c r="G237" i="1"/>
  <c r="H237" i="1"/>
  <c r="I237" i="1"/>
  <c r="L237" i="1"/>
  <c r="D238" i="1"/>
  <c r="E238" i="1"/>
  <c r="G238" i="1"/>
  <c r="H238" i="1"/>
  <c r="I238" i="1"/>
  <c r="L238" i="1"/>
  <c r="D239" i="1"/>
  <c r="E239" i="1"/>
  <c r="G239" i="1"/>
  <c r="H239" i="1"/>
  <c r="I239" i="1"/>
  <c r="D240" i="1"/>
  <c r="E240" i="1"/>
  <c r="G240" i="1"/>
  <c r="H240" i="1"/>
  <c r="I240" i="1"/>
  <c r="D241" i="1"/>
  <c r="E241" i="1"/>
  <c r="G241" i="1"/>
  <c r="H241" i="1"/>
  <c r="I241" i="1"/>
  <c r="D242" i="1"/>
  <c r="E242" i="1"/>
  <c r="G242" i="1"/>
  <c r="H242" i="1"/>
  <c r="I242" i="1"/>
  <c r="D243" i="1"/>
  <c r="E243" i="1"/>
  <c r="G243" i="1"/>
  <c r="H243" i="1"/>
  <c r="I243" i="1"/>
  <c r="D244" i="1"/>
  <c r="E244" i="1"/>
  <c r="G244" i="1"/>
  <c r="H244" i="1"/>
  <c r="I244" i="1"/>
  <c r="D245" i="1"/>
  <c r="E245" i="1"/>
  <c r="G245" i="1"/>
  <c r="H245" i="1"/>
  <c r="I245" i="1"/>
  <c r="D246" i="1"/>
  <c r="E246" i="1"/>
  <c r="G246" i="1"/>
  <c r="H246" i="1"/>
  <c r="I246" i="1"/>
  <c r="D247" i="1"/>
  <c r="E247" i="1"/>
  <c r="G247" i="1"/>
  <c r="H247" i="1"/>
  <c r="I247" i="1"/>
  <c r="D248" i="1"/>
  <c r="E248" i="1"/>
  <c r="G248" i="1"/>
  <c r="H248" i="1"/>
  <c r="I248" i="1"/>
  <c r="D249" i="1"/>
  <c r="E249" i="1"/>
  <c r="G249" i="1"/>
  <c r="H249" i="1"/>
  <c r="I249" i="1"/>
  <c r="D250" i="1"/>
  <c r="E250" i="1"/>
  <c r="G250" i="1"/>
  <c r="H250" i="1"/>
  <c r="I250" i="1"/>
  <c r="D251" i="1"/>
  <c r="E251" i="1"/>
  <c r="G251" i="1"/>
  <c r="H251" i="1"/>
  <c r="I251" i="1"/>
  <c r="D252" i="1"/>
  <c r="E252" i="1"/>
  <c r="G252" i="1"/>
  <c r="H252" i="1"/>
  <c r="I252" i="1"/>
  <c r="D253" i="1"/>
  <c r="E253" i="1"/>
  <c r="G253" i="1"/>
  <c r="H253" i="1"/>
  <c r="I253" i="1"/>
  <c r="D254" i="1"/>
  <c r="E254" i="1"/>
  <c r="G254" i="1"/>
  <c r="H254" i="1"/>
  <c r="I254" i="1"/>
  <c r="D255" i="1"/>
  <c r="E255" i="1"/>
  <c r="G255" i="1"/>
  <c r="H255" i="1"/>
  <c r="I255" i="1"/>
  <c r="D256" i="1"/>
  <c r="E256" i="1"/>
  <c r="G256" i="1"/>
  <c r="H256" i="1"/>
  <c r="I256" i="1"/>
  <c r="D257" i="1"/>
  <c r="E257" i="1"/>
  <c r="G257" i="1"/>
  <c r="H257" i="1"/>
  <c r="I257" i="1"/>
  <c r="D258" i="1"/>
  <c r="E258" i="1"/>
  <c r="G258" i="1"/>
  <c r="H258" i="1"/>
  <c r="I258" i="1"/>
  <c r="D259" i="1"/>
  <c r="E259" i="1"/>
  <c r="G259" i="1"/>
  <c r="H259" i="1"/>
  <c r="I259" i="1"/>
  <c r="D260" i="1"/>
  <c r="E260" i="1"/>
  <c r="G260" i="1"/>
  <c r="H260" i="1"/>
  <c r="I260" i="1"/>
  <c r="D261" i="1"/>
  <c r="E261" i="1"/>
  <c r="G261" i="1"/>
  <c r="H261" i="1"/>
  <c r="I261" i="1"/>
  <c r="D262" i="1"/>
  <c r="E262" i="1"/>
  <c r="G262" i="1"/>
  <c r="H262" i="1"/>
  <c r="I262" i="1"/>
  <c r="D263" i="1"/>
  <c r="E263" i="1"/>
  <c r="G263" i="1"/>
  <c r="H263" i="1"/>
  <c r="I263" i="1"/>
  <c r="D264" i="1"/>
  <c r="E264" i="1"/>
  <c r="G264" i="1"/>
  <c r="H264" i="1"/>
  <c r="I264" i="1"/>
  <c r="D265" i="1"/>
  <c r="E265" i="1"/>
  <c r="G265" i="1"/>
  <c r="H265" i="1"/>
  <c r="I265" i="1"/>
  <c r="D266" i="1"/>
  <c r="E266" i="1"/>
  <c r="G266" i="1"/>
  <c r="H266" i="1"/>
  <c r="I266" i="1"/>
  <c r="D267" i="1"/>
  <c r="E267" i="1"/>
  <c r="G267" i="1"/>
  <c r="H267" i="1"/>
  <c r="I267" i="1"/>
  <c r="D268" i="1"/>
  <c r="E268" i="1"/>
  <c r="G268" i="1"/>
  <c r="H268" i="1"/>
  <c r="I268" i="1"/>
  <c r="D269" i="1"/>
  <c r="E269" i="1"/>
  <c r="G269" i="1"/>
  <c r="H269" i="1"/>
  <c r="I269" i="1"/>
  <c r="D270" i="1"/>
  <c r="E270" i="1"/>
  <c r="G270" i="1"/>
  <c r="H270" i="1"/>
  <c r="I270" i="1"/>
  <c r="D271" i="1"/>
  <c r="E271" i="1"/>
  <c r="G271" i="1"/>
  <c r="H271" i="1"/>
  <c r="I271" i="1"/>
  <c r="D272" i="1"/>
  <c r="E272" i="1"/>
  <c r="G272" i="1"/>
  <c r="H272" i="1"/>
  <c r="I272" i="1"/>
  <c r="D273" i="1"/>
  <c r="E273" i="1"/>
  <c r="G273" i="1"/>
  <c r="H273" i="1"/>
  <c r="I273" i="1"/>
  <c r="D274" i="1"/>
  <c r="E274" i="1"/>
  <c r="G274" i="1"/>
  <c r="H274" i="1"/>
  <c r="I274" i="1"/>
  <c r="D275" i="1"/>
  <c r="E275" i="1"/>
  <c r="G275" i="1"/>
  <c r="H275" i="1"/>
  <c r="I275" i="1"/>
  <c r="D276" i="1"/>
  <c r="E276" i="1"/>
  <c r="G276" i="1"/>
  <c r="H276" i="1"/>
  <c r="I276" i="1"/>
  <c r="D277" i="1"/>
  <c r="E277" i="1"/>
  <c r="G277" i="1"/>
  <c r="H277" i="1"/>
  <c r="I277" i="1"/>
  <c r="D278" i="1"/>
  <c r="E278" i="1"/>
  <c r="G278" i="1"/>
  <c r="H278" i="1"/>
  <c r="I278" i="1"/>
  <c r="D279" i="1"/>
  <c r="E279" i="1"/>
  <c r="G279" i="1"/>
  <c r="H279" i="1"/>
  <c r="I279" i="1"/>
  <c r="D280" i="1"/>
  <c r="E280" i="1"/>
  <c r="G280" i="1"/>
  <c r="H280" i="1"/>
  <c r="I280" i="1"/>
  <c r="D281" i="1"/>
  <c r="E281" i="1"/>
  <c r="G281" i="1"/>
  <c r="H281" i="1"/>
  <c r="I281" i="1"/>
  <c r="D282" i="1"/>
  <c r="E282" i="1"/>
  <c r="G282" i="1"/>
  <c r="H282" i="1"/>
  <c r="I282" i="1"/>
  <c r="D283" i="1"/>
  <c r="E283" i="1"/>
  <c r="G283" i="1"/>
  <c r="H283" i="1"/>
  <c r="I283" i="1"/>
  <c r="D284" i="1"/>
  <c r="E284" i="1"/>
  <c r="G284" i="1"/>
  <c r="H284" i="1"/>
  <c r="I284" i="1"/>
  <c r="D285" i="1"/>
  <c r="E285" i="1"/>
  <c r="G285" i="1"/>
  <c r="H285" i="1"/>
  <c r="I285" i="1"/>
  <c r="D286" i="1"/>
  <c r="E286" i="1"/>
  <c r="G286" i="1"/>
  <c r="H286" i="1"/>
  <c r="I286" i="1"/>
  <c r="D287" i="1"/>
  <c r="E287" i="1"/>
  <c r="G287" i="1"/>
  <c r="H287" i="1"/>
  <c r="I287" i="1"/>
  <c r="D288" i="1"/>
  <c r="E288" i="1"/>
  <c r="G288" i="1"/>
  <c r="H288" i="1"/>
  <c r="I288" i="1"/>
  <c r="D289" i="1"/>
  <c r="E289" i="1"/>
  <c r="G289" i="1"/>
  <c r="H289" i="1"/>
  <c r="I289" i="1"/>
  <c r="D290" i="1"/>
  <c r="E290" i="1"/>
  <c r="G290" i="1"/>
  <c r="H290" i="1"/>
  <c r="I290" i="1"/>
  <c r="D291" i="1"/>
  <c r="E291" i="1"/>
  <c r="G291" i="1"/>
  <c r="H291" i="1"/>
  <c r="I291" i="1"/>
  <c r="D292" i="1"/>
  <c r="E292" i="1"/>
  <c r="G292" i="1"/>
  <c r="H292" i="1"/>
  <c r="I292" i="1"/>
  <c r="D293" i="1"/>
  <c r="E293" i="1"/>
  <c r="G293" i="1"/>
  <c r="H293" i="1"/>
  <c r="I293" i="1"/>
  <c r="D294" i="1"/>
  <c r="E294" i="1"/>
  <c r="G294" i="1"/>
  <c r="H294" i="1"/>
  <c r="I294" i="1"/>
  <c r="D295" i="1"/>
  <c r="E295" i="1"/>
  <c r="G295" i="1"/>
  <c r="H295" i="1"/>
  <c r="I295" i="1"/>
  <c r="D296" i="1"/>
  <c r="E296" i="1"/>
  <c r="G296" i="1"/>
  <c r="H296" i="1"/>
  <c r="I296" i="1"/>
  <c r="D297" i="1"/>
  <c r="E297" i="1"/>
  <c r="G297" i="1"/>
  <c r="H297" i="1"/>
  <c r="I297" i="1"/>
  <c r="D298" i="1"/>
  <c r="E298" i="1"/>
  <c r="G298" i="1"/>
  <c r="H298" i="1"/>
  <c r="I298" i="1"/>
  <c r="D299" i="1"/>
  <c r="E299" i="1"/>
  <c r="G299" i="1"/>
  <c r="H299" i="1"/>
  <c r="I299" i="1"/>
  <c r="D300" i="1"/>
  <c r="E300" i="1"/>
  <c r="G300" i="1"/>
  <c r="H300" i="1"/>
  <c r="I300" i="1"/>
  <c r="D301" i="1"/>
  <c r="E301" i="1"/>
  <c r="G301" i="1"/>
  <c r="H301" i="1"/>
  <c r="I301" i="1"/>
  <c r="D302" i="1"/>
  <c r="E302" i="1"/>
  <c r="G302" i="1"/>
  <c r="H302" i="1"/>
  <c r="I302" i="1"/>
  <c r="D303" i="1"/>
  <c r="E303" i="1"/>
  <c r="G303" i="1"/>
  <c r="H303" i="1"/>
  <c r="I303" i="1"/>
  <c r="D304" i="1"/>
  <c r="E304" i="1"/>
  <c r="G304" i="1"/>
  <c r="H304" i="1"/>
  <c r="I304" i="1"/>
  <c r="D305" i="1"/>
  <c r="E305" i="1"/>
  <c r="G305" i="1"/>
  <c r="H305" i="1"/>
  <c r="I305" i="1"/>
  <c r="D306" i="1"/>
  <c r="E306" i="1"/>
  <c r="G306" i="1"/>
  <c r="H306" i="1"/>
  <c r="I306" i="1"/>
  <c r="D307" i="1"/>
  <c r="E307" i="1"/>
  <c r="G307" i="1"/>
  <c r="H307" i="1"/>
  <c r="I307" i="1"/>
  <c r="D308" i="1"/>
  <c r="E308" i="1"/>
  <c r="G308" i="1"/>
  <c r="H308" i="1"/>
  <c r="I308" i="1"/>
  <c r="D309" i="1"/>
  <c r="E309" i="1"/>
  <c r="G309" i="1"/>
  <c r="H309" i="1"/>
  <c r="I309" i="1"/>
  <c r="D310" i="1"/>
  <c r="E310" i="1"/>
  <c r="G310" i="1"/>
  <c r="H310" i="1"/>
  <c r="I310" i="1"/>
  <c r="D311" i="1"/>
  <c r="E311" i="1"/>
  <c r="G311" i="1"/>
  <c r="H311" i="1"/>
  <c r="I311" i="1"/>
  <c r="D312" i="1"/>
  <c r="E312" i="1"/>
  <c r="G312" i="1"/>
  <c r="H312" i="1"/>
  <c r="I312" i="1"/>
  <c r="D313" i="1"/>
  <c r="E313" i="1"/>
  <c r="G313" i="1"/>
  <c r="H313" i="1"/>
  <c r="I313" i="1"/>
  <c r="D314" i="1"/>
  <c r="E314" i="1"/>
  <c r="G314" i="1"/>
  <c r="H314" i="1"/>
  <c r="I314" i="1"/>
  <c r="D315" i="1"/>
  <c r="E315" i="1"/>
  <c r="G315" i="1"/>
  <c r="H315" i="1"/>
  <c r="I315" i="1"/>
  <c r="D316" i="1"/>
  <c r="E316" i="1"/>
  <c r="G316" i="1"/>
  <c r="H316" i="1"/>
  <c r="I316" i="1"/>
  <c r="D317" i="1"/>
  <c r="E317" i="1"/>
  <c r="G317" i="1"/>
  <c r="H317" i="1"/>
  <c r="I317" i="1"/>
  <c r="D318" i="1"/>
  <c r="E318" i="1"/>
  <c r="G318" i="1"/>
  <c r="H318" i="1"/>
  <c r="I318" i="1"/>
  <c r="D319" i="1"/>
  <c r="E319" i="1"/>
  <c r="G319" i="1"/>
  <c r="H319" i="1"/>
  <c r="I319" i="1"/>
  <c r="D320" i="1"/>
  <c r="E320" i="1"/>
  <c r="G320" i="1"/>
  <c r="H320" i="1"/>
  <c r="I320" i="1"/>
  <c r="D321" i="1"/>
  <c r="E321" i="1"/>
  <c r="G321" i="1"/>
  <c r="H321" i="1"/>
  <c r="I321" i="1"/>
  <c r="D322" i="1"/>
  <c r="E322" i="1"/>
  <c r="G322" i="1"/>
  <c r="H322" i="1"/>
  <c r="I322" i="1"/>
  <c r="D323" i="1"/>
  <c r="E323" i="1"/>
  <c r="G323" i="1"/>
  <c r="H323" i="1"/>
  <c r="I323" i="1"/>
  <c r="F324" i="1"/>
  <c r="I324" i="1"/>
  <c r="F325" i="1"/>
  <c r="E2" i="8"/>
  <c r="F2" i="8"/>
  <c r="E3" i="8"/>
  <c r="F3" i="8"/>
  <c r="D9" i="8"/>
  <c r="E9" i="8"/>
  <c r="G9" i="8"/>
  <c r="H9" i="8"/>
  <c r="I9" i="8"/>
  <c r="A10" i="8"/>
  <c r="D10" i="8"/>
  <c r="E10" i="8"/>
  <c r="G10" i="8"/>
  <c r="H10" i="8"/>
  <c r="I10" i="8"/>
  <c r="D11" i="8"/>
  <c r="E11" i="8"/>
  <c r="G11" i="8"/>
  <c r="H11" i="8"/>
  <c r="I11" i="8"/>
  <c r="D12" i="8"/>
  <c r="E12" i="8"/>
  <c r="G12" i="8"/>
  <c r="H12" i="8"/>
  <c r="I12" i="8"/>
  <c r="D13" i="8"/>
  <c r="E13" i="8"/>
  <c r="G13" i="8"/>
  <c r="H13" i="8"/>
  <c r="I13" i="8"/>
  <c r="D14" i="8"/>
  <c r="E14" i="8"/>
  <c r="G14" i="8"/>
  <c r="H14" i="8"/>
  <c r="I14" i="8"/>
  <c r="D15" i="8"/>
  <c r="E15" i="8"/>
  <c r="G15" i="8"/>
  <c r="H15" i="8"/>
  <c r="I15" i="8"/>
  <c r="D16" i="8"/>
  <c r="E16" i="8"/>
  <c r="G16" i="8"/>
  <c r="H16" i="8"/>
  <c r="I16" i="8"/>
  <c r="D17" i="8"/>
  <c r="E17" i="8"/>
  <c r="G17" i="8"/>
  <c r="H17" i="8"/>
  <c r="I17" i="8"/>
  <c r="D18" i="8"/>
  <c r="E18" i="8"/>
  <c r="G18" i="8"/>
  <c r="H18" i="8"/>
  <c r="I18" i="8"/>
  <c r="D19" i="8"/>
  <c r="E19" i="8"/>
  <c r="G19" i="8"/>
  <c r="H19" i="8"/>
  <c r="I19" i="8"/>
  <c r="D20" i="8"/>
  <c r="E20" i="8"/>
  <c r="G20" i="8"/>
  <c r="H20" i="8"/>
  <c r="I20" i="8"/>
  <c r="D21" i="8"/>
  <c r="E21" i="8"/>
  <c r="G21" i="8"/>
  <c r="H21" i="8"/>
  <c r="I21" i="8"/>
  <c r="D22" i="8"/>
  <c r="E22" i="8"/>
  <c r="G22" i="8"/>
  <c r="H22" i="8"/>
  <c r="I22" i="8"/>
  <c r="D23" i="8"/>
  <c r="E23" i="8"/>
  <c r="G23" i="8"/>
  <c r="H23" i="8"/>
  <c r="I23" i="8"/>
  <c r="D24" i="8"/>
  <c r="E24" i="8"/>
  <c r="G24" i="8"/>
  <c r="H24" i="8"/>
  <c r="I24" i="8"/>
  <c r="D25" i="8"/>
  <c r="E25" i="8"/>
  <c r="G25" i="8"/>
  <c r="H25" i="8"/>
  <c r="I25" i="8"/>
  <c r="D26" i="8"/>
  <c r="E26" i="8"/>
  <c r="G26" i="8"/>
  <c r="H26" i="8"/>
  <c r="I26" i="8"/>
  <c r="D27" i="8"/>
  <c r="E27" i="8"/>
  <c r="G27" i="8"/>
  <c r="H27" i="8"/>
  <c r="I27" i="8"/>
  <c r="D28" i="8"/>
  <c r="E28" i="8"/>
  <c r="G28" i="8"/>
  <c r="H28" i="8"/>
  <c r="I28" i="8"/>
  <c r="F29" i="8"/>
  <c r="I29" i="8"/>
  <c r="F30" i="8"/>
  <c r="B33" i="8"/>
  <c r="C33" i="8"/>
  <c r="D33" i="8"/>
  <c r="E33" i="8"/>
  <c r="F33" i="8"/>
  <c r="D34" i="8"/>
  <c r="E34" i="8"/>
  <c r="G34" i="8"/>
  <c r="H34" i="8"/>
  <c r="I34" i="8"/>
  <c r="D35" i="8"/>
  <c r="E35" i="8"/>
  <c r="G35" i="8"/>
  <c r="H35" i="8"/>
  <c r="I35" i="8"/>
  <c r="D36" i="8"/>
  <c r="E36" i="8"/>
  <c r="G36" i="8"/>
  <c r="H36" i="8"/>
  <c r="I36" i="8"/>
  <c r="D37" i="8"/>
  <c r="E37" i="8"/>
  <c r="G37" i="8"/>
  <c r="H37" i="8"/>
  <c r="I37" i="8"/>
  <c r="D38" i="8"/>
  <c r="E38" i="8"/>
  <c r="G38" i="8"/>
  <c r="H38" i="8"/>
  <c r="I38" i="8"/>
  <c r="D39" i="8"/>
  <c r="E39" i="8"/>
  <c r="G39" i="8"/>
  <c r="H39" i="8"/>
  <c r="I39" i="8"/>
  <c r="D40" i="8"/>
  <c r="E40" i="8"/>
  <c r="G40" i="8"/>
  <c r="H40" i="8"/>
  <c r="I40" i="8"/>
  <c r="D41" i="8"/>
  <c r="E41" i="8"/>
  <c r="G41" i="8"/>
  <c r="H41" i="8"/>
  <c r="I41" i="8"/>
  <c r="D42" i="8"/>
  <c r="E42" i="8"/>
  <c r="G42" i="8"/>
  <c r="H42" i="8"/>
  <c r="I42" i="8"/>
  <c r="D43" i="8"/>
  <c r="E43" i="8"/>
  <c r="G43" i="8"/>
  <c r="H43" i="8"/>
  <c r="I43" i="8"/>
  <c r="D44" i="8"/>
  <c r="E44" i="8"/>
  <c r="G44" i="8"/>
  <c r="H44" i="8"/>
  <c r="I44" i="8"/>
  <c r="D45" i="8"/>
  <c r="E45" i="8"/>
  <c r="G45" i="8"/>
  <c r="H45" i="8"/>
  <c r="I45" i="8"/>
  <c r="D46" i="8"/>
  <c r="E46" i="8"/>
  <c r="G46" i="8"/>
  <c r="H46" i="8"/>
  <c r="I46" i="8"/>
  <c r="D47" i="8"/>
  <c r="E47" i="8"/>
  <c r="G47" i="8"/>
  <c r="H47" i="8"/>
  <c r="I47" i="8"/>
  <c r="D48" i="8"/>
  <c r="E48" i="8"/>
  <c r="G48" i="8"/>
  <c r="H48" i="8"/>
  <c r="I48" i="8"/>
  <c r="D49" i="8"/>
  <c r="E49" i="8"/>
  <c r="G49" i="8"/>
  <c r="H49" i="8"/>
  <c r="I49" i="8"/>
  <c r="D50" i="8"/>
  <c r="E50" i="8"/>
  <c r="G50" i="8"/>
  <c r="H50" i="8"/>
  <c r="I50" i="8"/>
  <c r="D51" i="8"/>
  <c r="E51" i="8"/>
  <c r="G51" i="8"/>
  <c r="H51" i="8"/>
  <c r="I51" i="8"/>
  <c r="D52" i="8"/>
  <c r="E52" i="8"/>
  <c r="G52" i="8"/>
  <c r="H52" i="8"/>
  <c r="I52" i="8"/>
  <c r="D53" i="8"/>
  <c r="E53" i="8"/>
  <c r="G53" i="8"/>
  <c r="H53" i="8"/>
  <c r="I53" i="8"/>
  <c r="D54" i="8"/>
  <c r="E54" i="8"/>
  <c r="G54" i="8"/>
  <c r="H54" i="8"/>
  <c r="I54" i="8"/>
  <c r="D55" i="8"/>
  <c r="E55" i="8"/>
  <c r="G55" i="8"/>
  <c r="H55" i="8"/>
  <c r="I55" i="8"/>
  <c r="D56" i="8"/>
  <c r="E56" i="8"/>
  <c r="G56" i="8"/>
  <c r="H56" i="8"/>
  <c r="I56" i="8"/>
  <c r="D57" i="8"/>
  <c r="E57" i="8"/>
  <c r="G57" i="8"/>
  <c r="H57" i="8"/>
  <c r="I57" i="8"/>
  <c r="D58" i="8"/>
  <c r="E58" i="8"/>
  <c r="G58" i="8"/>
  <c r="H58" i="8"/>
  <c r="I58" i="8"/>
  <c r="D59" i="8"/>
  <c r="E59" i="8"/>
  <c r="G59" i="8"/>
  <c r="H59" i="8"/>
  <c r="I59" i="8"/>
  <c r="D60" i="8"/>
  <c r="E60" i="8"/>
  <c r="G60" i="8"/>
  <c r="H60" i="8"/>
  <c r="I60" i="8"/>
  <c r="D61" i="8"/>
  <c r="E61" i="8"/>
  <c r="G61" i="8"/>
  <c r="H61" i="8"/>
  <c r="I61" i="8"/>
  <c r="D62" i="8"/>
  <c r="E62" i="8"/>
  <c r="G62" i="8"/>
  <c r="H62" i="8"/>
  <c r="I62" i="8"/>
  <c r="D63" i="8"/>
  <c r="E63" i="8"/>
  <c r="G63" i="8"/>
  <c r="H63" i="8"/>
  <c r="I63" i="8"/>
  <c r="D64" i="8"/>
  <c r="E64" i="8"/>
  <c r="G64" i="8"/>
  <c r="H64" i="8"/>
  <c r="I64" i="8"/>
  <c r="D65" i="8"/>
  <c r="E65" i="8"/>
  <c r="G65" i="8"/>
  <c r="H65" i="8"/>
  <c r="I65" i="8"/>
  <c r="D66" i="8"/>
  <c r="E66" i="8"/>
  <c r="G66" i="8"/>
  <c r="H66" i="8"/>
  <c r="I66" i="8"/>
  <c r="D67" i="8"/>
  <c r="E67" i="8"/>
  <c r="G67" i="8"/>
  <c r="H67" i="8"/>
  <c r="I67" i="8"/>
  <c r="D68" i="8"/>
  <c r="E68" i="8"/>
  <c r="G68" i="8"/>
  <c r="H68" i="8"/>
  <c r="I68" i="8"/>
  <c r="D69" i="8"/>
  <c r="E69" i="8"/>
  <c r="G69" i="8"/>
  <c r="H69" i="8"/>
  <c r="I69" i="8"/>
  <c r="D70" i="8"/>
  <c r="E70" i="8"/>
  <c r="G70" i="8"/>
  <c r="H70" i="8"/>
  <c r="I70" i="8"/>
  <c r="D71" i="8"/>
  <c r="E71" i="8"/>
  <c r="G71" i="8"/>
  <c r="H71" i="8"/>
  <c r="I71" i="8"/>
  <c r="D72" i="8"/>
  <c r="E72" i="8"/>
  <c r="G72" i="8"/>
  <c r="H72" i="8"/>
  <c r="I72" i="8"/>
  <c r="D73" i="8"/>
  <c r="E73" i="8"/>
  <c r="G73" i="8"/>
  <c r="H73" i="8"/>
  <c r="I73" i="8"/>
  <c r="D74" i="8"/>
  <c r="E74" i="8"/>
  <c r="G74" i="8"/>
  <c r="H74" i="8"/>
  <c r="I74" i="8"/>
  <c r="D75" i="8"/>
  <c r="E75" i="8"/>
  <c r="G75" i="8"/>
  <c r="H75" i="8"/>
  <c r="I75" i="8"/>
  <c r="D76" i="8"/>
  <c r="E76" i="8"/>
  <c r="G76" i="8"/>
  <c r="H76" i="8"/>
  <c r="I76" i="8"/>
  <c r="D77" i="8"/>
  <c r="E77" i="8"/>
  <c r="G77" i="8"/>
  <c r="H77" i="8"/>
  <c r="I77" i="8"/>
  <c r="D78" i="8"/>
  <c r="E78" i="8"/>
  <c r="G78" i="8"/>
  <c r="H78" i="8"/>
  <c r="I78" i="8"/>
  <c r="D79" i="8"/>
  <c r="E79" i="8"/>
  <c r="G79" i="8"/>
  <c r="H79" i="8"/>
  <c r="I79" i="8"/>
  <c r="D80" i="8"/>
  <c r="E80" i="8"/>
  <c r="G80" i="8"/>
  <c r="H80" i="8"/>
  <c r="I80" i="8"/>
  <c r="D81" i="8"/>
  <c r="E81" i="8"/>
  <c r="G81" i="8"/>
  <c r="H81" i="8"/>
  <c r="I81" i="8"/>
  <c r="D82" i="8"/>
  <c r="E82" i="8"/>
  <c r="G82" i="8"/>
  <c r="H82" i="8"/>
  <c r="I82" i="8"/>
  <c r="D83" i="8"/>
  <c r="E83" i="8"/>
  <c r="G83" i="8"/>
  <c r="H83" i="8"/>
  <c r="I83" i="8"/>
  <c r="D84" i="8"/>
  <c r="E84" i="8"/>
  <c r="G84" i="8"/>
  <c r="H84" i="8"/>
  <c r="I84" i="8"/>
  <c r="D85" i="8"/>
  <c r="E85" i="8"/>
  <c r="G85" i="8"/>
  <c r="H85" i="8"/>
  <c r="I85" i="8"/>
  <c r="D86" i="8"/>
  <c r="E86" i="8"/>
  <c r="G86" i="8"/>
  <c r="H86" i="8"/>
  <c r="I86" i="8"/>
  <c r="D87" i="8"/>
  <c r="E87" i="8"/>
  <c r="G87" i="8"/>
  <c r="H87" i="8"/>
  <c r="I87" i="8"/>
  <c r="D88" i="8"/>
  <c r="E88" i="8"/>
  <c r="G88" i="8"/>
  <c r="H88" i="8"/>
  <c r="I88" i="8"/>
  <c r="D89" i="8"/>
  <c r="E89" i="8"/>
  <c r="G89" i="8"/>
  <c r="H89" i="8"/>
  <c r="I89" i="8"/>
  <c r="D90" i="8"/>
  <c r="E90" i="8"/>
  <c r="G90" i="8"/>
  <c r="H90" i="8"/>
  <c r="I90" i="8"/>
  <c r="D91" i="8"/>
  <c r="E91" i="8"/>
  <c r="G91" i="8"/>
  <c r="H91" i="8"/>
  <c r="I91" i="8"/>
  <c r="D92" i="8"/>
  <c r="E92" i="8"/>
  <c r="G92" i="8"/>
  <c r="H92" i="8"/>
  <c r="I92" i="8"/>
  <c r="D93" i="8"/>
  <c r="E93" i="8"/>
  <c r="G93" i="8"/>
  <c r="H93" i="8"/>
  <c r="I93" i="8"/>
  <c r="D94" i="8"/>
  <c r="E94" i="8"/>
  <c r="G94" i="8"/>
  <c r="H94" i="8"/>
  <c r="I94" i="8"/>
  <c r="D95" i="8"/>
  <c r="E95" i="8"/>
  <c r="G95" i="8"/>
  <c r="H95" i="8"/>
  <c r="I95" i="8"/>
  <c r="D96" i="8"/>
  <c r="E96" i="8"/>
  <c r="G96" i="8"/>
  <c r="H96" i="8"/>
  <c r="I96" i="8"/>
  <c r="D97" i="8"/>
  <c r="E97" i="8"/>
  <c r="G97" i="8"/>
  <c r="H97" i="8"/>
  <c r="I97" i="8"/>
  <c r="D98" i="8"/>
  <c r="E98" i="8"/>
  <c r="G98" i="8"/>
  <c r="H98" i="8"/>
  <c r="I98" i="8"/>
  <c r="D99" i="8"/>
  <c r="E99" i="8"/>
  <c r="G99" i="8"/>
  <c r="H99" i="8"/>
  <c r="I99" i="8"/>
  <c r="D100" i="8"/>
  <c r="E100" i="8"/>
  <c r="G100" i="8"/>
  <c r="H100" i="8"/>
  <c r="I100" i="8"/>
  <c r="D101" i="8"/>
  <c r="E101" i="8"/>
  <c r="G101" i="8"/>
  <c r="H101" i="8"/>
  <c r="I101" i="8"/>
  <c r="D102" i="8"/>
  <c r="E102" i="8"/>
  <c r="G102" i="8"/>
  <c r="H102" i="8"/>
  <c r="I102" i="8"/>
  <c r="D103" i="8"/>
  <c r="E103" i="8"/>
  <c r="G103" i="8"/>
  <c r="H103" i="8"/>
  <c r="I103" i="8"/>
  <c r="D104" i="8"/>
  <c r="E104" i="8"/>
  <c r="G104" i="8"/>
  <c r="H104" i="8"/>
  <c r="I104" i="8"/>
  <c r="D105" i="8"/>
  <c r="E105" i="8"/>
  <c r="G105" i="8"/>
  <c r="H105" i="8"/>
  <c r="I105" i="8"/>
  <c r="D106" i="8"/>
  <c r="E106" i="8"/>
  <c r="G106" i="8"/>
  <c r="H106" i="8"/>
  <c r="I106" i="8"/>
  <c r="D107" i="8"/>
  <c r="E107" i="8"/>
  <c r="G107" i="8"/>
  <c r="H107" i="8"/>
  <c r="I107" i="8"/>
  <c r="D108" i="8"/>
  <c r="E108" i="8"/>
  <c r="G108" i="8"/>
  <c r="H108" i="8"/>
  <c r="I108" i="8"/>
  <c r="D109" i="8"/>
  <c r="E109" i="8"/>
  <c r="G109" i="8"/>
  <c r="H109" i="8"/>
  <c r="I109" i="8"/>
  <c r="D110" i="8"/>
  <c r="E110" i="8"/>
  <c r="G110" i="8"/>
  <c r="H110" i="8"/>
  <c r="I110" i="8"/>
  <c r="D111" i="8"/>
  <c r="E111" i="8"/>
  <c r="G111" i="8"/>
  <c r="H111" i="8"/>
  <c r="I111" i="8"/>
  <c r="D112" i="8"/>
  <c r="E112" i="8"/>
  <c r="G112" i="8"/>
  <c r="H112" i="8"/>
  <c r="I112" i="8"/>
  <c r="D113" i="8"/>
  <c r="E113" i="8"/>
  <c r="G113" i="8"/>
  <c r="H113" i="8"/>
  <c r="I113" i="8"/>
  <c r="D114" i="8"/>
  <c r="E114" i="8"/>
  <c r="G114" i="8"/>
  <c r="H114" i="8"/>
  <c r="I114" i="8"/>
  <c r="D115" i="8"/>
  <c r="E115" i="8"/>
  <c r="G115" i="8"/>
  <c r="H115" i="8"/>
  <c r="I115" i="8"/>
  <c r="D116" i="8"/>
  <c r="E116" i="8"/>
  <c r="G116" i="8"/>
  <c r="H116" i="8"/>
  <c r="I116" i="8"/>
  <c r="D117" i="8"/>
  <c r="E117" i="8"/>
  <c r="G117" i="8"/>
  <c r="H117" i="8"/>
  <c r="I117" i="8"/>
  <c r="D118" i="8"/>
  <c r="E118" i="8"/>
  <c r="G118" i="8"/>
  <c r="H118" i="8"/>
  <c r="I118" i="8"/>
  <c r="D119" i="8"/>
  <c r="E119" i="8"/>
  <c r="G119" i="8"/>
  <c r="H119" i="8"/>
  <c r="I119" i="8"/>
  <c r="D120" i="8"/>
  <c r="E120" i="8"/>
  <c r="G120" i="8"/>
  <c r="H120" i="8"/>
  <c r="I120" i="8"/>
  <c r="D121" i="8"/>
  <c r="E121" i="8"/>
  <c r="G121" i="8"/>
  <c r="H121" i="8"/>
  <c r="I121" i="8"/>
  <c r="D122" i="8"/>
  <c r="E122" i="8"/>
  <c r="G122" i="8"/>
  <c r="H122" i="8"/>
  <c r="I122" i="8"/>
  <c r="D123" i="8"/>
  <c r="E123" i="8"/>
  <c r="G123" i="8"/>
  <c r="H123" i="8"/>
  <c r="I123" i="8"/>
  <c r="D124" i="8"/>
  <c r="E124" i="8"/>
  <c r="G124" i="8"/>
  <c r="H124" i="8"/>
  <c r="I124" i="8"/>
  <c r="D125" i="8"/>
  <c r="E125" i="8"/>
  <c r="G125" i="8"/>
  <c r="H125" i="8"/>
  <c r="I125" i="8"/>
  <c r="D126" i="8"/>
  <c r="E126" i="8"/>
  <c r="G126" i="8"/>
  <c r="H126" i="8"/>
  <c r="I126" i="8"/>
  <c r="D127" i="8"/>
  <c r="E127" i="8"/>
  <c r="G127" i="8"/>
  <c r="H127" i="8"/>
  <c r="I127" i="8"/>
  <c r="D128" i="8"/>
  <c r="E128" i="8"/>
  <c r="G128" i="8"/>
  <c r="H128" i="8"/>
  <c r="I128" i="8"/>
  <c r="D129" i="8"/>
  <c r="E129" i="8"/>
  <c r="G129" i="8"/>
  <c r="H129" i="8"/>
  <c r="I129" i="8"/>
  <c r="D130" i="8"/>
  <c r="E130" i="8"/>
  <c r="G130" i="8"/>
  <c r="H130" i="8"/>
  <c r="I130" i="8"/>
  <c r="D131" i="8"/>
  <c r="E131" i="8"/>
  <c r="G131" i="8"/>
  <c r="H131" i="8"/>
  <c r="I131" i="8"/>
  <c r="D132" i="8"/>
  <c r="E132" i="8"/>
  <c r="G132" i="8"/>
  <c r="H132" i="8"/>
  <c r="D133" i="8"/>
  <c r="E133" i="8"/>
  <c r="G133" i="8"/>
  <c r="H133" i="8"/>
  <c r="I133" i="8"/>
  <c r="F134" i="8"/>
  <c r="I134" i="8"/>
  <c r="F135" i="8"/>
  <c r="B138" i="8"/>
  <c r="C138" i="8"/>
  <c r="D138" i="8"/>
  <c r="E138" i="8"/>
  <c r="F138" i="8"/>
  <c r="D139" i="8"/>
  <c r="E139" i="8"/>
  <c r="G139" i="8"/>
  <c r="H139" i="8"/>
  <c r="I139" i="8"/>
  <c r="D140" i="8"/>
  <c r="E140" i="8"/>
  <c r="G140" i="8"/>
  <c r="H140" i="8"/>
  <c r="I140" i="8"/>
  <c r="D141" i="8"/>
  <c r="E141" i="8"/>
  <c r="G141" i="8"/>
  <c r="H141" i="8"/>
  <c r="I141" i="8"/>
  <c r="D142" i="8"/>
  <c r="E142" i="8"/>
  <c r="G142" i="8"/>
  <c r="H142" i="8"/>
  <c r="I142" i="8"/>
  <c r="D143" i="8"/>
  <c r="E143" i="8"/>
  <c r="G143" i="8"/>
  <c r="H143" i="8"/>
  <c r="I143" i="8"/>
  <c r="D144" i="8"/>
  <c r="E144" i="8"/>
  <c r="G144" i="8"/>
  <c r="H144" i="8"/>
  <c r="I144" i="8"/>
  <c r="D145" i="8"/>
  <c r="E145" i="8"/>
  <c r="G145" i="8"/>
  <c r="H145" i="8"/>
  <c r="I145" i="8"/>
  <c r="D146" i="8"/>
  <c r="E146" i="8"/>
  <c r="G146" i="8"/>
  <c r="H146" i="8"/>
  <c r="I146" i="8"/>
  <c r="D147" i="8"/>
  <c r="E147" i="8"/>
  <c r="G147" i="8"/>
  <c r="H147" i="8"/>
  <c r="I147" i="8"/>
  <c r="D148" i="8"/>
  <c r="E148" i="8"/>
  <c r="G148" i="8"/>
  <c r="H148" i="8"/>
  <c r="I148" i="8"/>
  <c r="F149" i="8"/>
  <c r="I149" i="8"/>
  <c r="F150" i="8"/>
  <c r="B153" i="8"/>
  <c r="C153" i="8"/>
  <c r="D153" i="8"/>
  <c r="E153" i="8"/>
  <c r="F153" i="8"/>
  <c r="D154" i="8"/>
  <c r="E154" i="8"/>
  <c r="G154" i="8"/>
  <c r="H154" i="8"/>
  <c r="I154" i="8"/>
  <c r="D155" i="8"/>
  <c r="E155" i="8"/>
  <c r="G155" i="8"/>
  <c r="H155" i="8"/>
  <c r="I155" i="8"/>
  <c r="D156" i="8"/>
  <c r="E156" i="8"/>
  <c r="G156" i="8"/>
  <c r="H156" i="8"/>
  <c r="I156" i="8"/>
  <c r="D157" i="8"/>
  <c r="E157" i="8"/>
  <c r="G157" i="8"/>
  <c r="H157" i="8"/>
  <c r="I157" i="8"/>
  <c r="D158" i="8"/>
  <c r="E158" i="8"/>
  <c r="G158" i="8"/>
  <c r="H158" i="8"/>
  <c r="I158" i="8"/>
  <c r="D159" i="8"/>
  <c r="E159" i="8"/>
  <c r="G159" i="8"/>
  <c r="H159" i="8"/>
  <c r="I159" i="8"/>
  <c r="D160" i="8"/>
  <c r="E160" i="8"/>
  <c r="G160" i="8"/>
  <c r="H160" i="8"/>
  <c r="I160" i="8"/>
  <c r="D161" i="8"/>
  <c r="E161" i="8"/>
  <c r="G161" i="8"/>
  <c r="H161" i="8"/>
  <c r="I161" i="8"/>
  <c r="D162" i="8"/>
  <c r="E162" i="8"/>
  <c r="G162" i="8"/>
  <c r="H162" i="8"/>
  <c r="I162" i="8"/>
  <c r="D163" i="8"/>
  <c r="E163" i="8"/>
  <c r="G163" i="8"/>
  <c r="H163" i="8"/>
  <c r="I163" i="8"/>
  <c r="D164" i="8"/>
  <c r="E164" i="8"/>
  <c r="G164" i="8"/>
  <c r="H164" i="8"/>
  <c r="I164" i="8"/>
  <c r="D165" i="8"/>
  <c r="E165" i="8"/>
  <c r="G165" i="8"/>
  <c r="H165" i="8"/>
  <c r="I165" i="8"/>
  <c r="D166" i="8"/>
  <c r="E166" i="8"/>
  <c r="G166" i="8"/>
  <c r="H166" i="8"/>
  <c r="I166" i="8"/>
  <c r="D167" i="8"/>
  <c r="E167" i="8"/>
  <c r="G167" i="8"/>
  <c r="H167" i="8"/>
  <c r="I167" i="8"/>
  <c r="D168" i="8"/>
  <c r="E168" i="8"/>
  <c r="G168" i="8"/>
  <c r="H168" i="8"/>
  <c r="I168" i="8"/>
  <c r="D169" i="8"/>
  <c r="E169" i="8"/>
  <c r="G169" i="8"/>
  <c r="H169" i="8"/>
  <c r="I169" i="8"/>
  <c r="D170" i="8"/>
  <c r="E170" i="8"/>
  <c r="G170" i="8"/>
  <c r="H170" i="8"/>
  <c r="I170" i="8"/>
  <c r="D171" i="8"/>
  <c r="E171" i="8"/>
  <c r="G171" i="8"/>
  <c r="H171" i="8"/>
  <c r="I171" i="8"/>
  <c r="D172" i="8"/>
  <c r="E172" i="8"/>
  <c r="G172" i="8"/>
  <c r="H172" i="8"/>
  <c r="I172" i="8"/>
  <c r="D173" i="8"/>
  <c r="E173" i="8"/>
  <c r="G173" i="8"/>
  <c r="H173" i="8"/>
  <c r="I173" i="8"/>
  <c r="F174" i="8"/>
  <c r="I174" i="8"/>
  <c r="F175" i="8"/>
  <c r="B178" i="8"/>
  <c r="C178" i="8"/>
  <c r="D178" i="8"/>
  <c r="E178" i="8"/>
  <c r="F178" i="8"/>
  <c r="D179" i="8"/>
  <c r="E179" i="8"/>
  <c r="G179" i="8"/>
  <c r="H179" i="8"/>
  <c r="I179" i="8"/>
  <c r="D180" i="8"/>
  <c r="E180" i="8"/>
  <c r="G180" i="8"/>
  <c r="H180" i="8"/>
  <c r="I180" i="8"/>
  <c r="D181" i="8"/>
  <c r="E181" i="8"/>
  <c r="G181" i="8"/>
  <c r="H181" i="8"/>
  <c r="I181" i="8"/>
  <c r="D182" i="8"/>
  <c r="E182" i="8"/>
  <c r="G182" i="8"/>
  <c r="H182" i="8"/>
  <c r="I182" i="8"/>
  <c r="D183" i="8"/>
  <c r="E183" i="8"/>
  <c r="G183" i="8"/>
  <c r="H183" i="8"/>
  <c r="I183" i="8"/>
  <c r="D184" i="8"/>
  <c r="E184" i="8"/>
  <c r="G184" i="8"/>
  <c r="H184" i="8"/>
  <c r="I184" i="8"/>
  <c r="F185" i="8"/>
  <c r="I185" i="8"/>
  <c r="F186" i="8"/>
  <c r="B189" i="8"/>
  <c r="C189" i="8"/>
  <c r="D189" i="8"/>
  <c r="E189" i="8"/>
  <c r="F189" i="8"/>
  <c r="D190" i="8"/>
  <c r="E190" i="8"/>
  <c r="G190" i="8"/>
  <c r="H190" i="8"/>
  <c r="I190" i="8"/>
  <c r="D191" i="8"/>
  <c r="E191" i="8"/>
  <c r="G191" i="8"/>
  <c r="H191" i="8"/>
  <c r="I191" i="8"/>
  <c r="D192" i="8"/>
  <c r="E192" i="8"/>
  <c r="G192" i="8"/>
  <c r="H192" i="8"/>
  <c r="I192" i="8"/>
  <c r="D193" i="8"/>
  <c r="E193" i="8"/>
  <c r="G193" i="8"/>
  <c r="H193" i="8"/>
  <c r="I193" i="8"/>
  <c r="D194" i="8"/>
  <c r="E194" i="8"/>
  <c r="G194" i="8"/>
  <c r="H194" i="8"/>
  <c r="I194" i="8"/>
  <c r="D195" i="8"/>
  <c r="E195" i="8"/>
  <c r="G195" i="8"/>
  <c r="H195" i="8"/>
  <c r="I195" i="8"/>
  <c r="D196" i="8"/>
  <c r="E196" i="8"/>
  <c r="G196" i="8"/>
  <c r="H196" i="8"/>
  <c r="I196" i="8"/>
  <c r="D197" i="8"/>
  <c r="E197" i="8"/>
  <c r="G197" i="8"/>
  <c r="H197" i="8"/>
  <c r="I197" i="8"/>
  <c r="D198" i="8"/>
  <c r="E198" i="8"/>
  <c r="G198" i="8"/>
  <c r="H198" i="8"/>
  <c r="I198" i="8"/>
  <c r="D199" i="8"/>
  <c r="E199" i="8"/>
  <c r="G199" i="8"/>
  <c r="H199" i="8"/>
  <c r="I199" i="8"/>
  <c r="D200" i="8"/>
  <c r="E200" i="8"/>
  <c r="G200" i="8"/>
  <c r="H200" i="8"/>
  <c r="I200" i="8"/>
  <c r="D201" i="8"/>
  <c r="E201" i="8"/>
  <c r="G201" i="8"/>
  <c r="H201" i="8"/>
  <c r="I201" i="8"/>
  <c r="D202" i="8"/>
  <c r="E202" i="8"/>
  <c r="G202" i="8"/>
  <c r="H202" i="8"/>
  <c r="I202" i="8"/>
  <c r="D203" i="8"/>
  <c r="E203" i="8"/>
  <c r="G203" i="8"/>
  <c r="H203" i="8"/>
  <c r="I203" i="8"/>
  <c r="D204" i="8"/>
  <c r="E204" i="8"/>
  <c r="G204" i="8"/>
  <c r="H204" i="8"/>
  <c r="I204" i="8"/>
  <c r="D205" i="8"/>
  <c r="E205" i="8"/>
  <c r="G205" i="8"/>
  <c r="H205" i="8"/>
  <c r="I205" i="8"/>
  <c r="F206" i="8"/>
  <c r="I206" i="8"/>
  <c r="F207" i="8"/>
  <c r="B210" i="8"/>
  <c r="C210" i="8"/>
  <c r="D210" i="8"/>
  <c r="E210" i="8"/>
  <c r="F210" i="8"/>
  <c r="D211" i="8"/>
  <c r="E211" i="8"/>
  <c r="G211" i="8"/>
  <c r="H211" i="8"/>
  <c r="I211" i="8"/>
  <c r="D212" i="8"/>
  <c r="E212" i="8"/>
  <c r="G212" i="8"/>
  <c r="H212" i="8"/>
  <c r="I212" i="8"/>
  <c r="D213" i="8"/>
  <c r="E213" i="8"/>
  <c r="G213" i="8"/>
  <c r="H213" i="8"/>
  <c r="I213" i="8"/>
  <c r="D214" i="8"/>
  <c r="E214" i="8"/>
  <c r="G214" i="8"/>
  <c r="H214" i="8"/>
  <c r="I214" i="8"/>
  <c r="D215" i="8"/>
  <c r="E215" i="8"/>
  <c r="G215" i="8"/>
  <c r="H215" i="8"/>
  <c r="I215" i="8"/>
  <c r="D216" i="8"/>
  <c r="E216" i="8"/>
  <c r="G216" i="8"/>
  <c r="H216" i="8"/>
  <c r="I216" i="8"/>
  <c r="D217" i="8"/>
  <c r="E217" i="8"/>
  <c r="G217" i="8"/>
  <c r="H217" i="8"/>
  <c r="I217" i="8"/>
  <c r="D218" i="8"/>
  <c r="E218" i="8"/>
  <c r="G218" i="8"/>
  <c r="H218" i="8"/>
  <c r="I218" i="8"/>
  <c r="D219" i="8"/>
  <c r="E219" i="8"/>
  <c r="G219" i="8"/>
  <c r="H219" i="8"/>
  <c r="I219" i="8"/>
  <c r="D220" i="8"/>
  <c r="E220" i="8"/>
  <c r="G220" i="8"/>
  <c r="H220" i="8"/>
  <c r="I220" i="8"/>
  <c r="D221" i="8"/>
  <c r="E221" i="8"/>
  <c r="G221" i="8"/>
  <c r="H221" i="8"/>
  <c r="I221" i="8"/>
  <c r="D222" i="8"/>
  <c r="E222" i="8"/>
  <c r="G222" i="8"/>
  <c r="H222" i="8"/>
  <c r="I222" i="8"/>
  <c r="D223" i="8"/>
  <c r="E223" i="8"/>
  <c r="G223" i="8"/>
  <c r="H223" i="8"/>
  <c r="I223" i="8"/>
  <c r="D224" i="8"/>
  <c r="E224" i="8"/>
  <c r="G224" i="8"/>
  <c r="H224" i="8"/>
  <c r="I224" i="8"/>
  <c r="D225" i="8"/>
  <c r="E225" i="8"/>
  <c r="G225" i="8"/>
  <c r="H225" i="8"/>
  <c r="I225" i="8"/>
  <c r="D226" i="8"/>
  <c r="E226" i="8"/>
  <c r="G226" i="8"/>
  <c r="H226" i="8"/>
  <c r="I226" i="8"/>
  <c r="D227" i="8"/>
  <c r="E227" i="8"/>
  <c r="G227" i="8"/>
  <c r="H227" i="8"/>
  <c r="I227" i="8"/>
  <c r="F228" i="8"/>
  <c r="I228" i="8"/>
  <c r="F229" i="8"/>
  <c r="B232" i="8"/>
  <c r="C232" i="8"/>
  <c r="D232" i="8"/>
  <c r="E232" i="8"/>
  <c r="F232" i="8"/>
  <c r="D233" i="8"/>
  <c r="E233" i="8"/>
  <c r="G233" i="8"/>
  <c r="H233" i="8"/>
  <c r="I233" i="8"/>
  <c r="D234" i="8"/>
  <c r="E234" i="8"/>
  <c r="G234" i="8"/>
  <c r="H234" i="8"/>
  <c r="I234" i="8"/>
  <c r="D235" i="8"/>
  <c r="E235" i="8"/>
  <c r="G235" i="8"/>
  <c r="H235" i="8"/>
  <c r="I235" i="8"/>
  <c r="D236" i="8"/>
  <c r="E236" i="8"/>
  <c r="G236" i="8"/>
  <c r="H236" i="8"/>
  <c r="I236" i="8"/>
  <c r="D237" i="8"/>
  <c r="E237" i="8"/>
  <c r="G237" i="8"/>
  <c r="H237" i="8"/>
  <c r="I237" i="8"/>
  <c r="D238" i="8"/>
  <c r="E238" i="8"/>
  <c r="G238" i="8"/>
  <c r="H238" i="8"/>
  <c r="I238" i="8"/>
  <c r="D239" i="8"/>
  <c r="E239" i="8"/>
  <c r="G239" i="8"/>
  <c r="H239" i="8"/>
  <c r="I239" i="8"/>
  <c r="D240" i="8"/>
  <c r="E240" i="8"/>
  <c r="G240" i="8"/>
  <c r="H240" i="8"/>
  <c r="I240" i="8"/>
  <c r="D241" i="8"/>
  <c r="E241" i="8"/>
  <c r="G241" i="8"/>
  <c r="H241" i="8"/>
  <c r="I241" i="8"/>
  <c r="D242" i="8"/>
  <c r="E242" i="8"/>
  <c r="G242" i="8"/>
  <c r="H242" i="8"/>
  <c r="I242" i="8"/>
  <c r="D243" i="8"/>
  <c r="E243" i="8"/>
  <c r="G243" i="8"/>
  <c r="H243" i="8"/>
  <c r="I243" i="8"/>
  <c r="D244" i="8"/>
  <c r="E244" i="8"/>
  <c r="G244" i="8"/>
  <c r="H244" i="8"/>
  <c r="I244" i="8"/>
  <c r="D245" i="8"/>
  <c r="E245" i="8"/>
  <c r="G245" i="8"/>
  <c r="H245" i="8"/>
  <c r="I245" i="8"/>
  <c r="D246" i="8"/>
  <c r="E246" i="8"/>
  <c r="G246" i="8"/>
  <c r="H246" i="8"/>
  <c r="I246" i="8"/>
  <c r="D247" i="8"/>
  <c r="E247" i="8"/>
  <c r="G247" i="8"/>
  <c r="H247" i="8"/>
  <c r="I247" i="8"/>
  <c r="D248" i="8"/>
  <c r="E248" i="8"/>
  <c r="G248" i="8"/>
  <c r="H248" i="8"/>
  <c r="I248" i="8"/>
  <c r="D249" i="8"/>
  <c r="E249" i="8"/>
  <c r="G249" i="8"/>
  <c r="H249" i="8"/>
  <c r="I249" i="8"/>
  <c r="D250" i="8"/>
  <c r="E250" i="8"/>
  <c r="G250" i="8"/>
  <c r="H250" i="8"/>
  <c r="I250" i="8"/>
  <c r="D251" i="8"/>
  <c r="E251" i="8"/>
  <c r="G251" i="8"/>
  <c r="H251" i="8"/>
  <c r="I251" i="8"/>
  <c r="D252" i="8"/>
  <c r="E252" i="8"/>
  <c r="G252" i="8"/>
  <c r="H252" i="8"/>
  <c r="I252" i="8"/>
  <c r="D253" i="8"/>
  <c r="E253" i="8"/>
  <c r="G253" i="8"/>
  <c r="H253" i="8"/>
  <c r="I253" i="8"/>
  <c r="D254" i="8"/>
  <c r="E254" i="8"/>
  <c r="G254" i="8"/>
  <c r="H254" i="8"/>
  <c r="I254" i="8"/>
  <c r="D255" i="8"/>
  <c r="E255" i="8"/>
  <c r="G255" i="8"/>
  <c r="H255" i="8"/>
  <c r="I255" i="8"/>
  <c r="D256" i="8"/>
  <c r="E256" i="8"/>
  <c r="G256" i="8"/>
  <c r="H256" i="8"/>
  <c r="I256" i="8"/>
  <c r="D257" i="8"/>
  <c r="E257" i="8"/>
  <c r="G257" i="8"/>
  <c r="H257" i="8"/>
  <c r="I257" i="8"/>
  <c r="D258" i="8"/>
  <c r="E258" i="8"/>
  <c r="G258" i="8"/>
  <c r="H258" i="8"/>
  <c r="I258" i="8"/>
  <c r="D259" i="8"/>
  <c r="E259" i="8"/>
  <c r="G259" i="8"/>
  <c r="H259" i="8"/>
  <c r="I259" i="8"/>
  <c r="D260" i="8"/>
  <c r="E260" i="8"/>
  <c r="G260" i="8"/>
  <c r="H260" i="8"/>
  <c r="I260" i="8"/>
  <c r="D261" i="8"/>
  <c r="E261" i="8"/>
  <c r="G261" i="8"/>
  <c r="H261" i="8"/>
  <c r="I261" i="8"/>
  <c r="D262" i="8"/>
  <c r="E262" i="8"/>
  <c r="G262" i="8"/>
  <c r="H262" i="8"/>
  <c r="I262" i="8"/>
  <c r="D263" i="8"/>
  <c r="E263" i="8"/>
  <c r="G263" i="8"/>
  <c r="H263" i="8"/>
  <c r="I263" i="8"/>
  <c r="D264" i="8"/>
  <c r="E264" i="8"/>
  <c r="G264" i="8"/>
  <c r="H264" i="8"/>
  <c r="I264" i="8"/>
  <c r="D265" i="8"/>
  <c r="E265" i="8"/>
  <c r="G265" i="8"/>
  <c r="H265" i="8"/>
  <c r="I265" i="8"/>
  <c r="D266" i="8"/>
  <c r="E266" i="8"/>
  <c r="G266" i="8"/>
  <c r="H266" i="8"/>
  <c r="I266" i="8"/>
  <c r="D267" i="8"/>
  <c r="E267" i="8"/>
  <c r="G267" i="8"/>
  <c r="H267" i="8"/>
  <c r="I267" i="8"/>
  <c r="D268" i="8"/>
  <c r="E268" i="8"/>
  <c r="G268" i="8"/>
  <c r="H268" i="8"/>
  <c r="I268" i="8"/>
  <c r="D269" i="8"/>
  <c r="E269" i="8"/>
  <c r="G269" i="8"/>
  <c r="H269" i="8"/>
  <c r="I269" i="8"/>
  <c r="D270" i="8"/>
  <c r="E270" i="8"/>
  <c r="G270" i="8"/>
  <c r="H270" i="8"/>
  <c r="I270" i="8"/>
  <c r="D271" i="8"/>
  <c r="E271" i="8"/>
  <c r="G271" i="8"/>
  <c r="H271" i="8"/>
  <c r="I271" i="8"/>
  <c r="D272" i="8"/>
  <c r="E272" i="8"/>
  <c r="G272" i="8"/>
  <c r="H272" i="8"/>
  <c r="I272" i="8"/>
  <c r="D273" i="8"/>
  <c r="E273" i="8"/>
  <c r="G273" i="8"/>
  <c r="H273" i="8"/>
  <c r="I273" i="8"/>
  <c r="D274" i="8"/>
  <c r="E274" i="8"/>
  <c r="G274" i="8"/>
  <c r="H274" i="8"/>
  <c r="I274" i="8"/>
  <c r="D275" i="8"/>
  <c r="E275" i="8"/>
  <c r="G275" i="8"/>
  <c r="H275" i="8"/>
  <c r="I275" i="8"/>
  <c r="D276" i="8"/>
  <c r="E276" i="8"/>
  <c r="G276" i="8"/>
  <c r="H276" i="8"/>
  <c r="I276" i="8"/>
  <c r="D277" i="8"/>
  <c r="E277" i="8"/>
  <c r="G277" i="8"/>
  <c r="H277" i="8"/>
  <c r="I277" i="8"/>
  <c r="D278" i="8"/>
  <c r="E278" i="8"/>
  <c r="G278" i="8"/>
  <c r="H278" i="8"/>
  <c r="I278" i="8"/>
  <c r="D279" i="8"/>
  <c r="E279" i="8"/>
  <c r="G279" i="8"/>
  <c r="H279" i="8"/>
  <c r="I279" i="8"/>
  <c r="D280" i="8"/>
  <c r="E280" i="8"/>
  <c r="G280" i="8"/>
  <c r="H280" i="8"/>
  <c r="I280" i="8"/>
  <c r="D281" i="8"/>
  <c r="E281" i="8"/>
  <c r="G281" i="8"/>
  <c r="H281" i="8"/>
  <c r="I281" i="8"/>
  <c r="D282" i="8"/>
  <c r="E282" i="8"/>
  <c r="G282" i="8"/>
  <c r="H282" i="8"/>
  <c r="I282" i="8"/>
  <c r="D283" i="8"/>
  <c r="E283" i="8"/>
  <c r="G283" i="8"/>
  <c r="H283" i="8"/>
  <c r="I283" i="8"/>
  <c r="D284" i="8"/>
  <c r="E284" i="8"/>
  <c r="G284" i="8"/>
  <c r="H284" i="8"/>
  <c r="I284" i="8"/>
  <c r="D285" i="8"/>
  <c r="E285" i="8"/>
  <c r="G285" i="8"/>
  <c r="H285" i="8"/>
  <c r="I285" i="8"/>
  <c r="D286" i="8"/>
  <c r="E286" i="8"/>
  <c r="G286" i="8"/>
  <c r="H286" i="8"/>
  <c r="I286" i="8"/>
  <c r="D287" i="8"/>
  <c r="E287" i="8"/>
  <c r="G287" i="8"/>
  <c r="H287" i="8"/>
  <c r="I287" i="8"/>
  <c r="D288" i="8"/>
  <c r="E288" i="8"/>
  <c r="G288" i="8"/>
  <c r="H288" i="8"/>
  <c r="I288" i="8"/>
  <c r="D289" i="8"/>
  <c r="E289" i="8"/>
  <c r="G289" i="8"/>
  <c r="H289" i="8"/>
  <c r="I289" i="8"/>
  <c r="D290" i="8"/>
  <c r="E290" i="8"/>
  <c r="G290" i="8"/>
  <c r="H290" i="8"/>
  <c r="I290" i="8"/>
  <c r="D291" i="8"/>
  <c r="E291" i="8"/>
  <c r="G291" i="8"/>
  <c r="H291" i="8"/>
  <c r="I291" i="8"/>
  <c r="D292" i="8"/>
  <c r="E292" i="8"/>
  <c r="G292" i="8"/>
  <c r="H292" i="8"/>
  <c r="I292" i="8"/>
  <c r="D293" i="8"/>
  <c r="E293" i="8"/>
  <c r="G293" i="8"/>
  <c r="H293" i="8"/>
  <c r="I293" i="8"/>
  <c r="D294" i="8"/>
  <c r="E294" i="8"/>
  <c r="G294" i="8"/>
  <c r="H294" i="8"/>
  <c r="I294" i="8"/>
  <c r="D295" i="8"/>
  <c r="E295" i="8"/>
  <c r="G295" i="8"/>
  <c r="H295" i="8"/>
  <c r="I295" i="8"/>
  <c r="D296" i="8"/>
  <c r="E296" i="8"/>
  <c r="G296" i="8"/>
  <c r="H296" i="8"/>
  <c r="I296" i="8"/>
  <c r="D297" i="8"/>
  <c r="E297" i="8"/>
  <c r="G297" i="8"/>
  <c r="H297" i="8"/>
  <c r="I297" i="8"/>
  <c r="D298" i="8"/>
  <c r="E298" i="8"/>
  <c r="G298" i="8"/>
  <c r="H298" i="8"/>
  <c r="I298" i="8"/>
  <c r="D299" i="8"/>
  <c r="E299" i="8"/>
  <c r="G299" i="8"/>
  <c r="H299" i="8"/>
  <c r="I299" i="8"/>
  <c r="D300" i="8"/>
  <c r="E300" i="8"/>
  <c r="G300" i="8"/>
  <c r="H300" i="8"/>
  <c r="I300" i="8"/>
  <c r="D301" i="8"/>
  <c r="E301" i="8"/>
  <c r="G301" i="8"/>
  <c r="H301" i="8"/>
  <c r="I301" i="8"/>
  <c r="D302" i="8"/>
  <c r="E302" i="8"/>
  <c r="G302" i="8"/>
  <c r="H302" i="8"/>
  <c r="I302" i="8"/>
  <c r="D303" i="8"/>
  <c r="E303" i="8"/>
  <c r="G303" i="8"/>
  <c r="H303" i="8"/>
  <c r="I303" i="8"/>
  <c r="D304" i="8"/>
  <c r="E304" i="8"/>
  <c r="G304" i="8"/>
  <c r="H304" i="8"/>
  <c r="I304" i="8"/>
  <c r="D305" i="8"/>
  <c r="E305" i="8"/>
  <c r="G305" i="8"/>
  <c r="H305" i="8"/>
  <c r="I305" i="8"/>
  <c r="D306" i="8"/>
  <c r="E306" i="8"/>
  <c r="G306" i="8"/>
  <c r="H306" i="8"/>
  <c r="I306" i="8"/>
  <c r="D307" i="8"/>
  <c r="E307" i="8"/>
  <c r="G307" i="8"/>
  <c r="H307" i="8"/>
  <c r="I307" i="8"/>
  <c r="D308" i="8"/>
  <c r="E308" i="8"/>
  <c r="G308" i="8"/>
  <c r="H308" i="8"/>
  <c r="I308" i="8"/>
  <c r="D309" i="8"/>
  <c r="E309" i="8"/>
  <c r="G309" i="8"/>
  <c r="H309" i="8"/>
  <c r="I309" i="8"/>
  <c r="D310" i="8"/>
  <c r="E310" i="8"/>
  <c r="G310" i="8"/>
  <c r="H310" i="8"/>
  <c r="I310" i="8"/>
  <c r="D311" i="8"/>
  <c r="E311" i="8"/>
  <c r="G311" i="8"/>
  <c r="H311" i="8"/>
  <c r="I311" i="8"/>
  <c r="D312" i="8"/>
  <c r="E312" i="8"/>
  <c r="G312" i="8"/>
  <c r="H312" i="8"/>
  <c r="I312" i="8"/>
  <c r="D313" i="8"/>
  <c r="E313" i="8"/>
  <c r="G313" i="8"/>
  <c r="H313" i="8"/>
  <c r="I313" i="8"/>
  <c r="D314" i="8"/>
  <c r="E314" i="8"/>
  <c r="G314" i="8"/>
  <c r="H314" i="8"/>
  <c r="I314" i="8"/>
  <c r="D315" i="8"/>
  <c r="E315" i="8"/>
  <c r="G315" i="8"/>
  <c r="H315" i="8"/>
  <c r="I315" i="8"/>
  <c r="D316" i="8"/>
  <c r="E316" i="8"/>
  <c r="G316" i="8"/>
  <c r="H316" i="8"/>
  <c r="I316" i="8"/>
  <c r="D317" i="8"/>
  <c r="E317" i="8"/>
  <c r="G317" i="8"/>
  <c r="H317" i="8"/>
  <c r="I317" i="8"/>
  <c r="D318" i="8"/>
  <c r="E318" i="8"/>
  <c r="G318" i="8"/>
  <c r="H318" i="8"/>
  <c r="I318" i="8"/>
  <c r="D319" i="8"/>
  <c r="E319" i="8"/>
  <c r="G319" i="8"/>
  <c r="H319" i="8"/>
  <c r="I319" i="8"/>
  <c r="D320" i="8"/>
  <c r="E320" i="8"/>
  <c r="G320" i="8"/>
  <c r="H320" i="8"/>
  <c r="I320" i="8"/>
  <c r="D321" i="8"/>
  <c r="E321" i="8"/>
  <c r="G321" i="8"/>
  <c r="H321" i="8"/>
  <c r="I321" i="8"/>
  <c r="D322" i="8"/>
  <c r="E322" i="8"/>
  <c r="G322" i="8"/>
  <c r="H322" i="8"/>
  <c r="I322" i="8"/>
  <c r="F323" i="8"/>
  <c r="I323" i="8"/>
  <c r="F324" i="8"/>
  <c r="E3" i="7"/>
  <c r="F3" i="7"/>
  <c r="E4" i="7"/>
  <c r="F4" i="7"/>
  <c r="D10" i="7"/>
  <c r="E10" i="7"/>
  <c r="G10" i="7"/>
  <c r="H10" i="7"/>
  <c r="I10" i="7"/>
  <c r="D11" i="7"/>
  <c r="E11" i="7"/>
  <c r="G11" i="7"/>
  <c r="H11" i="7"/>
  <c r="I11" i="7"/>
  <c r="D12" i="7"/>
  <c r="E12" i="7"/>
  <c r="G12" i="7"/>
  <c r="H12" i="7"/>
  <c r="I12" i="7"/>
  <c r="D13" i="7"/>
  <c r="E13" i="7"/>
  <c r="G13" i="7"/>
  <c r="H13" i="7"/>
  <c r="I13" i="7"/>
  <c r="L13" i="7"/>
  <c r="D14" i="7"/>
  <c r="E14" i="7"/>
  <c r="G14" i="7"/>
  <c r="H14" i="7"/>
  <c r="I14" i="7"/>
  <c r="D15" i="7"/>
  <c r="E15" i="7"/>
  <c r="G15" i="7"/>
  <c r="H15" i="7"/>
  <c r="I15" i="7"/>
  <c r="D16" i="7"/>
  <c r="E16" i="7"/>
  <c r="G16" i="7"/>
  <c r="H16" i="7"/>
  <c r="I16" i="7"/>
  <c r="D17" i="7"/>
  <c r="E17" i="7"/>
  <c r="G17" i="7"/>
  <c r="H17" i="7"/>
  <c r="I17" i="7"/>
  <c r="D18" i="7"/>
  <c r="E18" i="7"/>
  <c r="G18" i="7"/>
  <c r="H18" i="7"/>
  <c r="I18" i="7"/>
  <c r="D19" i="7"/>
  <c r="E19" i="7"/>
  <c r="G19" i="7"/>
  <c r="H19" i="7"/>
  <c r="I19" i="7"/>
  <c r="D20" i="7"/>
  <c r="E20" i="7"/>
  <c r="G20" i="7"/>
  <c r="H20" i="7"/>
  <c r="I20" i="7"/>
  <c r="D21" i="7"/>
  <c r="E21" i="7"/>
  <c r="G21" i="7"/>
  <c r="H21" i="7"/>
  <c r="I21" i="7"/>
  <c r="D22" i="7"/>
  <c r="E22" i="7"/>
  <c r="G22" i="7"/>
  <c r="H22" i="7"/>
  <c r="I22" i="7"/>
  <c r="D23" i="7"/>
  <c r="E23" i="7"/>
  <c r="G23" i="7"/>
  <c r="H23" i="7"/>
  <c r="I23" i="7"/>
  <c r="D24" i="7"/>
  <c r="E24" i="7"/>
  <c r="G24" i="7"/>
  <c r="H24" i="7"/>
  <c r="I24" i="7"/>
  <c r="D25" i="7"/>
  <c r="E25" i="7"/>
  <c r="G25" i="7"/>
  <c r="H25" i="7"/>
  <c r="I25" i="7"/>
  <c r="D26" i="7"/>
  <c r="E26" i="7"/>
  <c r="G26" i="7"/>
  <c r="H26" i="7"/>
  <c r="I26" i="7"/>
  <c r="D27" i="7"/>
  <c r="E27" i="7"/>
  <c r="G27" i="7"/>
  <c r="H27" i="7"/>
  <c r="I27" i="7"/>
  <c r="D28" i="7"/>
  <c r="E28" i="7"/>
  <c r="G28" i="7"/>
  <c r="H28" i="7"/>
  <c r="I28" i="7"/>
  <c r="D29" i="7"/>
  <c r="E29" i="7"/>
  <c r="G29" i="7"/>
  <c r="H29" i="7"/>
  <c r="I29" i="7"/>
  <c r="F30" i="7"/>
  <c r="I30" i="7"/>
  <c r="F31" i="7"/>
  <c r="B34" i="7"/>
  <c r="C34" i="7"/>
  <c r="D34" i="7"/>
  <c r="E34" i="7"/>
  <c r="F34" i="7"/>
  <c r="D35" i="7"/>
  <c r="E35" i="7"/>
  <c r="G35" i="7"/>
  <c r="H35" i="7"/>
  <c r="I35" i="7"/>
  <c r="D36" i="7"/>
  <c r="E36" i="7"/>
  <c r="G36" i="7"/>
  <c r="H36" i="7"/>
  <c r="I36" i="7"/>
  <c r="D37" i="7"/>
  <c r="E37" i="7"/>
  <c r="G37" i="7"/>
  <c r="H37" i="7"/>
  <c r="I37" i="7"/>
  <c r="D38" i="7"/>
  <c r="E38" i="7"/>
  <c r="G38" i="7"/>
  <c r="H38" i="7"/>
  <c r="I38" i="7"/>
  <c r="D39" i="7"/>
  <c r="E39" i="7"/>
  <c r="G39" i="7"/>
  <c r="H39" i="7"/>
  <c r="I39" i="7"/>
  <c r="D40" i="7"/>
  <c r="E40" i="7"/>
  <c r="G40" i="7"/>
  <c r="H40" i="7"/>
  <c r="I40" i="7"/>
  <c r="L40" i="7"/>
  <c r="D41" i="7"/>
  <c r="E41" i="7"/>
  <c r="G41" i="7"/>
  <c r="H41" i="7"/>
  <c r="I41" i="7"/>
  <c r="L41" i="7"/>
  <c r="D42" i="7"/>
  <c r="E42" i="7"/>
  <c r="F42" i="7"/>
  <c r="G42" i="7"/>
  <c r="H42" i="7"/>
  <c r="I42" i="7"/>
  <c r="D43" i="7"/>
  <c r="E43" i="7"/>
  <c r="G43" i="7"/>
  <c r="H43" i="7"/>
  <c r="I43" i="7"/>
  <c r="D44" i="7"/>
  <c r="E44" i="7"/>
  <c r="G44" i="7"/>
  <c r="H44" i="7"/>
  <c r="I44" i="7"/>
  <c r="D45" i="7"/>
  <c r="E45" i="7"/>
  <c r="G45" i="7"/>
  <c r="H45" i="7"/>
  <c r="I45" i="7"/>
  <c r="D46" i="7"/>
  <c r="E46" i="7"/>
  <c r="G46" i="7"/>
  <c r="H46" i="7"/>
  <c r="I46" i="7"/>
  <c r="D47" i="7"/>
  <c r="E47" i="7"/>
  <c r="G47" i="7"/>
  <c r="H47" i="7"/>
  <c r="I47" i="7"/>
  <c r="D48" i="7"/>
  <c r="E48" i="7"/>
  <c r="G48" i="7"/>
  <c r="H48" i="7"/>
  <c r="I48" i="7"/>
  <c r="D49" i="7"/>
  <c r="E49" i="7"/>
  <c r="G49" i="7"/>
  <c r="H49" i="7"/>
  <c r="I49" i="7"/>
  <c r="D50" i="7"/>
  <c r="E50" i="7"/>
  <c r="G50" i="7"/>
  <c r="H50" i="7"/>
  <c r="I50" i="7"/>
  <c r="D51" i="7"/>
  <c r="E51" i="7"/>
  <c r="G51" i="7"/>
  <c r="H51" i="7"/>
  <c r="I51" i="7"/>
  <c r="D52" i="7"/>
  <c r="E52" i="7"/>
  <c r="G52" i="7"/>
  <c r="H52" i="7"/>
  <c r="I52" i="7"/>
  <c r="D53" i="7"/>
  <c r="E53" i="7"/>
  <c r="G53" i="7"/>
  <c r="H53" i="7"/>
  <c r="I53" i="7"/>
  <c r="D54" i="7"/>
  <c r="E54" i="7"/>
  <c r="G54" i="7"/>
  <c r="H54" i="7"/>
  <c r="I54" i="7"/>
  <c r="D55" i="7"/>
  <c r="E55" i="7"/>
  <c r="G55" i="7"/>
  <c r="H55" i="7"/>
  <c r="I55" i="7"/>
  <c r="D56" i="7"/>
  <c r="E56" i="7"/>
  <c r="G56" i="7"/>
  <c r="H56" i="7"/>
  <c r="I56" i="7"/>
  <c r="D57" i="7"/>
  <c r="E57" i="7"/>
  <c r="G57" i="7"/>
  <c r="H57" i="7"/>
  <c r="I57" i="7"/>
  <c r="D58" i="7"/>
  <c r="E58" i="7"/>
  <c r="G58" i="7"/>
  <c r="H58" i="7"/>
  <c r="I58" i="7"/>
  <c r="D59" i="7"/>
  <c r="E59" i="7"/>
  <c r="G59" i="7"/>
  <c r="H59" i="7"/>
  <c r="I59" i="7"/>
  <c r="D60" i="7"/>
  <c r="E60" i="7"/>
  <c r="G60" i="7"/>
  <c r="H60" i="7"/>
  <c r="I60" i="7"/>
  <c r="D61" i="7"/>
  <c r="E61" i="7"/>
  <c r="G61" i="7"/>
  <c r="H61" i="7"/>
  <c r="I61" i="7"/>
  <c r="D62" i="7"/>
  <c r="E62" i="7"/>
  <c r="G62" i="7"/>
  <c r="H62" i="7"/>
  <c r="I62" i="7"/>
  <c r="D63" i="7"/>
  <c r="E63" i="7"/>
  <c r="G63" i="7"/>
  <c r="H63" i="7"/>
  <c r="I63" i="7"/>
  <c r="D64" i="7"/>
  <c r="E64" i="7"/>
  <c r="G64" i="7"/>
  <c r="H64" i="7"/>
  <c r="I64" i="7"/>
  <c r="D65" i="7"/>
  <c r="E65" i="7"/>
  <c r="G65" i="7"/>
  <c r="H65" i="7"/>
  <c r="I65" i="7"/>
  <c r="D66" i="7"/>
  <c r="E66" i="7"/>
  <c r="G66" i="7"/>
  <c r="H66" i="7"/>
  <c r="I66" i="7"/>
  <c r="D67" i="7"/>
  <c r="E67" i="7"/>
  <c r="G67" i="7"/>
  <c r="H67" i="7"/>
  <c r="I67" i="7"/>
  <c r="D68" i="7"/>
  <c r="E68" i="7"/>
  <c r="G68" i="7"/>
  <c r="H68" i="7"/>
  <c r="I68" i="7"/>
  <c r="D69" i="7"/>
  <c r="E69" i="7"/>
  <c r="G69" i="7"/>
  <c r="H69" i="7"/>
  <c r="I69" i="7"/>
  <c r="D70" i="7"/>
  <c r="E70" i="7"/>
  <c r="G70" i="7"/>
  <c r="H70" i="7"/>
  <c r="I70" i="7"/>
  <c r="D71" i="7"/>
  <c r="E71" i="7"/>
  <c r="G71" i="7"/>
  <c r="H71" i="7"/>
  <c r="I71" i="7"/>
  <c r="D72" i="7"/>
  <c r="E72" i="7"/>
  <c r="G72" i="7"/>
  <c r="H72" i="7"/>
  <c r="I72" i="7"/>
  <c r="D73" i="7"/>
  <c r="E73" i="7"/>
  <c r="G73" i="7"/>
  <c r="H73" i="7"/>
  <c r="I73" i="7"/>
  <c r="D74" i="7"/>
  <c r="E74" i="7"/>
  <c r="G74" i="7"/>
  <c r="H74" i="7"/>
  <c r="I74" i="7"/>
  <c r="D75" i="7"/>
  <c r="E75" i="7"/>
  <c r="G75" i="7"/>
  <c r="H75" i="7"/>
  <c r="I75" i="7"/>
  <c r="D76" i="7"/>
  <c r="E76" i="7"/>
  <c r="G76" i="7"/>
  <c r="H76" i="7"/>
  <c r="I76" i="7"/>
  <c r="D77" i="7"/>
  <c r="E77" i="7"/>
  <c r="G77" i="7"/>
  <c r="H77" i="7"/>
  <c r="I77" i="7"/>
  <c r="D78" i="7"/>
  <c r="E78" i="7"/>
  <c r="G78" i="7"/>
  <c r="H78" i="7"/>
  <c r="I78" i="7"/>
  <c r="D79" i="7"/>
  <c r="E79" i="7"/>
  <c r="G79" i="7"/>
  <c r="H79" i="7"/>
  <c r="I79" i="7"/>
  <c r="D80" i="7"/>
  <c r="E80" i="7"/>
  <c r="G80" i="7"/>
  <c r="H80" i="7"/>
  <c r="I80" i="7"/>
  <c r="D81" i="7"/>
  <c r="E81" i="7"/>
  <c r="G81" i="7"/>
  <c r="H81" i="7"/>
  <c r="I81" i="7"/>
  <c r="D82" i="7"/>
  <c r="E82" i="7"/>
  <c r="G82" i="7"/>
  <c r="H82" i="7"/>
  <c r="I82" i="7"/>
  <c r="D83" i="7"/>
  <c r="E83" i="7"/>
  <c r="G83" i="7"/>
  <c r="H83" i="7"/>
  <c r="I83" i="7"/>
  <c r="D84" i="7"/>
  <c r="E84" i="7"/>
  <c r="G84" i="7"/>
  <c r="H84" i="7"/>
  <c r="I84" i="7"/>
  <c r="D85" i="7"/>
  <c r="E85" i="7"/>
  <c r="G85" i="7"/>
  <c r="H85" i="7"/>
  <c r="I85" i="7"/>
  <c r="D86" i="7"/>
  <c r="E86" i="7"/>
  <c r="G86" i="7"/>
  <c r="H86" i="7"/>
  <c r="I86" i="7"/>
  <c r="D87" i="7"/>
  <c r="E87" i="7"/>
  <c r="G87" i="7"/>
  <c r="H87" i="7"/>
  <c r="I87" i="7"/>
  <c r="D88" i="7"/>
  <c r="E88" i="7"/>
  <c r="G88" i="7"/>
  <c r="H88" i="7"/>
  <c r="I88" i="7"/>
  <c r="D89" i="7"/>
  <c r="E89" i="7"/>
  <c r="G89" i="7"/>
  <c r="H89" i="7"/>
  <c r="I89" i="7"/>
  <c r="D90" i="7"/>
  <c r="E90" i="7"/>
  <c r="G90" i="7"/>
  <c r="H90" i="7"/>
  <c r="I90" i="7"/>
  <c r="D91" i="7"/>
  <c r="E91" i="7"/>
  <c r="G91" i="7"/>
  <c r="H91" i="7"/>
  <c r="I91" i="7"/>
  <c r="D92" i="7"/>
  <c r="E92" i="7"/>
  <c r="G92" i="7"/>
  <c r="H92" i="7"/>
  <c r="I92" i="7"/>
  <c r="D93" i="7"/>
  <c r="E93" i="7"/>
  <c r="G93" i="7"/>
  <c r="H93" i="7"/>
  <c r="I93" i="7"/>
  <c r="D94" i="7"/>
  <c r="E94" i="7"/>
  <c r="G94" i="7"/>
  <c r="H94" i="7"/>
  <c r="I94" i="7"/>
  <c r="D95" i="7"/>
  <c r="E95" i="7"/>
  <c r="G95" i="7"/>
  <c r="H95" i="7"/>
  <c r="I95" i="7"/>
  <c r="D96" i="7"/>
  <c r="E96" i="7"/>
  <c r="G96" i="7"/>
  <c r="H96" i="7"/>
  <c r="I96" i="7"/>
  <c r="D97" i="7"/>
  <c r="E97" i="7"/>
  <c r="G97" i="7"/>
  <c r="H97" i="7"/>
  <c r="I97" i="7"/>
  <c r="D98" i="7"/>
  <c r="E98" i="7"/>
  <c r="G98" i="7"/>
  <c r="H98" i="7"/>
  <c r="I98" i="7"/>
  <c r="D99" i="7"/>
  <c r="E99" i="7"/>
  <c r="G99" i="7"/>
  <c r="H99" i="7"/>
  <c r="I99" i="7"/>
  <c r="D100" i="7"/>
  <c r="E100" i="7"/>
  <c r="G100" i="7"/>
  <c r="H100" i="7"/>
  <c r="I100" i="7"/>
  <c r="D101" i="7"/>
  <c r="E101" i="7"/>
  <c r="G101" i="7"/>
  <c r="H101" i="7"/>
  <c r="I101" i="7"/>
  <c r="D102" i="7"/>
  <c r="E102" i="7"/>
  <c r="G102" i="7"/>
  <c r="H102" i="7"/>
  <c r="I102" i="7"/>
  <c r="D103" i="7"/>
  <c r="E103" i="7"/>
  <c r="G103" i="7"/>
  <c r="H103" i="7"/>
  <c r="I103" i="7"/>
  <c r="D104" i="7"/>
  <c r="E104" i="7"/>
  <c r="G104" i="7"/>
  <c r="H104" i="7"/>
  <c r="I104" i="7"/>
  <c r="D105" i="7"/>
  <c r="E105" i="7"/>
  <c r="G105" i="7"/>
  <c r="H105" i="7"/>
  <c r="I105" i="7"/>
  <c r="D106" i="7"/>
  <c r="E106" i="7"/>
  <c r="G106" i="7"/>
  <c r="H106" i="7"/>
  <c r="I106" i="7"/>
  <c r="D107" i="7"/>
  <c r="E107" i="7"/>
  <c r="G107" i="7"/>
  <c r="H107" i="7"/>
  <c r="I107" i="7"/>
  <c r="D108" i="7"/>
  <c r="E108" i="7"/>
  <c r="G108" i="7"/>
  <c r="H108" i="7"/>
  <c r="I108" i="7"/>
  <c r="D109" i="7"/>
  <c r="E109" i="7"/>
  <c r="G109" i="7"/>
  <c r="H109" i="7"/>
  <c r="I109" i="7"/>
  <c r="D110" i="7"/>
  <c r="E110" i="7"/>
  <c r="G110" i="7"/>
  <c r="H110" i="7"/>
  <c r="I110" i="7"/>
  <c r="D111" i="7"/>
  <c r="E111" i="7"/>
  <c r="G111" i="7"/>
  <c r="H111" i="7"/>
  <c r="I111" i="7"/>
  <c r="D112" i="7"/>
  <c r="E112" i="7"/>
  <c r="G112" i="7"/>
  <c r="H112" i="7"/>
  <c r="I112" i="7"/>
  <c r="D113" i="7"/>
  <c r="E113" i="7"/>
  <c r="G113" i="7"/>
  <c r="H113" i="7"/>
  <c r="I113" i="7"/>
  <c r="D114" i="7"/>
  <c r="E114" i="7"/>
  <c r="G114" i="7"/>
  <c r="H114" i="7"/>
  <c r="I114" i="7"/>
  <c r="D115" i="7"/>
  <c r="E115" i="7"/>
  <c r="G115" i="7"/>
  <c r="H115" i="7"/>
  <c r="I115" i="7"/>
  <c r="D116" i="7"/>
  <c r="E116" i="7"/>
  <c r="G116" i="7"/>
  <c r="H116" i="7"/>
  <c r="I116" i="7"/>
  <c r="D117" i="7"/>
  <c r="E117" i="7"/>
  <c r="G117" i="7"/>
  <c r="H117" i="7"/>
  <c r="I117" i="7"/>
  <c r="D118" i="7"/>
  <c r="E118" i="7"/>
  <c r="G118" i="7"/>
  <c r="H118" i="7"/>
  <c r="I118" i="7"/>
  <c r="D119" i="7"/>
  <c r="E119" i="7"/>
  <c r="G119" i="7"/>
  <c r="H119" i="7"/>
  <c r="I119" i="7"/>
  <c r="D120" i="7"/>
  <c r="E120" i="7"/>
  <c r="G120" i="7"/>
  <c r="H120" i="7"/>
  <c r="I120" i="7"/>
  <c r="D121" i="7"/>
  <c r="E121" i="7"/>
  <c r="G121" i="7"/>
  <c r="H121" i="7"/>
  <c r="I121" i="7"/>
  <c r="D122" i="7"/>
  <c r="E122" i="7"/>
  <c r="G122" i="7"/>
  <c r="H122" i="7"/>
  <c r="I122" i="7"/>
  <c r="D123" i="7"/>
  <c r="E123" i="7"/>
  <c r="G123" i="7"/>
  <c r="H123" i="7"/>
  <c r="I123" i="7"/>
  <c r="D124" i="7"/>
  <c r="E124" i="7"/>
  <c r="G124" i="7"/>
  <c r="H124" i="7"/>
  <c r="I124" i="7"/>
  <c r="D125" i="7"/>
  <c r="E125" i="7"/>
  <c r="G125" i="7"/>
  <c r="H125" i="7"/>
  <c r="I125" i="7"/>
  <c r="D126" i="7"/>
  <c r="E126" i="7"/>
  <c r="G126" i="7"/>
  <c r="H126" i="7"/>
  <c r="I126" i="7"/>
  <c r="D127" i="7"/>
  <c r="E127" i="7"/>
  <c r="G127" i="7"/>
  <c r="H127" i="7"/>
  <c r="I127" i="7"/>
  <c r="D128" i="7"/>
  <c r="E128" i="7"/>
  <c r="G128" i="7"/>
  <c r="H128" i="7"/>
  <c r="I128" i="7"/>
  <c r="D129" i="7"/>
  <c r="E129" i="7"/>
  <c r="G129" i="7"/>
  <c r="H129" i="7"/>
  <c r="I129" i="7"/>
  <c r="D130" i="7"/>
  <c r="E130" i="7"/>
  <c r="G130" i="7"/>
  <c r="H130" i="7"/>
  <c r="I130" i="7"/>
  <c r="D131" i="7"/>
  <c r="E131" i="7"/>
  <c r="G131" i="7"/>
  <c r="H131" i="7"/>
  <c r="I131" i="7"/>
  <c r="D132" i="7"/>
  <c r="E132" i="7"/>
  <c r="G132" i="7"/>
  <c r="H132" i="7"/>
  <c r="I132" i="7"/>
  <c r="D133" i="7"/>
  <c r="E133" i="7"/>
  <c r="F133" i="7"/>
  <c r="G133" i="7"/>
  <c r="H133" i="7"/>
  <c r="I133" i="7"/>
  <c r="D134" i="7"/>
  <c r="E134" i="7"/>
  <c r="G134" i="7"/>
  <c r="H134" i="7"/>
  <c r="I134" i="7"/>
  <c r="F135" i="7"/>
  <c r="I135" i="7"/>
  <c r="F136" i="7"/>
  <c r="B139" i="7"/>
  <c r="C139" i="7"/>
  <c r="D139" i="7"/>
  <c r="E139" i="7"/>
  <c r="F139" i="7"/>
  <c r="D140" i="7"/>
  <c r="E140" i="7"/>
  <c r="G140" i="7"/>
  <c r="H140" i="7"/>
  <c r="I140" i="7"/>
  <c r="D141" i="7"/>
  <c r="E141" i="7"/>
  <c r="G141" i="7"/>
  <c r="H141" i="7"/>
  <c r="I141" i="7"/>
  <c r="D142" i="7"/>
  <c r="E142" i="7"/>
  <c r="G142" i="7"/>
  <c r="H142" i="7"/>
  <c r="I142" i="7"/>
  <c r="D143" i="7"/>
  <c r="E143" i="7"/>
  <c r="G143" i="7"/>
  <c r="H143" i="7"/>
  <c r="I143" i="7"/>
  <c r="L143" i="7"/>
  <c r="D144" i="7"/>
  <c r="E144" i="7"/>
  <c r="G144" i="7"/>
  <c r="H144" i="7"/>
  <c r="I144" i="7"/>
  <c r="L144" i="7"/>
  <c r="D145" i="7"/>
  <c r="E145" i="7"/>
  <c r="G145" i="7"/>
  <c r="H145" i="7"/>
  <c r="I145" i="7"/>
  <c r="D146" i="7"/>
  <c r="E146" i="7"/>
  <c r="G146" i="7"/>
  <c r="H146" i="7"/>
  <c r="I146" i="7"/>
  <c r="D147" i="7"/>
  <c r="E147" i="7"/>
  <c r="G147" i="7"/>
  <c r="H147" i="7"/>
  <c r="I147" i="7"/>
  <c r="D148" i="7"/>
  <c r="E148" i="7"/>
  <c r="G148" i="7"/>
  <c r="H148" i="7"/>
  <c r="I148" i="7"/>
  <c r="D149" i="7"/>
  <c r="E149" i="7"/>
  <c r="G149" i="7"/>
  <c r="H149" i="7"/>
  <c r="I149" i="7"/>
  <c r="F150" i="7"/>
  <c r="I150" i="7"/>
  <c r="F151" i="7"/>
  <c r="B154" i="7"/>
  <c r="C154" i="7"/>
  <c r="D154" i="7"/>
  <c r="E154" i="7"/>
  <c r="F154" i="7"/>
  <c r="D155" i="7"/>
  <c r="E155" i="7"/>
  <c r="G155" i="7"/>
  <c r="H155" i="7"/>
  <c r="I155" i="7"/>
  <c r="D156" i="7"/>
  <c r="E156" i="7"/>
  <c r="G156" i="7"/>
  <c r="H156" i="7"/>
  <c r="I156" i="7"/>
  <c r="D157" i="7"/>
  <c r="E157" i="7"/>
  <c r="G157" i="7"/>
  <c r="H157" i="7"/>
  <c r="I157" i="7"/>
  <c r="D158" i="7"/>
  <c r="E158" i="7"/>
  <c r="G158" i="7"/>
  <c r="H158" i="7"/>
  <c r="I158" i="7"/>
  <c r="L158" i="7"/>
  <c r="D159" i="7"/>
  <c r="E159" i="7"/>
  <c r="G159" i="7"/>
  <c r="H159" i="7"/>
  <c r="I159" i="7"/>
  <c r="L159" i="7"/>
  <c r="D160" i="7"/>
  <c r="E160" i="7"/>
  <c r="G160" i="7"/>
  <c r="H160" i="7"/>
  <c r="I160" i="7"/>
  <c r="D161" i="7"/>
  <c r="E161" i="7"/>
  <c r="G161" i="7"/>
  <c r="H161" i="7"/>
  <c r="I161" i="7"/>
  <c r="D162" i="7"/>
  <c r="E162" i="7"/>
  <c r="G162" i="7"/>
  <c r="H162" i="7"/>
  <c r="I162" i="7"/>
  <c r="D163" i="7"/>
  <c r="E163" i="7"/>
  <c r="G163" i="7"/>
  <c r="H163" i="7"/>
  <c r="I163" i="7"/>
  <c r="D164" i="7"/>
  <c r="E164" i="7"/>
  <c r="G164" i="7"/>
  <c r="H164" i="7"/>
  <c r="I164" i="7"/>
  <c r="D165" i="7"/>
  <c r="E165" i="7"/>
  <c r="G165" i="7"/>
  <c r="H165" i="7"/>
  <c r="I165" i="7"/>
  <c r="D166" i="7"/>
  <c r="E166" i="7"/>
  <c r="G166" i="7"/>
  <c r="H166" i="7"/>
  <c r="I166" i="7"/>
  <c r="D167" i="7"/>
  <c r="E167" i="7"/>
  <c r="G167" i="7"/>
  <c r="H167" i="7"/>
  <c r="I167" i="7"/>
  <c r="D168" i="7"/>
  <c r="E168" i="7"/>
  <c r="G168" i="7"/>
  <c r="H168" i="7"/>
  <c r="I168" i="7"/>
  <c r="D169" i="7"/>
  <c r="E169" i="7"/>
  <c r="G169" i="7"/>
  <c r="H169" i="7"/>
  <c r="I169" i="7"/>
  <c r="D170" i="7"/>
  <c r="E170" i="7"/>
  <c r="G170" i="7"/>
  <c r="H170" i="7"/>
  <c r="I170" i="7"/>
  <c r="D171" i="7"/>
  <c r="E171" i="7"/>
  <c r="G171" i="7"/>
  <c r="H171" i="7"/>
  <c r="I171" i="7"/>
  <c r="D172" i="7"/>
  <c r="E172" i="7"/>
  <c r="G172" i="7"/>
  <c r="H172" i="7"/>
  <c r="I172" i="7"/>
  <c r="D173" i="7"/>
  <c r="E173" i="7"/>
  <c r="G173" i="7"/>
  <c r="H173" i="7"/>
  <c r="I173" i="7"/>
  <c r="D174" i="7"/>
  <c r="E174" i="7"/>
  <c r="G174" i="7"/>
  <c r="H174" i="7"/>
  <c r="I174" i="7"/>
  <c r="F175" i="7"/>
  <c r="I175" i="7"/>
  <c r="F176" i="7"/>
  <c r="B179" i="7"/>
  <c r="C179" i="7"/>
  <c r="D179" i="7"/>
  <c r="E179" i="7"/>
  <c r="F179" i="7"/>
  <c r="D180" i="7"/>
  <c r="E180" i="7"/>
  <c r="G180" i="7"/>
  <c r="H180" i="7"/>
  <c r="I180" i="7"/>
  <c r="D181" i="7"/>
  <c r="E181" i="7"/>
  <c r="G181" i="7"/>
  <c r="H181" i="7"/>
  <c r="I181" i="7"/>
  <c r="D182" i="7"/>
  <c r="E182" i="7"/>
  <c r="G182" i="7"/>
  <c r="H182" i="7"/>
  <c r="I182" i="7"/>
  <c r="D183" i="7"/>
  <c r="E183" i="7"/>
  <c r="G183" i="7"/>
  <c r="H183" i="7"/>
  <c r="I183" i="7"/>
  <c r="L183" i="7"/>
  <c r="D184" i="7"/>
  <c r="E184" i="7"/>
  <c r="G184" i="7"/>
  <c r="H184" i="7"/>
  <c r="I184" i="7"/>
  <c r="L184" i="7"/>
  <c r="D185" i="7"/>
  <c r="E185" i="7"/>
  <c r="G185" i="7"/>
  <c r="H185" i="7"/>
  <c r="I185" i="7"/>
  <c r="F186" i="7"/>
  <c r="I186" i="7"/>
  <c r="F187" i="7"/>
  <c r="B190" i="7"/>
  <c r="C190" i="7"/>
  <c r="D190" i="7"/>
  <c r="E190" i="7"/>
  <c r="F190" i="7"/>
  <c r="D191" i="7"/>
  <c r="E191" i="7"/>
  <c r="G191" i="7"/>
  <c r="H191" i="7"/>
  <c r="I191" i="7"/>
  <c r="D192" i="7"/>
  <c r="E192" i="7"/>
  <c r="G192" i="7"/>
  <c r="H192" i="7"/>
  <c r="I192" i="7"/>
  <c r="D193" i="7"/>
  <c r="E193" i="7"/>
  <c r="G193" i="7"/>
  <c r="H193" i="7"/>
  <c r="I193" i="7"/>
  <c r="L193" i="7"/>
  <c r="D194" i="7"/>
  <c r="E194" i="7"/>
  <c r="G194" i="7"/>
  <c r="H194" i="7"/>
  <c r="I194" i="7"/>
  <c r="L194" i="7"/>
  <c r="D195" i="7"/>
  <c r="E195" i="7"/>
  <c r="G195" i="7"/>
  <c r="H195" i="7"/>
  <c r="I195" i="7"/>
  <c r="L195" i="7"/>
  <c r="D196" i="7"/>
  <c r="E196" i="7"/>
  <c r="G196" i="7"/>
  <c r="H196" i="7"/>
  <c r="I196" i="7"/>
  <c r="D197" i="7"/>
  <c r="E197" i="7"/>
  <c r="G197" i="7"/>
  <c r="H197" i="7"/>
  <c r="I197" i="7"/>
  <c r="D198" i="7"/>
  <c r="E198" i="7"/>
  <c r="G198" i="7"/>
  <c r="H198" i="7"/>
  <c r="I198" i="7"/>
  <c r="D199" i="7"/>
  <c r="E199" i="7"/>
  <c r="G199" i="7"/>
  <c r="H199" i="7"/>
  <c r="I199" i="7"/>
  <c r="D200" i="7"/>
  <c r="E200" i="7"/>
  <c r="G200" i="7"/>
  <c r="H200" i="7"/>
  <c r="I200" i="7"/>
  <c r="D201" i="7"/>
  <c r="E201" i="7"/>
  <c r="G201" i="7"/>
  <c r="H201" i="7"/>
  <c r="I201" i="7"/>
  <c r="D202" i="7"/>
  <c r="E202" i="7"/>
  <c r="G202" i="7"/>
  <c r="H202" i="7"/>
  <c r="I202" i="7"/>
  <c r="D203" i="7"/>
  <c r="E203" i="7"/>
  <c r="G203" i="7"/>
  <c r="H203" i="7"/>
  <c r="I203" i="7"/>
  <c r="D204" i="7"/>
  <c r="E204" i="7"/>
  <c r="G204" i="7"/>
  <c r="H204" i="7"/>
  <c r="I204" i="7"/>
  <c r="D205" i="7"/>
  <c r="E205" i="7"/>
  <c r="G205" i="7"/>
  <c r="H205" i="7"/>
  <c r="I205" i="7"/>
  <c r="D206" i="7"/>
  <c r="E206" i="7"/>
  <c r="G206" i="7"/>
  <c r="H206" i="7"/>
  <c r="I206" i="7"/>
  <c r="F207" i="7"/>
  <c r="I207" i="7"/>
  <c r="F208" i="7"/>
  <c r="B211" i="7"/>
  <c r="C211" i="7"/>
  <c r="D211" i="7"/>
  <c r="E211" i="7"/>
  <c r="F211" i="7"/>
  <c r="D212" i="7"/>
  <c r="E212" i="7"/>
  <c r="G212" i="7"/>
  <c r="H212" i="7"/>
  <c r="I212" i="7"/>
  <c r="D213" i="7"/>
  <c r="E213" i="7"/>
  <c r="G213" i="7"/>
  <c r="H213" i="7"/>
  <c r="I213" i="7"/>
  <c r="D214" i="7"/>
  <c r="E214" i="7"/>
  <c r="G214" i="7"/>
  <c r="H214" i="7"/>
  <c r="I214" i="7"/>
  <c r="L214" i="7"/>
  <c r="D215" i="7"/>
  <c r="E215" i="7"/>
  <c r="G215" i="7"/>
  <c r="H215" i="7"/>
  <c r="I215" i="7"/>
  <c r="L215" i="7"/>
  <c r="D216" i="7"/>
  <c r="E216" i="7"/>
  <c r="G216" i="7"/>
  <c r="H216" i="7"/>
  <c r="I216" i="7"/>
  <c r="L216" i="7"/>
  <c r="D217" i="7"/>
  <c r="E217" i="7"/>
  <c r="G217" i="7"/>
  <c r="H217" i="7"/>
  <c r="I217" i="7"/>
  <c r="D218" i="7"/>
  <c r="E218" i="7"/>
  <c r="G218" i="7"/>
  <c r="H218" i="7"/>
  <c r="I218" i="7"/>
  <c r="D219" i="7"/>
  <c r="E219" i="7"/>
  <c r="G219" i="7"/>
  <c r="H219" i="7"/>
  <c r="I219" i="7"/>
  <c r="D220" i="7"/>
  <c r="E220" i="7"/>
  <c r="G220" i="7"/>
  <c r="H220" i="7"/>
  <c r="I220" i="7"/>
  <c r="D221" i="7"/>
  <c r="E221" i="7"/>
  <c r="G221" i="7"/>
  <c r="H221" i="7"/>
  <c r="I221" i="7"/>
  <c r="D222" i="7"/>
  <c r="E222" i="7"/>
  <c r="G222" i="7"/>
  <c r="H222" i="7"/>
  <c r="I222" i="7"/>
  <c r="D223" i="7"/>
  <c r="E223" i="7"/>
  <c r="G223" i="7"/>
  <c r="H223" i="7"/>
  <c r="I223" i="7"/>
  <c r="D224" i="7"/>
  <c r="E224" i="7"/>
  <c r="G224" i="7"/>
  <c r="H224" i="7"/>
  <c r="I224" i="7"/>
  <c r="D225" i="7"/>
  <c r="E225" i="7"/>
  <c r="G225" i="7"/>
  <c r="H225" i="7"/>
  <c r="I225" i="7"/>
  <c r="D226" i="7"/>
  <c r="E226" i="7"/>
  <c r="G226" i="7"/>
  <c r="H226" i="7"/>
  <c r="I226" i="7"/>
  <c r="D227" i="7"/>
  <c r="E227" i="7"/>
  <c r="G227" i="7"/>
  <c r="H227" i="7"/>
  <c r="I227" i="7"/>
  <c r="D228" i="7"/>
  <c r="E228" i="7"/>
  <c r="G228" i="7"/>
  <c r="H228" i="7"/>
  <c r="I228" i="7"/>
  <c r="F229" i="7"/>
  <c r="I229" i="7"/>
  <c r="F230" i="7"/>
  <c r="B233" i="7"/>
  <c r="C233" i="7"/>
  <c r="D233" i="7"/>
  <c r="E233" i="7"/>
  <c r="F233" i="7"/>
  <c r="D234" i="7"/>
  <c r="E234" i="7"/>
  <c r="G234" i="7"/>
  <c r="H234" i="7"/>
  <c r="I234" i="7"/>
  <c r="D235" i="7"/>
  <c r="E235" i="7"/>
  <c r="G235" i="7"/>
  <c r="H235" i="7"/>
  <c r="I235" i="7"/>
  <c r="D236" i="7"/>
  <c r="E236" i="7"/>
  <c r="G236" i="7"/>
  <c r="H236" i="7"/>
  <c r="I236" i="7"/>
  <c r="D237" i="7"/>
  <c r="E237" i="7"/>
  <c r="G237" i="7"/>
  <c r="H237" i="7"/>
  <c r="I237" i="7"/>
  <c r="L237" i="7"/>
  <c r="D238" i="7"/>
  <c r="E238" i="7"/>
  <c r="G238" i="7"/>
  <c r="H238" i="7"/>
  <c r="I238" i="7"/>
  <c r="L238" i="7"/>
  <c r="D239" i="7"/>
  <c r="E239" i="7"/>
  <c r="G239" i="7"/>
  <c r="H239" i="7"/>
  <c r="I239" i="7"/>
  <c r="D240" i="7"/>
  <c r="E240" i="7"/>
  <c r="G240" i="7"/>
  <c r="H240" i="7"/>
  <c r="I240" i="7"/>
  <c r="D241" i="7"/>
  <c r="E241" i="7"/>
  <c r="G241" i="7"/>
  <c r="H241" i="7"/>
  <c r="I241" i="7"/>
  <c r="D242" i="7"/>
  <c r="E242" i="7"/>
  <c r="G242" i="7"/>
  <c r="H242" i="7"/>
  <c r="I242" i="7"/>
  <c r="D243" i="7"/>
  <c r="E243" i="7"/>
  <c r="G243" i="7"/>
  <c r="H243" i="7"/>
  <c r="I243" i="7"/>
  <c r="D244" i="7"/>
  <c r="E244" i="7"/>
  <c r="G244" i="7"/>
  <c r="H244" i="7"/>
  <c r="I244" i="7"/>
  <c r="D245" i="7"/>
  <c r="E245" i="7"/>
  <c r="G245" i="7"/>
  <c r="H245" i="7"/>
  <c r="I245" i="7"/>
  <c r="D246" i="7"/>
  <c r="E246" i="7"/>
  <c r="G246" i="7"/>
  <c r="H246" i="7"/>
  <c r="I246" i="7"/>
  <c r="D247" i="7"/>
  <c r="E247" i="7"/>
  <c r="G247" i="7"/>
  <c r="H247" i="7"/>
  <c r="I247" i="7"/>
  <c r="D248" i="7"/>
  <c r="E248" i="7"/>
  <c r="G248" i="7"/>
  <c r="H248" i="7"/>
  <c r="I248" i="7"/>
  <c r="D249" i="7"/>
  <c r="E249" i="7"/>
  <c r="G249" i="7"/>
  <c r="H249" i="7"/>
  <c r="I249" i="7"/>
  <c r="D250" i="7"/>
  <c r="E250" i="7"/>
  <c r="G250" i="7"/>
  <c r="H250" i="7"/>
  <c r="I250" i="7"/>
  <c r="D251" i="7"/>
  <c r="E251" i="7"/>
  <c r="G251" i="7"/>
  <c r="H251" i="7"/>
  <c r="I251" i="7"/>
  <c r="D252" i="7"/>
  <c r="E252" i="7"/>
  <c r="G252" i="7"/>
  <c r="H252" i="7"/>
  <c r="I252" i="7"/>
  <c r="D253" i="7"/>
  <c r="E253" i="7"/>
  <c r="G253" i="7"/>
  <c r="H253" i="7"/>
  <c r="I253" i="7"/>
  <c r="D254" i="7"/>
  <c r="E254" i="7"/>
  <c r="G254" i="7"/>
  <c r="H254" i="7"/>
  <c r="I254" i="7"/>
  <c r="D255" i="7"/>
  <c r="E255" i="7"/>
  <c r="G255" i="7"/>
  <c r="H255" i="7"/>
  <c r="I255" i="7"/>
  <c r="D256" i="7"/>
  <c r="E256" i="7"/>
  <c r="G256" i="7"/>
  <c r="H256" i="7"/>
  <c r="I256" i="7"/>
  <c r="D257" i="7"/>
  <c r="E257" i="7"/>
  <c r="G257" i="7"/>
  <c r="H257" i="7"/>
  <c r="I257" i="7"/>
  <c r="D258" i="7"/>
  <c r="E258" i="7"/>
  <c r="G258" i="7"/>
  <c r="H258" i="7"/>
  <c r="I258" i="7"/>
  <c r="D259" i="7"/>
  <c r="E259" i="7"/>
  <c r="G259" i="7"/>
  <c r="H259" i="7"/>
  <c r="I259" i="7"/>
  <c r="D260" i="7"/>
  <c r="E260" i="7"/>
  <c r="G260" i="7"/>
  <c r="H260" i="7"/>
  <c r="I260" i="7"/>
  <c r="D261" i="7"/>
  <c r="E261" i="7"/>
  <c r="G261" i="7"/>
  <c r="H261" i="7"/>
  <c r="I261" i="7"/>
  <c r="D262" i="7"/>
  <c r="E262" i="7"/>
  <c r="G262" i="7"/>
  <c r="H262" i="7"/>
  <c r="I262" i="7"/>
  <c r="D263" i="7"/>
  <c r="E263" i="7"/>
  <c r="G263" i="7"/>
  <c r="H263" i="7"/>
  <c r="I263" i="7"/>
  <c r="D264" i="7"/>
  <c r="E264" i="7"/>
  <c r="G264" i="7"/>
  <c r="H264" i="7"/>
  <c r="I264" i="7"/>
  <c r="D265" i="7"/>
  <c r="E265" i="7"/>
  <c r="G265" i="7"/>
  <c r="H265" i="7"/>
  <c r="I265" i="7"/>
  <c r="D266" i="7"/>
  <c r="E266" i="7"/>
  <c r="G266" i="7"/>
  <c r="H266" i="7"/>
  <c r="I266" i="7"/>
  <c r="D267" i="7"/>
  <c r="E267" i="7"/>
  <c r="G267" i="7"/>
  <c r="H267" i="7"/>
  <c r="I267" i="7"/>
  <c r="D268" i="7"/>
  <c r="E268" i="7"/>
  <c r="G268" i="7"/>
  <c r="H268" i="7"/>
  <c r="I268" i="7"/>
  <c r="D269" i="7"/>
  <c r="E269" i="7"/>
  <c r="G269" i="7"/>
  <c r="H269" i="7"/>
  <c r="I269" i="7"/>
  <c r="D270" i="7"/>
  <c r="E270" i="7"/>
  <c r="G270" i="7"/>
  <c r="H270" i="7"/>
  <c r="I270" i="7"/>
  <c r="D271" i="7"/>
  <c r="E271" i="7"/>
  <c r="G271" i="7"/>
  <c r="H271" i="7"/>
  <c r="I271" i="7"/>
  <c r="D272" i="7"/>
  <c r="E272" i="7"/>
  <c r="G272" i="7"/>
  <c r="H272" i="7"/>
  <c r="I272" i="7"/>
  <c r="D273" i="7"/>
  <c r="E273" i="7"/>
  <c r="G273" i="7"/>
  <c r="H273" i="7"/>
  <c r="I273" i="7"/>
  <c r="D274" i="7"/>
  <c r="E274" i="7"/>
  <c r="G274" i="7"/>
  <c r="H274" i="7"/>
  <c r="I274" i="7"/>
  <c r="D275" i="7"/>
  <c r="E275" i="7"/>
  <c r="G275" i="7"/>
  <c r="H275" i="7"/>
  <c r="I275" i="7"/>
  <c r="D276" i="7"/>
  <c r="E276" i="7"/>
  <c r="G276" i="7"/>
  <c r="H276" i="7"/>
  <c r="I276" i="7"/>
  <c r="D277" i="7"/>
  <c r="E277" i="7"/>
  <c r="G277" i="7"/>
  <c r="H277" i="7"/>
  <c r="I277" i="7"/>
  <c r="D278" i="7"/>
  <c r="E278" i="7"/>
  <c r="G278" i="7"/>
  <c r="H278" i="7"/>
  <c r="I278" i="7"/>
  <c r="D279" i="7"/>
  <c r="E279" i="7"/>
  <c r="G279" i="7"/>
  <c r="H279" i="7"/>
  <c r="I279" i="7"/>
  <c r="D280" i="7"/>
  <c r="E280" i="7"/>
  <c r="G280" i="7"/>
  <c r="H280" i="7"/>
  <c r="I280" i="7"/>
  <c r="D281" i="7"/>
  <c r="E281" i="7"/>
  <c r="G281" i="7"/>
  <c r="H281" i="7"/>
  <c r="I281" i="7"/>
  <c r="D282" i="7"/>
  <c r="E282" i="7"/>
  <c r="G282" i="7"/>
  <c r="H282" i="7"/>
  <c r="I282" i="7"/>
  <c r="D283" i="7"/>
  <c r="E283" i="7"/>
  <c r="G283" i="7"/>
  <c r="H283" i="7"/>
  <c r="I283" i="7"/>
  <c r="D284" i="7"/>
  <c r="E284" i="7"/>
  <c r="G284" i="7"/>
  <c r="H284" i="7"/>
  <c r="I284" i="7"/>
  <c r="D285" i="7"/>
  <c r="E285" i="7"/>
  <c r="G285" i="7"/>
  <c r="H285" i="7"/>
  <c r="I285" i="7"/>
  <c r="D286" i="7"/>
  <c r="E286" i="7"/>
  <c r="G286" i="7"/>
  <c r="H286" i="7"/>
  <c r="I286" i="7"/>
  <c r="D287" i="7"/>
  <c r="E287" i="7"/>
  <c r="G287" i="7"/>
  <c r="H287" i="7"/>
  <c r="I287" i="7"/>
  <c r="D288" i="7"/>
  <c r="E288" i="7"/>
  <c r="G288" i="7"/>
  <c r="H288" i="7"/>
  <c r="I288" i="7"/>
  <c r="D289" i="7"/>
  <c r="E289" i="7"/>
  <c r="G289" i="7"/>
  <c r="H289" i="7"/>
  <c r="I289" i="7"/>
  <c r="D290" i="7"/>
  <c r="E290" i="7"/>
  <c r="G290" i="7"/>
  <c r="H290" i="7"/>
  <c r="I290" i="7"/>
  <c r="D291" i="7"/>
  <c r="E291" i="7"/>
  <c r="G291" i="7"/>
  <c r="H291" i="7"/>
  <c r="I291" i="7"/>
  <c r="D292" i="7"/>
  <c r="E292" i="7"/>
  <c r="G292" i="7"/>
  <c r="H292" i="7"/>
  <c r="I292" i="7"/>
  <c r="D293" i="7"/>
  <c r="E293" i="7"/>
  <c r="G293" i="7"/>
  <c r="H293" i="7"/>
  <c r="I293" i="7"/>
  <c r="D294" i="7"/>
  <c r="E294" i="7"/>
  <c r="G294" i="7"/>
  <c r="H294" i="7"/>
  <c r="I294" i="7"/>
  <c r="D295" i="7"/>
  <c r="E295" i="7"/>
  <c r="G295" i="7"/>
  <c r="H295" i="7"/>
  <c r="I295" i="7"/>
  <c r="D296" i="7"/>
  <c r="E296" i="7"/>
  <c r="G296" i="7"/>
  <c r="H296" i="7"/>
  <c r="I296" i="7"/>
  <c r="D297" i="7"/>
  <c r="E297" i="7"/>
  <c r="G297" i="7"/>
  <c r="H297" i="7"/>
  <c r="I297" i="7"/>
  <c r="D298" i="7"/>
  <c r="E298" i="7"/>
  <c r="G298" i="7"/>
  <c r="H298" i="7"/>
  <c r="I298" i="7"/>
  <c r="D299" i="7"/>
  <c r="E299" i="7"/>
  <c r="G299" i="7"/>
  <c r="H299" i="7"/>
  <c r="I299" i="7"/>
  <c r="D300" i="7"/>
  <c r="E300" i="7"/>
  <c r="G300" i="7"/>
  <c r="H300" i="7"/>
  <c r="I300" i="7"/>
  <c r="D301" i="7"/>
  <c r="E301" i="7"/>
  <c r="G301" i="7"/>
  <c r="H301" i="7"/>
  <c r="I301" i="7"/>
  <c r="D302" i="7"/>
  <c r="E302" i="7"/>
  <c r="G302" i="7"/>
  <c r="H302" i="7"/>
  <c r="I302" i="7"/>
  <c r="D303" i="7"/>
  <c r="E303" i="7"/>
  <c r="G303" i="7"/>
  <c r="H303" i="7"/>
  <c r="I303" i="7"/>
  <c r="D304" i="7"/>
  <c r="E304" i="7"/>
  <c r="G304" i="7"/>
  <c r="H304" i="7"/>
  <c r="I304" i="7"/>
  <c r="D305" i="7"/>
  <c r="E305" i="7"/>
  <c r="G305" i="7"/>
  <c r="H305" i="7"/>
  <c r="I305" i="7"/>
  <c r="D306" i="7"/>
  <c r="E306" i="7"/>
  <c r="G306" i="7"/>
  <c r="H306" i="7"/>
  <c r="I306" i="7"/>
  <c r="D307" i="7"/>
  <c r="E307" i="7"/>
  <c r="G307" i="7"/>
  <c r="H307" i="7"/>
  <c r="I307" i="7"/>
  <c r="D308" i="7"/>
  <c r="E308" i="7"/>
  <c r="G308" i="7"/>
  <c r="H308" i="7"/>
  <c r="I308" i="7"/>
  <c r="D309" i="7"/>
  <c r="E309" i="7"/>
  <c r="G309" i="7"/>
  <c r="H309" i="7"/>
  <c r="I309" i="7"/>
  <c r="D310" i="7"/>
  <c r="E310" i="7"/>
  <c r="G310" i="7"/>
  <c r="H310" i="7"/>
  <c r="I310" i="7"/>
  <c r="D311" i="7"/>
  <c r="E311" i="7"/>
  <c r="G311" i="7"/>
  <c r="H311" i="7"/>
  <c r="I311" i="7"/>
  <c r="D312" i="7"/>
  <c r="E312" i="7"/>
  <c r="G312" i="7"/>
  <c r="H312" i="7"/>
  <c r="I312" i="7"/>
  <c r="D313" i="7"/>
  <c r="E313" i="7"/>
  <c r="G313" i="7"/>
  <c r="H313" i="7"/>
  <c r="I313" i="7"/>
  <c r="D314" i="7"/>
  <c r="E314" i="7"/>
  <c r="G314" i="7"/>
  <c r="H314" i="7"/>
  <c r="I314" i="7"/>
  <c r="D315" i="7"/>
  <c r="E315" i="7"/>
  <c r="G315" i="7"/>
  <c r="H315" i="7"/>
  <c r="I315" i="7"/>
  <c r="D316" i="7"/>
  <c r="E316" i="7"/>
  <c r="G316" i="7"/>
  <c r="H316" i="7"/>
  <c r="I316" i="7"/>
  <c r="D317" i="7"/>
  <c r="E317" i="7"/>
  <c r="G317" i="7"/>
  <c r="H317" i="7"/>
  <c r="I317" i="7"/>
  <c r="D318" i="7"/>
  <c r="E318" i="7"/>
  <c r="G318" i="7"/>
  <c r="H318" i="7"/>
  <c r="I318" i="7"/>
  <c r="D319" i="7"/>
  <c r="E319" i="7"/>
  <c r="G319" i="7"/>
  <c r="H319" i="7"/>
  <c r="I319" i="7"/>
  <c r="D320" i="7"/>
  <c r="E320" i="7"/>
  <c r="G320" i="7"/>
  <c r="H320" i="7"/>
  <c r="I320" i="7"/>
  <c r="D321" i="7"/>
  <c r="E321" i="7"/>
  <c r="G321" i="7"/>
  <c r="H321" i="7"/>
  <c r="I321" i="7"/>
  <c r="D322" i="7"/>
  <c r="E322" i="7"/>
  <c r="G322" i="7"/>
  <c r="H322" i="7"/>
  <c r="I322" i="7"/>
  <c r="D323" i="7"/>
  <c r="E323" i="7"/>
  <c r="G323" i="7"/>
  <c r="H323" i="7"/>
  <c r="I323" i="7"/>
  <c r="F324" i="7"/>
  <c r="I324" i="7"/>
  <c r="F325" i="7"/>
</calcChain>
</file>

<file path=xl/comments1.xml><?xml version="1.0" encoding="utf-8"?>
<comments xmlns="http://schemas.openxmlformats.org/spreadsheetml/2006/main">
  <authors>
    <author>Richard Ellis</author>
  </authors>
  <commentList>
    <comment ref="F2" authorId="0" shapeId="0">
      <text>
        <r>
          <rPr>
            <b/>
            <sz val="8"/>
            <color indexed="81"/>
            <rFont val="Tahoma"/>
          </rPr>
          <t>Richard Ellis:</t>
        </r>
        <r>
          <rPr>
            <sz val="8"/>
            <color indexed="81"/>
            <rFont val="Tahoma"/>
          </rPr>
          <t xml:space="preserve">
cross check of totals</t>
        </r>
      </text>
    </comment>
  </commentList>
</comments>
</file>

<file path=xl/sharedStrings.xml><?xml version="1.0" encoding="utf-8"?>
<sst xmlns="http://schemas.openxmlformats.org/spreadsheetml/2006/main" count="569" uniqueCount="83">
  <si>
    <t>TURBINE NO.</t>
  </si>
  <si>
    <t>EXHIBIT K</t>
  </si>
  <si>
    <t>ACCEPTANCE</t>
  </si>
  <si>
    <t>Monthly Totals</t>
  </si>
  <si>
    <t>May</t>
  </si>
  <si>
    <t>June</t>
  </si>
  <si>
    <t>July</t>
  </si>
  <si>
    <t>Project Total to date</t>
  </si>
  <si>
    <t>EWCC Totals</t>
  </si>
  <si>
    <t>Remaining</t>
  </si>
  <si>
    <t>EWCC Commissioned Totals: 2001</t>
  </si>
  <si>
    <t># of WTGs</t>
  </si>
  <si>
    <t>Fenner - NY</t>
  </si>
  <si>
    <t>Somerset - PA</t>
  </si>
  <si>
    <t>Klondike - WA</t>
  </si>
  <si>
    <t>Mill Run - PA</t>
  </si>
  <si>
    <t>Clear Sky (Indian Mesa II) - TX</t>
  </si>
  <si>
    <t>Indian Mesa I - TX</t>
  </si>
  <si>
    <t>Trent Mesa - 100</t>
  </si>
  <si>
    <t>MONTFORT - 20</t>
  </si>
  <si>
    <t>Commissioning completed</t>
  </si>
  <si>
    <t>Total for year</t>
  </si>
  <si>
    <t>mW</t>
  </si>
  <si>
    <t xml:space="preserve">August </t>
  </si>
  <si>
    <t>EXHIBIT I-2</t>
  </si>
  <si>
    <t>Mill Run - 10 WTG</t>
  </si>
  <si>
    <t>Fenner - 20 WTG</t>
  </si>
  <si>
    <t>Somerset - 6 WTG</t>
  </si>
  <si>
    <t>September</t>
  </si>
  <si>
    <t>2001 Projects</t>
  </si>
  <si>
    <t>Montfrot - WI</t>
  </si>
  <si>
    <t>Trent Mesa - TX</t>
  </si>
  <si>
    <t>Type</t>
  </si>
  <si>
    <t>1.5 mW</t>
  </si>
  <si>
    <t>IM - I - 17 WTG</t>
  </si>
  <si>
    <t>EXHIBIT P</t>
  </si>
  <si>
    <t>EWCC Commissioned Totals per month:</t>
  </si>
  <si>
    <t>January</t>
  </si>
  <si>
    <t>February</t>
  </si>
  <si>
    <t>March</t>
  </si>
  <si>
    <t>April</t>
  </si>
  <si>
    <t>August</t>
  </si>
  <si>
    <t>October</t>
  </si>
  <si>
    <t>November</t>
  </si>
  <si>
    <t>December</t>
  </si>
  <si>
    <t>Total for 2001</t>
  </si>
  <si>
    <t>IM - II - 90 WTG</t>
  </si>
  <si>
    <t>B-5</t>
  </si>
  <si>
    <t>B-6</t>
  </si>
  <si>
    <t>B-7</t>
  </si>
  <si>
    <t>B-8</t>
  </si>
  <si>
    <t>B-9</t>
  </si>
  <si>
    <t>Special note:</t>
  </si>
  <si>
    <t>Turbines 1, 3 &amp; 4 Previously commissioned on 9/26</t>
  </si>
  <si>
    <t>Turbines 6, 7 &amp; 8 Previously commissioned on 9/27</t>
  </si>
  <si>
    <t>complete</t>
  </si>
  <si>
    <t>EXHIBIT O-1</t>
  </si>
  <si>
    <t>EXHIBIT K-2</t>
  </si>
  <si>
    <t>Klondike - 16 WTG</t>
  </si>
  <si>
    <t xml:space="preserve">90 Days </t>
  </si>
  <si>
    <t>90 Days</t>
  </si>
  <si>
    <t>Days in Mo. &gt; 90 Days from Commissioning</t>
  </si>
  <si>
    <t>MTD Avail for &gt; 90 days from Commissioning</t>
  </si>
  <si>
    <t>Average</t>
  </si>
  <si>
    <t>Weighted Average</t>
  </si>
  <si>
    <t>Turbines Included</t>
  </si>
  <si>
    <t># of Turbine which have operated &gt; 90 days as of</t>
  </si>
  <si>
    <t>Weighted Average Enron Availability MTD</t>
  </si>
  <si>
    <t>Comments</t>
  </si>
  <si>
    <t>Tower Fdn (2.5% EA)</t>
  </si>
  <si>
    <t>Tower Fdn (.9% EA)</t>
  </si>
  <si>
    <t>Tower Fdn (2.6% EA)</t>
  </si>
  <si>
    <t>Tower Fdn (27.3% EA)</t>
  </si>
  <si>
    <t>Tower Fdn (18.3% EA)</t>
  </si>
  <si>
    <t>Tower Fdn (3.1% EA)</t>
  </si>
  <si>
    <t>Tower Fdn (25.5% EA)</t>
  </si>
  <si>
    <t>Tower Fdn (9.6% EA)</t>
  </si>
  <si>
    <t>Tower Fdn (23.4% EA)</t>
  </si>
  <si>
    <t>Tower Fdn (78% EA)</t>
  </si>
  <si>
    <t>Tower Fdn (14.8% EA)</t>
  </si>
  <si>
    <t>Tower Fdn (EA unavailable)</t>
  </si>
  <si>
    <t>Tower Fdn (11.7% EA)</t>
  </si>
  <si>
    <t>Modified to deduct the 15 tower problems at Trent 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</si>
</sst>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m/dd/yy"/>
    <numFmt numFmtId="167" formatCode="0.0%"/>
    <numFmt numFmtId="169" formatCode="_(* #,##0_);_(* \(#,##0\);_(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0"/>
      <name val="Arial"/>
    </font>
    <font>
      <i/>
      <sz val="10"/>
      <name val="Arial"/>
    </font>
    <font>
      <b/>
      <sz val="12"/>
      <name val="Arial"/>
    </font>
    <font>
      <b/>
      <i/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1" xfId="0" applyFill="1" applyBorder="1"/>
    <xf numFmtId="0" fontId="4" fillId="0" borderId="0" xfId="0" applyFont="1"/>
    <xf numFmtId="14" fontId="0" fillId="0" borderId="0" xfId="0" applyNumberFormat="1" applyFill="1" applyAlignment="1">
      <alignment horizontal="center"/>
    </xf>
    <xf numFmtId="0" fontId="5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0" fillId="4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0" fillId="0" borderId="0" xfId="0" applyBorder="1"/>
    <xf numFmtId="0" fontId="0" fillId="6" borderId="1" xfId="0" applyFill="1" applyBorder="1"/>
    <xf numFmtId="0" fontId="0" fillId="0" borderId="6" xfId="0" applyBorder="1"/>
    <xf numFmtId="0" fontId="4" fillId="0" borderId="4" xfId="0" applyFont="1" applyBorder="1"/>
    <xf numFmtId="0" fontId="0" fillId="7" borderId="7" xfId="0" applyFill="1" applyBorder="1"/>
    <xf numFmtId="0" fontId="0" fillId="7" borderId="0" xfId="0" applyFill="1" applyBorder="1"/>
    <xf numFmtId="0" fontId="0" fillId="7" borderId="6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6" xfId="0" applyFill="1" applyBorder="1"/>
    <xf numFmtId="0" fontId="0" fillId="9" borderId="7" xfId="0" applyFill="1" applyBorder="1"/>
    <xf numFmtId="0" fontId="0" fillId="9" borderId="0" xfId="0" applyFill="1" applyBorder="1"/>
    <xf numFmtId="0" fontId="0" fillId="9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6" xfId="0" applyFill="1" applyBorder="1"/>
    <xf numFmtId="0" fontId="0" fillId="10" borderId="7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1" borderId="7" xfId="0" applyFill="1" applyBorder="1"/>
    <xf numFmtId="0" fontId="0" fillId="11" borderId="0" xfId="0" applyFill="1" applyBorder="1"/>
    <xf numFmtId="0" fontId="0" fillId="11" borderId="6" xfId="0" applyFill="1" applyBorder="1"/>
    <xf numFmtId="0" fontId="0" fillId="12" borderId="7" xfId="0" applyFill="1" applyBorder="1"/>
    <xf numFmtId="0" fontId="0" fillId="12" borderId="0" xfId="0" applyFill="1" applyBorder="1"/>
    <xf numFmtId="0" fontId="0" fillId="12" borderId="6" xfId="0" applyFill="1" applyBorder="1"/>
    <xf numFmtId="0" fontId="0" fillId="6" borderId="8" xfId="0" applyFill="1" applyBorder="1"/>
    <xf numFmtId="0" fontId="0" fillId="6" borderId="9" xfId="0" applyFill="1" applyBorder="1"/>
    <xf numFmtId="0" fontId="0" fillId="13" borderId="7" xfId="0" applyFill="1" applyBorder="1"/>
    <xf numFmtId="0" fontId="0" fillId="13" borderId="0" xfId="0" applyFill="1" applyBorder="1"/>
    <xf numFmtId="0" fontId="0" fillId="13" borderId="6" xfId="0" applyFill="1" applyBorder="1"/>
    <xf numFmtId="0" fontId="0" fillId="14" borderId="0" xfId="0" applyFill="1"/>
    <xf numFmtId="0" fontId="0" fillId="0" borderId="10" xfId="0" applyBorder="1" applyAlignment="1">
      <alignment horizontal="center"/>
    </xf>
    <xf numFmtId="14" fontId="1" fillId="10" borderId="0" xfId="0" applyNumberFormat="1" applyFont="1" applyFill="1" applyAlignment="1">
      <alignment horizontal="center"/>
    </xf>
    <xf numFmtId="14" fontId="0" fillId="10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0" borderId="0" xfId="0" applyFill="1"/>
    <xf numFmtId="0" fontId="0" fillId="12" borderId="0" xfId="0" applyFill="1" applyAlignment="1">
      <alignment horizontal="right"/>
    </xf>
    <xf numFmtId="0" fontId="0" fillId="0" borderId="8" xfId="0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2" borderId="5" xfId="0" applyFont="1" applyFill="1" applyBorder="1"/>
    <xf numFmtId="0" fontId="6" fillId="2" borderId="5" xfId="0" applyFont="1" applyFill="1" applyBorder="1"/>
    <xf numFmtId="0" fontId="0" fillId="0" borderId="11" xfId="0" applyBorder="1"/>
    <xf numFmtId="0" fontId="6" fillId="0" borderId="12" xfId="0" applyFont="1" applyBorder="1" applyAlignment="1">
      <alignment shrinkToFit="1"/>
    </xf>
    <xf numFmtId="0" fontId="6" fillId="0" borderId="13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4" fillId="0" borderId="15" xfId="0" applyFont="1" applyBorder="1"/>
    <xf numFmtId="14" fontId="1" fillId="11" borderId="0" xfId="0" applyNumberFormat="1" applyFont="1" applyFill="1" applyAlignment="1">
      <alignment horizontal="center"/>
    </xf>
    <xf numFmtId="0" fontId="0" fillId="2" borderId="16" xfId="0" applyFill="1" applyBorder="1"/>
    <xf numFmtId="0" fontId="0" fillId="3" borderId="17" xfId="0" applyFill="1" applyBorder="1"/>
    <xf numFmtId="0" fontId="2" fillId="0" borderId="0" xfId="0" applyFont="1"/>
    <xf numFmtId="0" fontId="0" fillId="12" borderId="8" xfId="0" applyFill="1" applyBorder="1"/>
    <xf numFmtId="0" fontId="0" fillId="12" borderId="1" xfId="0" applyFill="1" applyBorder="1"/>
    <xf numFmtId="0" fontId="0" fillId="4" borderId="16" xfId="0" applyFill="1" applyBorder="1"/>
    <xf numFmtId="0" fontId="0" fillId="5" borderId="17" xfId="0" applyFill="1" applyBorder="1"/>
    <xf numFmtId="0" fontId="0" fillId="10" borderId="17" xfId="0" applyFill="1" applyBorder="1"/>
    <xf numFmtId="0" fontId="0" fillId="11" borderId="17" xfId="0" applyFill="1" applyBorder="1"/>
    <xf numFmtId="14" fontId="1" fillId="12" borderId="0" xfId="0" applyNumberFormat="1" applyFont="1" applyFill="1" applyAlignment="1">
      <alignment horizontal="center"/>
    </xf>
    <xf numFmtId="0" fontId="10" fillId="5" borderId="0" xfId="0" applyFont="1" applyFill="1"/>
    <xf numFmtId="0" fontId="0" fillId="5" borderId="0" xfId="0" applyFill="1"/>
    <xf numFmtId="0" fontId="0" fillId="0" borderId="0" xfId="0" applyFill="1" applyBorder="1"/>
    <xf numFmtId="0" fontId="1" fillId="2" borderId="18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/>
    <xf numFmtId="0" fontId="0" fillId="2" borderId="19" xfId="0" applyFill="1" applyBorder="1" applyAlignment="1">
      <alignment horizontal="right"/>
    </xf>
    <xf numFmtId="0" fontId="0" fillId="2" borderId="20" xfId="0" applyFill="1" applyBorder="1" applyAlignment="1">
      <alignment horizontal="left"/>
    </xf>
    <xf numFmtId="0" fontId="0" fillId="2" borderId="17" xfId="0" applyFill="1" applyBorder="1"/>
    <xf numFmtId="0" fontId="0" fillId="2" borderId="21" xfId="0" applyFill="1" applyBorder="1" applyAlignment="1">
      <alignment horizontal="right"/>
    </xf>
    <xf numFmtId="0" fontId="0" fillId="6" borderId="11" xfId="0" applyFill="1" applyBorder="1"/>
    <xf numFmtId="0" fontId="1" fillId="2" borderId="20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2" borderId="17" xfId="0" applyFont="1" applyFill="1" applyBorder="1"/>
    <xf numFmtId="0" fontId="7" fillId="2" borderId="0" xfId="0" applyFont="1" applyFill="1"/>
    <xf numFmtId="0" fontId="0" fillId="2" borderId="0" xfId="0" applyFill="1"/>
    <xf numFmtId="0" fontId="11" fillId="2" borderId="0" xfId="0" applyFont="1" applyFill="1"/>
    <xf numFmtId="165" fontId="1" fillId="12" borderId="0" xfId="0" applyNumberFormat="1" applyFont="1" applyFill="1" applyAlignment="1">
      <alignment horizontal="center"/>
    </xf>
    <xf numFmtId="165" fontId="0" fillId="12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5" fillId="0" borderId="0" xfId="0" applyFont="1" applyFill="1"/>
    <xf numFmtId="165" fontId="1" fillId="6" borderId="0" xfId="0" applyNumberFormat="1" applyFont="1" applyFill="1" applyAlignment="1">
      <alignment horizontal="center"/>
    </xf>
    <xf numFmtId="0" fontId="2" fillId="2" borderId="0" xfId="0" applyFont="1" applyFill="1"/>
    <xf numFmtId="0" fontId="12" fillId="0" borderId="0" xfId="0" applyFont="1" applyFill="1"/>
    <xf numFmtId="0" fontId="13" fillId="0" borderId="0" xfId="0" applyFont="1" applyFill="1"/>
    <xf numFmtId="0" fontId="0" fillId="2" borderId="18" xfId="0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 wrapText="1"/>
    </xf>
    <xf numFmtId="1" fontId="0" fillId="0" borderId="0" xfId="0" applyNumberFormat="1" applyFill="1" applyAlignment="1">
      <alignment horizontal="center"/>
    </xf>
    <xf numFmtId="14" fontId="14" fillId="0" borderId="0" xfId="0" applyNumberFormat="1" applyFont="1"/>
    <xf numFmtId="167" fontId="14" fillId="0" borderId="0" xfId="2" applyNumberFormat="1" applyFont="1" applyFill="1" applyAlignment="1">
      <alignment horizontal="center"/>
    </xf>
    <xf numFmtId="14" fontId="0" fillId="0" borderId="0" xfId="0" applyNumberFormat="1" applyFill="1" applyAlignment="1">
      <alignment horizontal="right"/>
    </xf>
    <xf numFmtId="167" fontId="0" fillId="0" borderId="0" xfId="0" applyNumberFormat="1" applyFill="1" applyAlignment="1">
      <alignment horizontal="center"/>
    </xf>
    <xf numFmtId="167" fontId="0" fillId="0" borderId="0" xfId="0" applyNumberFormat="1" applyFill="1"/>
    <xf numFmtId="0" fontId="0" fillId="0" borderId="0" xfId="0" applyAlignment="1">
      <alignment horizontal="right"/>
    </xf>
    <xf numFmtId="167" fontId="0" fillId="0" borderId="0" xfId="0" applyNumberFormat="1"/>
    <xf numFmtId="10" fontId="15" fillId="0" borderId="0" xfId="0" applyNumberFormat="1" applyFont="1" applyProtection="1">
      <protection locked="0"/>
    </xf>
    <xf numFmtId="167" fontId="0" fillId="0" borderId="0" xfId="2" applyNumberFormat="1" applyFont="1" applyFill="1" applyAlignment="1">
      <alignment horizontal="center"/>
    </xf>
    <xf numFmtId="10" fontId="15" fillId="0" borderId="0" xfId="0" applyNumberFormat="1" applyFont="1" applyAlignment="1" applyProtection="1">
      <alignment horizontal="center"/>
      <protection locked="0"/>
    </xf>
    <xf numFmtId="0" fontId="6" fillId="0" borderId="0" xfId="0" applyFont="1" applyBorder="1" applyAlignment="1">
      <alignment horizontal="center" shrinkToFit="1"/>
    </xf>
    <xf numFmtId="0" fontId="6" fillId="2" borderId="0" xfId="0" applyFont="1" applyFill="1" applyBorder="1"/>
    <xf numFmtId="169" fontId="16" fillId="0" borderId="0" xfId="1" applyNumberFormat="1" applyFont="1" applyProtection="1">
      <protection locked="0"/>
    </xf>
    <xf numFmtId="169" fontId="0" fillId="0" borderId="0" xfId="1" applyNumberFormat="1" applyFont="1" applyFill="1" applyAlignment="1">
      <alignment horizontal="center"/>
    </xf>
    <xf numFmtId="14" fontId="0" fillId="0" borderId="0" xfId="0" applyNumberFormat="1"/>
    <xf numFmtId="169" fontId="0" fillId="0" borderId="0" xfId="0" applyNumberFormat="1"/>
    <xf numFmtId="167" fontId="1" fillId="0" borderId="0" xfId="2" applyNumberFormat="1"/>
    <xf numFmtId="169" fontId="1" fillId="0" borderId="0" xfId="1" applyNumberFormat="1" applyFill="1" applyAlignment="1">
      <alignment horizontal="center"/>
    </xf>
    <xf numFmtId="167" fontId="1" fillId="0" borderId="0" xfId="2" applyNumberFormat="1" applyFill="1" applyAlignment="1">
      <alignment horizontal="center"/>
    </xf>
    <xf numFmtId="167" fontId="15" fillId="0" borderId="0" xfId="0" applyNumberFormat="1" applyFont="1" applyFill="1" applyAlignment="1">
      <alignment horizontal="center"/>
    </xf>
    <xf numFmtId="169" fontId="0" fillId="0" borderId="0" xfId="0" applyNumberFormat="1" applyFill="1"/>
    <xf numFmtId="167" fontId="1" fillId="0" borderId="0" xfId="2" applyNumberFormat="1" applyFill="1"/>
    <xf numFmtId="169" fontId="16" fillId="0" borderId="0" xfId="1" applyNumberFormat="1" applyFont="1" applyFill="1" applyProtection="1">
      <protection locked="0"/>
    </xf>
    <xf numFmtId="0" fontId="1" fillId="0" borderId="0" xfId="2" applyNumberFormat="1" applyFill="1" applyAlignment="1">
      <alignment horizontal="center"/>
    </xf>
    <xf numFmtId="0" fontId="0" fillId="0" borderId="0" xfId="0" applyNumberFormat="1" applyFill="1"/>
    <xf numFmtId="167" fontId="0" fillId="0" borderId="0" xfId="2" applyNumberFormat="1" applyFont="1" applyFill="1"/>
    <xf numFmtId="10" fontId="16" fillId="0" borderId="0" xfId="0" applyNumberFormat="1" applyFont="1" applyProtection="1">
      <protection locked="0"/>
    </xf>
    <xf numFmtId="14" fontId="2" fillId="0" borderId="0" xfId="0" applyNumberFormat="1" applyFont="1"/>
    <xf numFmtId="169" fontId="2" fillId="0" borderId="0" xfId="0" applyNumberFormat="1" applyFont="1"/>
    <xf numFmtId="167" fontId="2" fillId="0" borderId="0" xfId="2" applyNumberFormat="1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14" fontId="15" fillId="0" borderId="0" xfId="0" applyNumberFormat="1" applyFont="1"/>
    <xf numFmtId="1" fontId="13" fillId="0" borderId="0" xfId="0" applyNumberFormat="1" applyFont="1"/>
    <xf numFmtId="167" fontId="15" fillId="0" borderId="0" xfId="0" applyNumberFormat="1" applyFont="1" applyBorder="1" applyProtection="1">
      <protection locked="0"/>
    </xf>
    <xf numFmtId="167" fontId="15" fillId="0" borderId="0" xfId="0" applyNumberFormat="1" applyFont="1" applyFill="1" applyBorder="1" applyProtection="1">
      <protection locked="0"/>
    </xf>
    <xf numFmtId="167" fontId="15" fillId="15" borderId="0" xfId="0" applyNumberFormat="1" applyFont="1" applyFill="1" applyBorder="1"/>
    <xf numFmtId="167" fontId="15" fillId="0" borderId="0" xfId="0" applyNumberFormat="1" applyFont="1" applyBorder="1" applyAlignment="1" applyProtection="1">
      <alignment wrapText="1"/>
      <protection locked="0"/>
    </xf>
    <xf numFmtId="0" fontId="0" fillId="0" borderId="0" xfId="0" applyFill="1" applyAlignment="1">
      <alignment horizontal="left"/>
    </xf>
    <xf numFmtId="167" fontId="15" fillId="0" borderId="0" xfId="2" applyNumberFormat="1" applyFont="1" applyProtection="1">
      <protection locked="0"/>
    </xf>
    <xf numFmtId="167" fontId="15" fillId="0" borderId="0" xfId="2" applyNumberFormat="1" applyFont="1" applyBorder="1" applyProtection="1">
      <protection locked="0"/>
    </xf>
    <xf numFmtId="167" fontId="1" fillId="0" borderId="0" xfId="2" applyNumberFormat="1" applyFill="1" applyAlignment="1">
      <alignment horizontal="right"/>
    </xf>
    <xf numFmtId="167" fontId="0" fillId="0" borderId="0" xfId="0" applyNumberFormat="1" applyFill="1" applyAlignment="1">
      <alignment horizontal="right"/>
    </xf>
    <xf numFmtId="14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>
      <alignment horizontal="left"/>
    </xf>
    <xf numFmtId="167" fontId="16" fillId="0" borderId="0" xfId="2" applyNumberFormat="1" applyFont="1" applyFill="1" applyProtection="1">
      <protection locked="0"/>
    </xf>
    <xf numFmtId="167" fontId="15" fillId="0" borderId="0" xfId="2" applyNumberFormat="1" applyFont="1" applyFill="1"/>
    <xf numFmtId="10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6" fillId="0" borderId="24" xfId="0" applyFont="1" applyBorder="1" applyAlignment="1">
      <alignment horizontal="center" shrinkToFit="1"/>
    </xf>
    <xf numFmtId="0" fontId="6" fillId="0" borderId="25" xfId="0" applyFont="1" applyBorder="1" applyAlignment="1">
      <alignment horizontal="center" shrinkToFit="1"/>
    </xf>
    <xf numFmtId="0" fontId="4" fillId="0" borderId="2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3" fillId="0" borderId="2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3" xfId="0" applyFont="1" applyBorder="1" applyAlignment="1">
      <alignment horizontal="center"/>
    </xf>
    <xf numFmtId="0" fontId="6" fillId="0" borderId="1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0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25"/>
  <sheetViews>
    <sheetView workbookViewId="0">
      <selection activeCell="A7" sqref="A7"/>
    </sheetView>
  </sheetViews>
  <sheetFormatPr defaultRowHeight="13.2" x14ac:dyDescent="0.25"/>
  <cols>
    <col min="1" max="1" width="10.109375" customWidth="1"/>
    <col min="2" max="2" width="18.33203125" style="1" customWidth="1"/>
    <col min="3" max="3" width="22" customWidth="1"/>
    <col min="4" max="4" width="13.44140625" customWidth="1"/>
    <col min="5" max="5" width="16" customWidth="1"/>
    <col min="6" max="6" width="14.88671875" customWidth="1"/>
    <col min="7" max="9" width="14.88671875" hidden="1" customWidth="1"/>
  </cols>
  <sheetData>
    <row r="3" spans="1:18" x14ac:dyDescent="0.25">
      <c r="B3" s="173" t="s">
        <v>66</v>
      </c>
      <c r="C3" s="173"/>
      <c r="D3" s="173"/>
      <c r="E3" s="146">
        <f>A10</f>
        <v>37225</v>
      </c>
      <c r="F3" s="147">
        <f>I30+I135+I150+I175+I186+I207+I229+I324</f>
        <v>67</v>
      </c>
      <c r="G3" s="139"/>
      <c r="H3" s="139"/>
    </row>
    <row r="4" spans="1:18" x14ac:dyDescent="0.25">
      <c r="B4" s="173" t="s">
        <v>67</v>
      </c>
      <c r="C4" s="173"/>
      <c r="D4" s="173"/>
      <c r="E4" s="146">
        <f>A10</f>
        <v>37225</v>
      </c>
      <c r="F4" s="148">
        <f>(IF(ISERROR(F31),0,F31)*I30+IF(ISERROR(F136),0,F136)*I135+IF(ISERROR(F151),0,F151)*I150+IF(ISERROR(F176),0,F176)*I175+IF(ISERROR(F187),0,F187)*I186+IF(ISERROR(F208),0,F208)*I207+IF(ISERROR(F230),0,F230)*I229+IF(ISERROR(F325),0,F325)*I324)/F3</f>
        <v>0.87372983421511052</v>
      </c>
      <c r="G4" s="144"/>
      <c r="H4" s="144"/>
    </row>
    <row r="5" spans="1:18" x14ac:dyDescent="0.25">
      <c r="G5" s="61"/>
      <c r="H5" s="61"/>
    </row>
    <row r="6" spans="1:18" ht="17.399999999999999" x14ac:dyDescent="0.3">
      <c r="A6" s="56"/>
      <c r="B6" s="174" t="s">
        <v>19</v>
      </c>
      <c r="C6" s="174"/>
      <c r="D6" s="111"/>
      <c r="E6" s="111"/>
      <c r="F6" s="111"/>
      <c r="G6" s="113"/>
      <c r="H6" s="113"/>
    </row>
    <row r="7" spans="1:18" ht="43.5" customHeight="1" x14ac:dyDescent="0.25">
      <c r="B7" s="2"/>
      <c r="C7" s="2" t="s">
        <v>1</v>
      </c>
      <c r="D7" s="2"/>
      <c r="E7" s="2"/>
      <c r="F7" s="2"/>
      <c r="G7" s="2"/>
      <c r="H7" s="2"/>
      <c r="I7" s="2"/>
      <c r="J7" s="2"/>
    </row>
    <row r="8" spans="1:18" ht="39.6" x14ac:dyDescent="0.25">
      <c r="B8" s="149" t="s">
        <v>0</v>
      </c>
      <c r="C8" s="149" t="s">
        <v>2</v>
      </c>
      <c r="D8" s="149" t="s">
        <v>59</v>
      </c>
      <c r="E8" s="150" t="s">
        <v>61</v>
      </c>
      <c r="F8" s="150" t="s">
        <v>62</v>
      </c>
      <c r="G8" s="117"/>
      <c r="H8" s="117"/>
      <c r="I8" s="117" t="s">
        <v>65</v>
      </c>
      <c r="J8" s="2"/>
      <c r="K8" s="75" t="s">
        <v>3</v>
      </c>
    </row>
    <row r="9" spans="1:18" x14ac:dyDescent="0.25">
      <c r="A9" s="119">
        <v>37196</v>
      </c>
      <c r="D9" s="61"/>
      <c r="E9" s="61"/>
      <c r="F9" s="61"/>
      <c r="G9" s="61"/>
      <c r="H9" s="61"/>
      <c r="I9" s="61"/>
      <c r="J9" s="61"/>
    </row>
    <row r="10" spans="1:18" x14ac:dyDescent="0.25">
      <c r="A10" s="119">
        <v>37225</v>
      </c>
      <c r="B10" s="1">
        <v>1</v>
      </c>
      <c r="C10" s="3">
        <v>37018</v>
      </c>
      <c r="D10" s="8">
        <f>C10+90</f>
        <v>37108</v>
      </c>
      <c r="E10" s="118">
        <f>IF($A$10&gt;=D10,(IF($A$10-D10&gt;31,$A$10-$A$9+1,$A$10-D10+1)),0)</f>
        <v>30</v>
      </c>
      <c r="F10" s="120">
        <v>0.99309999999999998</v>
      </c>
      <c r="G10" s="131">
        <f t="shared" ref="G10:G28" si="0">IF(F10&lt;&gt;"",E10,0)</f>
        <v>30</v>
      </c>
      <c r="H10" s="145">
        <f t="shared" ref="H10:H28" si="1">IF(F10&lt;&gt;"",F10,0)</f>
        <v>0.99309999999999998</v>
      </c>
      <c r="I10" s="131">
        <f>IF(E10&gt;0,1,0)</f>
        <v>1</v>
      </c>
      <c r="J10" s="8"/>
      <c r="K10" s="73" t="s">
        <v>4</v>
      </c>
      <c r="L10" s="73">
        <v>2</v>
      </c>
    </row>
    <row r="11" spans="1:18" x14ac:dyDescent="0.25">
      <c r="B11" s="1">
        <v>2</v>
      </c>
      <c r="C11" s="4">
        <v>37069</v>
      </c>
      <c r="D11" s="8">
        <f t="shared" ref="D11:D29" si="2">C11+90</f>
        <v>37159</v>
      </c>
      <c r="E11" s="118">
        <f t="shared" ref="E11:E29" si="3">IF($A$10&gt;=D11,(IF($A$10-D11&gt;31,$A$10-$A$9+1,$A$10-D11+1)),0)</f>
        <v>30</v>
      </c>
      <c r="F11" s="120">
        <v>0.99929999999999997</v>
      </c>
      <c r="G11" s="131">
        <f t="shared" si="0"/>
        <v>30</v>
      </c>
      <c r="H11" s="145">
        <f t="shared" si="1"/>
        <v>0.99929999999999997</v>
      </c>
      <c r="I11" s="131">
        <f t="shared" ref="I11:I29" si="4">IF(E11&gt;0,1,0)</f>
        <v>1</v>
      </c>
      <c r="J11" s="8"/>
      <c r="K11" s="74" t="s">
        <v>5</v>
      </c>
      <c r="L11" s="74">
        <v>16</v>
      </c>
    </row>
    <row r="12" spans="1:18" ht="13.8" thickBot="1" x14ac:dyDescent="0.3">
      <c r="B12" s="1">
        <v>3</v>
      </c>
      <c r="C12" s="3">
        <v>37028</v>
      </c>
      <c r="D12" s="8">
        <f t="shared" si="2"/>
        <v>37118</v>
      </c>
      <c r="E12" s="118">
        <f t="shared" si="3"/>
        <v>30</v>
      </c>
      <c r="F12" s="120">
        <v>0.99560000000000004</v>
      </c>
      <c r="G12" s="131">
        <f t="shared" si="0"/>
        <v>30</v>
      </c>
      <c r="H12" s="145">
        <f t="shared" si="1"/>
        <v>0.99560000000000004</v>
      </c>
      <c r="I12" s="131">
        <f t="shared" si="4"/>
        <v>1</v>
      </c>
      <c r="J12" s="8"/>
      <c r="K12" s="6" t="s">
        <v>6</v>
      </c>
      <c r="L12" s="6">
        <v>2</v>
      </c>
      <c r="M12" s="7" t="s">
        <v>7</v>
      </c>
      <c r="P12" s="97" t="s">
        <v>20</v>
      </c>
      <c r="Q12" s="98"/>
      <c r="R12" s="98"/>
    </row>
    <row r="13" spans="1:18" ht="13.8" thickTop="1" x14ac:dyDescent="0.25">
      <c r="B13" s="1">
        <v>4</v>
      </c>
      <c r="C13" s="4">
        <v>37069</v>
      </c>
      <c r="D13" s="8">
        <f t="shared" si="2"/>
        <v>37159</v>
      </c>
      <c r="E13" s="118">
        <f t="shared" si="3"/>
        <v>30</v>
      </c>
      <c r="F13" s="120">
        <v>0.86170000000000002</v>
      </c>
      <c r="G13" s="131">
        <f t="shared" si="0"/>
        <v>30</v>
      </c>
      <c r="H13" s="145">
        <f t="shared" si="1"/>
        <v>0.86170000000000002</v>
      </c>
      <c r="I13" s="131">
        <f t="shared" si="4"/>
        <v>1</v>
      </c>
      <c r="J13" s="8"/>
      <c r="L13" s="7">
        <f>SUM(L10:L12)</f>
        <v>20</v>
      </c>
      <c r="M13" s="7" t="s">
        <v>9</v>
      </c>
      <c r="P13" s="9"/>
    </row>
    <row r="14" spans="1:18" x14ac:dyDescent="0.25">
      <c r="B14" s="1">
        <v>5</v>
      </c>
      <c r="C14" s="4">
        <v>37069</v>
      </c>
      <c r="D14" s="8">
        <f t="shared" si="2"/>
        <v>37159</v>
      </c>
      <c r="E14" s="118">
        <f t="shared" si="3"/>
        <v>30</v>
      </c>
      <c r="F14" s="120">
        <v>0.98729999999999996</v>
      </c>
      <c r="G14" s="131">
        <f t="shared" si="0"/>
        <v>30</v>
      </c>
      <c r="H14" s="145">
        <f t="shared" si="1"/>
        <v>0.98729999999999996</v>
      </c>
      <c r="I14" s="131">
        <f t="shared" si="4"/>
        <v>1</v>
      </c>
      <c r="J14" s="8"/>
      <c r="L14">
        <v>0</v>
      </c>
    </row>
    <row r="15" spans="1:18" x14ac:dyDescent="0.25">
      <c r="B15" s="1">
        <v>6</v>
      </c>
      <c r="C15" s="4">
        <v>37043</v>
      </c>
      <c r="D15" s="8">
        <f t="shared" si="2"/>
        <v>37133</v>
      </c>
      <c r="E15" s="118">
        <f t="shared" si="3"/>
        <v>30</v>
      </c>
      <c r="F15" s="120">
        <v>0.98740000000000006</v>
      </c>
      <c r="G15" s="131">
        <f t="shared" si="0"/>
        <v>30</v>
      </c>
      <c r="H15" s="145">
        <f t="shared" si="1"/>
        <v>0.98740000000000006</v>
      </c>
      <c r="I15" s="131">
        <f t="shared" si="4"/>
        <v>1</v>
      </c>
      <c r="J15" s="8"/>
    </row>
    <row r="16" spans="1:18" x14ac:dyDescent="0.25">
      <c r="B16" s="1">
        <v>7</v>
      </c>
      <c r="C16" s="4">
        <v>37069</v>
      </c>
      <c r="D16" s="8">
        <f t="shared" si="2"/>
        <v>37159</v>
      </c>
      <c r="E16" s="118">
        <f t="shared" si="3"/>
        <v>30</v>
      </c>
      <c r="F16" s="120">
        <v>0.99460000000000004</v>
      </c>
      <c r="G16" s="131">
        <f t="shared" si="0"/>
        <v>30</v>
      </c>
      <c r="H16" s="145">
        <f t="shared" si="1"/>
        <v>0.99460000000000004</v>
      </c>
      <c r="I16" s="131">
        <f t="shared" si="4"/>
        <v>1</v>
      </c>
      <c r="J16" s="8"/>
    </row>
    <row r="17" spans="1:10" x14ac:dyDescent="0.25">
      <c r="B17" s="1">
        <v>8</v>
      </c>
      <c r="C17" s="4">
        <v>37053</v>
      </c>
      <c r="D17" s="8">
        <f t="shared" si="2"/>
        <v>37143</v>
      </c>
      <c r="E17" s="118">
        <f t="shared" si="3"/>
        <v>30</v>
      </c>
      <c r="F17" s="120">
        <v>0.99009999999999998</v>
      </c>
      <c r="G17" s="131">
        <f t="shared" si="0"/>
        <v>30</v>
      </c>
      <c r="H17" s="145">
        <f t="shared" si="1"/>
        <v>0.99009999999999998</v>
      </c>
      <c r="I17" s="131">
        <f t="shared" si="4"/>
        <v>1</v>
      </c>
      <c r="J17" s="8"/>
    </row>
    <row r="18" spans="1:10" x14ac:dyDescent="0.25">
      <c r="B18" s="1">
        <v>9</v>
      </c>
      <c r="C18" s="4">
        <v>37053</v>
      </c>
      <c r="D18" s="8">
        <f t="shared" si="2"/>
        <v>37143</v>
      </c>
      <c r="E18" s="118">
        <f t="shared" si="3"/>
        <v>30</v>
      </c>
      <c r="F18" s="120">
        <v>0.98850000000000005</v>
      </c>
      <c r="G18" s="131">
        <f t="shared" si="0"/>
        <v>30</v>
      </c>
      <c r="H18" s="145">
        <f t="shared" si="1"/>
        <v>0.98850000000000005</v>
      </c>
      <c r="I18" s="131">
        <f t="shared" si="4"/>
        <v>1</v>
      </c>
      <c r="J18" s="8"/>
    </row>
    <row r="19" spans="1:10" x14ac:dyDescent="0.25">
      <c r="B19" s="1">
        <v>10</v>
      </c>
      <c r="C19" s="4">
        <v>37070</v>
      </c>
      <c r="D19" s="8">
        <f t="shared" si="2"/>
        <v>37160</v>
      </c>
      <c r="E19" s="118">
        <f t="shared" si="3"/>
        <v>30</v>
      </c>
      <c r="F19" s="120">
        <v>0.96779999999999999</v>
      </c>
      <c r="G19" s="131">
        <f t="shared" si="0"/>
        <v>30</v>
      </c>
      <c r="H19" s="145">
        <f t="shared" si="1"/>
        <v>0.96779999999999999</v>
      </c>
      <c r="I19" s="131">
        <f t="shared" si="4"/>
        <v>1</v>
      </c>
      <c r="J19" s="8"/>
    </row>
    <row r="20" spans="1:10" x14ac:dyDescent="0.25">
      <c r="B20" s="1">
        <v>11</v>
      </c>
      <c r="C20" s="4">
        <v>37070</v>
      </c>
      <c r="D20" s="8">
        <f t="shared" si="2"/>
        <v>37160</v>
      </c>
      <c r="E20" s="118">
        <f t="shared" si="3"/>
        <v>30</v>
      </c>
      <c r="F20" s="120">
        <v>0.94940000000000002</v>
      </c>
      <c r="G20" s="131">
        <f t="shared" si="0"/>
        <v>30</v>
      </c>
      <c r="H20" s="145">
        <f t="shared" si="1"/>
        <v>0.94940000000000002</v>
      </c>
      <c r="I20" s="131">
        <f t="shared" si="4"/>
        <v>1</v>
      </c>
      <c r="J20" s="8"/>
    </row>
    <row r="21" spans="1:10" x14ac:dyDescent="0.25">
      <c r="B21" s="1">
        <v>12</v>
      </c>
      <c r="C21" s="4">
        <v>37063</v>
      </c>
      <c r="D21" s="8">
        <f t="shared" si="2"/>
        <v>37153</v>
      </c>
      <c r="E21" s="118">
        <f t="shared" si="3"/>
        <v>30</v>
      </c>
      <c r="F21" s="120">
        <v>0.9889</v>
      </c>
      <c r="G21" s="131">
        <f t="shared" si="0"/>
        <v>30</v>
      </c>
      <c r="H21" s="145">
        <f t="shared" si="1"/>
        <v>0.9889</v>
      </c>
      <c r="I21" s="131">
        <f t="shared" si="4"/>
        <v>1</v>
      </c>
      <c r="J21" s="8"/>
    </row>
    <row r="22" spans="1:10" x14ac:dyDescent="0.25">
      <c r="B22" s="1">
        <v>13</v>
      </c>
      <c r="C22" s="4">
        <v>37070</v>
      </c>
      <c r="D22" s="8">
        <f t="shared" si="2"/>
        <v>37160</v>
      </c>
      <c r="E22" s="118">
        <f t="shared" si="3"/>
        <v>30</v>
      </c>
      <c r="F22" s="120">
        <v>0.98650000000000004</v>
      </c>
      <c r="G22" s="131">
        <f t="shared" si="0"/>
        <v>30</v>
      </c>
      <c r="H22" s="145">
        <f t="shared" si="1"/>
        <v>0.98650000000000004</v>
      </c>
      <c r="I22" s="131">
        <f t="shared" si="4"/>
        <v>1</v>
      </c>
      <c r="J22" s="8"/>
    </row>
    <row r="23" spans="1:10" x14ac:dyDescent="0.25">
      <c r="B23" s="1">
        <v>14</v>
      </c>
      <c r="C23" s="4">
        <v>37070</v>
      </c>
      <c r="D23" s="8">
        <f t="shared" si="2"/>
        <v>37160</v>
      </c>
      <c r="E23" s="118">
        <f t="shared" si="3"/>
        <v>30</v>
      </c>
      <c r="F23" s="120">
        <v>0.96940000000000004</v>
      </c>
      <c r="G23" s="131">
        <f t="shared" si="0"/>
        <v>30</v>
      </c>
      <c r="H23" s="145">
        <f t="shared" si="1"/>
        <v>0.96940000000000004</v>
      </c>
      <c r="I23" s="131">
        <f t="shared" si="4"/>
        <v>1</v>
      </c>
      <c r="J23" s="8"/>
    </row>
    <row r="24" spans="1:10" x14ac:dyDescent="0.25">
      <c r="B24" s="1">
        <v>15</v>
      </c>
      <c r="C24" s="4">
        <v>37070</v>
      </c>
      <c r="D24" s="8">
        <f t="shared" si="2"/>
        <v>37160</v>
      </c>
      <c r="E24" s="118">
        <f t="shared" si="3"/>
        <v>30</v>
      </c>
      <c r="F24" s="120">
        <v>0.93440000000000001</v>
      </c>
      <c r="G24" s="131">
        <f t="shared" si="0"/>
        <v>30</v>
      </c>
      <c r="H24" s="145">
        <f t="shared" si="1"/>
        <v>0.93440000000000001</v>
      </c>
      <c r="I24" s="131">
        <f t="shared" si="4"/>
        <v>1</v>
      </c>
      <c r="J24" s="8"/>
    </row>
    <row r="25" spans="1:10" x14ac:dyDescent="0.25">
      <c r="B25" s="1">
        <v>16</v>
      </c>
      <c r="C25" s="4">
        <v>37070</v>
      </c>
      <c r="D25" s="8">
        <f t="shared" si="2"/>
        <v>37160</v>
      </c>
      <c r="E25" s="118">
        <f t="shared" si="3"/>
        <v>30</v>
      </c>
      <c r="F25" s="120">
        <v>0.96960000000000002</v>
      </c>
      <c r="G25" s="131">
        <f t="shared" si="0"/>
        <v>30</v>
      </c>
      <c r="H25" s="145">
        <f t="shared" si="1"/>
        <v>0.96960000000000002</v>
      </c>
      <c r="I25" s="131">
        <f t="shared" si="4"/>
        <v>1</v>
      </c>
      <c r="J25" s="8"/>
    </row>
    <row r="26" spans="1:10" x14ac:dyDescent="0.25">
      <c r="B26" s="1">
        <v>17</v>
      </c>
      <c r="C26" s="4">
        <v>37072</v>
      </c>
      <c r="D26" s="8">
        <f t="shared" si="2"/>
        <v>37162</v>
      </c>
      <c r="E26" s="118">
        <f t="shared" si="3"/>
        <v>30</v>
      </c>
      <c r="F26" s="120">
        <v>0.98480000000000001</v>
      </c>
      <c r="G26" s="131">
        <f t="shared" si="0"/>
        <v>30</v>
      </c>
      <c r="H26" s="145">
        <f t="shared" si="1"/>
        <v>0.98480000000000001</v>
      </c>
      <c r="I26" s="131">
        <f t="shared" si="4"/>
        <v>1</v>
      </c>
      <c r="J26" s="8"/>
    </row>
    <row r="27" spans="1:10" x14ac:dyDescent="0.25">
      <c r="B27" s="1">
        <v>18</v>
      </c>
      <c r="C27" s="5">
        <v>37074</v>
      </c>
      <c r="D27" s="8">
        <f t="shared" si="2"/>
        <v>37164</v>
      </c>
      <c r="E27" s="118">
        <f t="shared" si="3"/>
        <v>30</v>
      </c>
      <c r="F27" s="120">
        <v>0.70799999999999996</v>
      </c>
      <c r="G27" s="131">
        <f t="shared" si="0"/>
        <v>30</v>
      </c>
      <c r="H27" s="145">
        <f t="shared" si="1"/>
        <v>0.70799999999999996</v>
      </c>
      <c r="I27" s="131">
        <f t="shared" si="4"/>
        <v>1</v>
      </c>
      <c r="J27" s="8"/>
    </row>
    <row r="28" spans="1:10" x14ac:dyDescent="0.25">
      <c r="B28" s="1">
        <v>19</v>
      </c>
      <c r="C28" s="5">
        <v>37074</v>
      </c>
      <c r="D28" s="8">
        <f t="shared" si="2"/>
        <v>37164</v>
      </c>
      <c r="E28" s="118">
        <f t="shared" si="3"/>
        <v>30</v>
      </c>
      <c r="F28" s="120">
        <v>0.95430000000000004</v>
      </c>
      <c r="G28" s="131">
        <f t="shared" si="0"/>
        <v>30</v>
      </c>
      <c r="H28" s="145">
        <f t="shared" si="1"/>
        <v>0.95430000000000004</v>
      </c>
      <c r="I28" s="131">
        <f t="shared" si="4"/>
        <v>1</v>
      </c>
      <c r="J28" s="8"/>
    </row>
    <row r="29" spans="1:10" x14ac:dyDescent="0.25">
      <c r="B29" s="1">
        <v>20</v>
      </c>
      <c r="C29" s="4">
        <v>37072</v>
      </c>
      <c r="D29" s="8">
        <f t="shared" si="2"/>
        <v>37162</v>
      </c>
      <c r="E29" s="118">
        <f t="shared" si="3"/>
        <v>30</v>
      </c>
      <c r="F29" s="120">
        <v>0.98899999999999999</v>
      </c>
      <c r="G29" s="131">
        <f>IF(F29&lt;&gt;"",E29,0)</f>
        <v>30</v>
      </c>
      <c r="H29" s="145">
        <f>IF(F29&lt;&gt;"",F29,0)</f>
        <v>0.98899999999999999</v>
      </c>
      <c r="I29" s="131">
        <f t="shared" si="4"/>
        <v>1</v>
      </c>
      <c r="J29" s="8"/>
    </row>
    <row r="30" spans="1:10" x14ac:dyDescent="0.25">
      <c r="C30" s="8"/>
      <c r="D30" s="8"/>
      <c r="E30" s="121" t="s">
        <v>63</v>
      </c>
      <c r="F30" s="122">
        <f>AVERAGE(F10:F29)</f>
        <v>0.95998499999999998</v>
      </c>
      <c r="G30" s="122"/>
      <c r="H30" s="122"/>
      <c r="I30" s="132">
        <f>SUM(I10:I29)</f>
        <v>20</v>
      </c>
      <c r="J30" s="8"/>
    </row>
    <row r="31" spans="1:10" x14ac:dyDescent="0.25">
      <c r="C31" s="1"/>
      <c r="D31" s="112"/>
      <c r="E31" s="112" t="s">
        <v>64</v>
      </c>
      <c r="F31" s="137">
        <f>(G10*H10+G11*H11+G12*H12+G13*H13+G14*H14+G15*H15+G16*H16+G17*H17+G18*H18+G19*H19+G20*H20+G21*H21+G22*H22+G23*H23+G24*H24+G25*H25+G26*H26+G27*H27+G28*H28+G29*H29)/SUM(G10:G29)</f>
        <v>0.95998499999999998</v>
      </c>
      <c r="G31" s="127"/>
      <c r="H31" s="127"/>
      <c r="I31" s="127"/>
      <c r="J31" s="112"/>
    </row>
    <row r="32" spans="1:10" ht="17.399999999999999" x14ac:dyDescent="0.3">
      <c r="A32" s="56"/>
      <c r="B32" s="172" t="s">
        <v>18</v>
      </c>
      <c r="C32" s="172"/>
      <c r="D32" s="113"/>
      <c r="E32" s="113"/>
      <c r="F32" s="113"/>
      <c r="G32" s="113"/>
      <c r="H32" s="113"/>
      <c r="I32" s="113"/>
      <c r="J32" s="113"/>
    </row>
    <row r="33" spans="1:18" x14ac:dyDescent="0.25">
      <c r="B33" s="2"/>
      <c r="C33" s="2" t="s">
        <v>24</v>
      </c>
      <c r="D33" s="114"/>
      <c r="E33" s="114"/>
      <c r="F33" s="114"/>
      <c r="G33" s="114"/>
      <c r="H33" s="114"/>
      <c r="I33" s="114"/>
      <c r="J33" s="114"/>
    </row>
    <row r="34" spans="1:18" ht="39.6" x14ac:dyDescent="0.25">
      <c r="B34" s="2" t="str">
        <f>B8</f>
        <v>TURBINE NO.</v>
      </c>
      <c r="C34" s="2" t="str">
        <f>C8</f>
        <v>ACCEPTANCE</v>
      </c>
      <c r="D34" s="2" t="str">
        <f>D8</f>
        <v xml:space="preserve">90 Days </v>
      </c>
      <c r="E34" s="117" t="str">
        <f>E8</f>
        <v>Days in Mo. &gt; 90 Days from Commissioning</v>
      </c>
      <c r="F34" s="117" t="str">
        <f>F8</f>
        <v>MTD Avail for &gt; 90 days from Commissioning</v>
      </c>
      <c r="G34" s="117"/>
      <c r="H34" s="117"/>
      <c r="I34" s="117" t="s">
        <v>65</v>
      </c>
      <c r="J34" s="2"/>
      <c r="K34" s="75" t="s">
        <v>3</v>
      </c>
    </row>
    <row r="35" spans="1:18" x14ac:dyDescent="0.25">
      <c r="A35" s="61"/>
      <c r="B35" s="11">
        <v>1</v>
      </c>
      <c r="C35" s="12">
        <v>37116</v>
      </c>
      <c r="D35" s="8">
        <f>C35+90</f>
        <v>37206</v>
      </c>
      <c r="E35" s="118">
        <f t="shared" ref="E35:E98" si="5">IF($A$10&gt;=D35,(IF($A$10-D35&gt;31,$A$10-$A$9+1,$A$10-D35+1)),0)</f>
        <v>20</v>
      </c>
      <c r="F35" s="120">
        <v>0.85389999999999999</v>
      </c>
      <c r="G35" s="131">
        <f>IF(F35&lt;&gt;"",E35,0)</f>
        <v>20</v>
      </c>
      <c r="H35" s="145">
        <f>IF(F35&lt;&gt;"",F35,0)</f>
        <v>0.85389999999999999</v>
      </c>
      <c r="I35" s="131">
        <f t="shared" ref="I35:I98" si="6">IF(E35&gt;0,1,0)</f>
        <v>1</v>
      </c>
      <c r="J35" s="8"/>
      <c r="K35" s="78" t="s">
        <v>6</v>
      </c>
      <c r="L35" s="78">
        <v>22</v>
      </c>
    </row>
    <row r="36" spans="1:18" x14ac:dyDescent="0.25">
      <c r="A36" s="61"/>
      <c r="B36" s="11">
        <v>2</v>
      </c>
      <c r="C36" s="12">
        <v>37116</v>
      </c>
      <c r="D36" s="8">
        <f t="shared" ref="D36:D99" si="7">C36+90</f>
        <v>37206</v>
      </c>
      <c r="E36" s="118">
        <f t="shared" si="5"/>
        <v>20</v>
      </c>
      <c r="F36" s="120">
        <v>0.65949539826546222</v>
      </c>
      <c r="G36" s="131">
        <f t="shared" ref="G36:G99" si="8">IF(F36&lt;&gt;"",E36,0)</f>
        <v>20</v>
      </c>
      <c r="H36" s="145">
        <f t="shared" ref="H36:H99" si="9">IF(F36&lt;&gt;"",F36,0)</f>
        <v>0.65949539826546222</v>
      </c>
      <c r="I36" s="131">
        <f t="shared" si="6"/>
        <v>1</v>
      </c>
      <c r="J36" s="8"/>
      <c r="K36" s="79" t="s">
        <v>23</v>
      </c>
      <c r="L36" s="79">
        <v>23</v>
      </c>
    </row>
    <row r="37" spans="1:18" x14ac:dyDescent="0.25">
      <c r="A37" s="61"/>
      <c r="B37" s="11">
        <v>3</v>
      </c>
      <c r="C37" s="12">
        <v>37116</v>
      </c>
      <c r="D37" s="8">
        <f t="shared" si="7"/>
        <v>37206</v>
      </c>
      <c r="E37" s="118">
        <f t="shared" si="5"/>
        <v>20</v>
      </c>
      <c r="F37" s="120">
        <v>0.8659</v>
      </c>
      <c r="G37" s="131">
        <f t="shared" si="8"/>
        <v>20</v>
      </c>
      <c r="H37" s="145">
        <f t="shared" si="9"/>
        <v>0.8659</v>
      </c>
      <c r="I37" s="131">
        <f t="shared" si="6"/>
        <v>1</v>
      </c>
      <c r="J37" s="8"/>
      <c r="K37" s="80" t="s">
        <v>28</v>
      </c>
      <c r="L37" s="80">
        <v>42</v>
      </c>
    </row>
    <row r="38" spans="1:18" x14ac:dyDescent="0.25">
      <c r="A38" s="61"/>
      <c r="B38" s="11">
        <v>4</v>
      </c>
      <c r="C38" s="12">
        <v>37125</v>
      </c>
      <c r="D38" s="8">
        <f t="shared" si="7"/>
        <v>37215</v>
      </c>
      <c r="E38" s="118">
        <f t="shared" si="5"/>
        <v>11</v>
      </c>
      <c r="F38" s="120">
        <v>0.99060000000000004</v>
      </c>
      <c r="G38" s="131">
        <f t="shared" si="8"/>
        <v>11</v>
      </c>
      <c r="H38" s="145">
        <f t="shared" si="9"/>
        <v>0.99060000000000004</v>
      </c>
      <c r="I38" s="131">
        <f t="shared" si="6"/>
        <v>1</v>
      </c>
      <c r="J38" s="8"/>
      <c r="K38" s="81" t="s">
        <v>42</v>
      </c>
      <c r="L38" s="81">
        <v>7</v>
      </c>
    </row>
    <row r="39" spans="1:18" ht="13.8" thickBot="1" x14ac:dyDescent="0.3">
      <c r="A39" s="61"/>
      <c r="B39" s="11">
        <v>5</v>
      </c>
      <c r="C39" s="12">
        <v>37125</v>
      </c>
      <c r="D39" s="8">
        <f t="shared" si="7"/>
        <v>37215</v>
      </c>
      <c r="E39" s="118">
        <f t="shared" si="5"/>
        <v>11</v>
      </c>
      <c r="F39" s="120">
        <v>0.97</v>
      </c>
      <c r="G39" s="131">
        <f t="shared" si="8"/>
        <v>11</v>
      </c>
      <c r="H39" s="145">
        <f t="shared" si="9"/>
        <v>0.97</v>
      </c>
      <c r="I39" s="131">
        <f t="shared" si="6"/>
        <v>1</v>
      </c>
      <c r="J39" s="8"/>
      <c r="K39" s="76" t="s">
        <v>43</v>
      </c>
      <c r="L39" s="77">
        <v>6</v>
      </c>
      <c r="M39" s="7" t="s">
        <v>7</v>
      </c>
      <c r="P39" s="99" t="s">
        <v>20</v>
      </c>
      <c r="Q39" s="98"/>
      <c r="R39" s="98"/>
    </row>
    <row r="40" spans="1:18" ht="13.8" thickTop="1" x14ac:dyDescent="0.25">
      <c r="A40" s="61"/>
      <c r="B40" s="11">
        <v>6</v>
      </c>
      <c r="C40" s="12">
        <v>37125</v>
      </c>
      <c r="D40" s="8">
        <f t="shared" si="7"/>
        <v>37215</v>
      </c>
      <c r="E40" s="118">
        <f t="shared" si="5"/>
        <v>11</v>
      </c>
      <c r="F40" s="120">
        <v>0.99329999999999996</v>
      </c>
      <c r="G40" s="131">
        <f t="shared" si="8"/>
        <v>11</v>
      </c>
      <c r="H40" s="145">
        <f t="shared" si="9"/>
        <v>0.99329999999999996</v>
      </c>
      <c r="I40" s="131">
        <f t="shared" si="6"/>
        <v>1</v>
      </c>
      <c r="J40" s="8"/>
      <c r="L40" s="7">
        <f>L35+L36+L37+L38+L39</f>
        <v>100</v>
      </c>
      <c r="M40" s="7" t="s">
        <v>9</v>
      </c>
      <c r="P40" s="9"/>
    </row>
    <row r="41" spans="1:18" x14ac:dyDescent="0.25">
      <c r="A41" s="61"/>
      <c r="B41" s="11">
        <v>7</v>
      </c>
      <c r="C41" s="59">
        <v>37124</v>
      </c>
      <c r="D41" s="8">
        <f t="shared" si="7"/>
        <v>37214</v>
      </c>
      <c r="E41" s="118">
        <f t="shared" si="5"/>
        <v>12</v>
      </c>
      <c r="F41" s="120">
        <v>0.89019999999999999</v>
      </c>
      <c r="G41" s="131">
        <f t="shared" si="8"/>
        <v>12</v>
      </c>
      <c r="H41" s="145">
        <f t="shared" si="9"/>
        <v>0.89019999999999999</v>
      </c>
      <c r="I41" s="131">
        <f t="shared" si="6"/>
        <v>1</v>
      </c>
      <c r="J41" s="8"/>
      <c r="L41">
        <f>100-L40</f>
        <v>0</v>
      </c>
    </row>
    <row r="42" spans="1:18" x14ac:dyDescent="0.25">
      <c r="A42" s="61"/>
      <c r="B42" s="11">
        <v>8</v>
      </c>
      <c r="C42" s="12">
        <v>37131</v>
      </c>
      <c r="D42" s="8">
        <f t="shared" si="7"/>
        <v>37221</v>
      </c>
      <c r="E42" s="118">
        <f t="shared" si="5"/>
        <v>5</v>
      </c>
      <c r="F42" s="120">
        <f>F74</f>
        <v>0.92310000000000003</v>
      </c>
      <c r="G42" s="131">
        <f t="shared" si="8"/>
        <v>5</v>
      </c>
      <c r="H42" s="145">
        <f t="shared" si="9"/>
        <v>0.92310000000000003</v>
      </c>
      <c r="I42" s="131">
        <f t="shared" si="6"/>
        <v>1</v>
      </c>
      <c r="J42" s="8"/>
    </row>
    <row r="43" spans="1:18" x14ac:dyDescent="0.25">
      <c r="A43" s="61"/>
      <c r="B43" s="11">
        <v>9</v>
      </c>
      <c r="C43" s="12">
        <v>37125</v>
      </c>
      <c r="D43" s="8">
        <f t="shared" si="7"/>
        <v>37215</v>
      </c>
      <c r="E43" s="118">
        <f t="shared" si="5"/>
        <v>11</v>
      </c>
      <c r="F43" s="120">
        <v>0.78239999999999998</v>
      </c>
      <c r="G43" s="131">
        <f t="shared" si="8"/>
        <v>11</v>
      </c>
      <c r="H43" s="145">
        <f t="shared" si="9"/>
        <v>0.78239999999999998</v>
      </c>
      <c r="I43" s="131">
        <f t="shared" si="6"/>
        <v>1</v>
      </c>
      <c r="J43" s="8"/>
    </row>
    <row r="44" spans="1:18" x14ac:dyDescent="0.25">
      <c r="A44" s="61"/>
      <c r="B44" s="11">
        <v>10</v>
      </c>
      <c r="C44" s="12">
        <v>37125</v>
      </c>
      <c r="D44" s="8">
        <f t="shared" si="7"/>
        <v>37215</v>
      </c>
      <c r="E44" s="118">
        <f t="shared" si="5"/>
        <v>11</v>
      </c>
      <c r="F44" s="120">
        <v>0.85140000000000005</v>
      </c>
      <c r="G44" s="131">
        <f t="shared" si="8"/>
        <v>11</v>
      </c>
      <c r="H44" s="145">
        <f t="shared" si="9"/>
        <v>0.85140000000000005</v>
      </c>
      <c r="I44" s="131">
        <f t="shared" si="6"/>
        <v>1</v>
      </c>
      <c r="J44" s="8"/>
    </row>
    <row r="45" spans="1:18" x14ac:dyDescent="0.25">
      <c r="A45" s="61"/>
      <c r="B45" s="11">
        <v>11</v>
      </c>
      <c r="C45" s="59">
        <v>37120</v>
      </c>
      <c r="D45" s="8">
        <f t="shared" si="7"/>
        <v>37210</v>
      </c>
      <c r="E45" s="118">
        <f t="shared" si="5"/>
        <v>16</v>
      </c>
      <c r="F45" s="120">
        <v>0.84440000000000004</v>
      </c>
      <c r="G45" s="131">
        <f t="shared" si="8"/>
        <v>16</v>
      </c>
      <c r="H45" s="145">
        <f t="shared" si="9"/>
        <v>0.84440000000000004</v>
      </c>
      <c r="I45" s="131">
        <f t="shared" si="6"/>
        <v>1</v>
      </c>
      <c r="J45" s="8"/>
    </row>
    <row r="46" spans="1:18" x14ac:dyDescent="0.25">
      <c r="A46" s="61"/>
      <c r="B46" s="11">
        <v>12</v>
      </c>
      <c r="C46" s="12">
        <v>37116</v>
      </c>
      <c r="D46" s="8">
        <f t="shared" si="7"/>
        <v>37206</v>
      </c>
      <c r="E46" s="118">
        <f t="shared" si="5"/>
        <v>20</v>
      </c>
      <c r="F46" s="120">
        <v>0.99690000000000001</v>
      </c>
      <c r="G46" s="131">
        <f t="shared" si="8"/>
        <v>20</v>
      </c>
      <c r="H46" s="145">
        <f t="shared" si="9"/>
        <v>0.99690000000000001</v>
      </c>
      <c r="I46" s="131">
        <f t="shared" si="6"/>
        <v>1</v>
      </c>
      <c r="J46" s="8"/>
    </row>
    <row r="47" spans="1:18" x14ac:dyDescent="0.25">
      <c r="A47" s="61"/>
      <c r="B47" s="11">
        <v>13</v>
      </c>
      <c r="C47" s="12">
        <v>37125</v>
      </c>
      <c r="D47" s="8">
        <f t="shared" si="7"/>
        <v>37215</v>
      </c>
      <c r="E47" s="118">
        <f t="shared" si="5"/>
        <v>11</v>
      </c>
      <c r="F47" s="120">
        <v>0.6964302824516666</v>
      </c>
      <c r="G47" s="131">
        <f t="shared" si="8"/>
        <v>11</v>
      </c>
      <c r="H47" s="145">
        <f t="shared" si="9"/>
        <v>0.6964302824516666</v>
      </c>
      <c r="I47" s="131">
        <f t="shared" si="6"/>
        <v>1</v>
      </c>
      <c r="J47" s="8"/>
    </row>
    <row r="48" spans="1:18" x14ac:dyDescent="0.25">
      <c r="A48" s="61"/>
      <c r="B48" s="11">
        <v>14</v>
      </c>
      <c r="C48" s="12">
        <v>37116</v>
      </c>
      <c r="D48" s="8">
        <f t="shared" si="7"/>
        <v>37206</v>
      </c>
      <c r="E48" s="118">
        <f t="shared" si="5"/>
        <v>20</v>
      </c>
      <c r="F48" s="120">
        <v>0.88200000000000001</v>
      </c>
      <c r="G48" s="131">
        <f t="shared" si="8"/>
        <v>20</v>
      </c>
      <c r="H48" s="145">
        <f t="shared" si="9"/>
        <v>0.88200000000000001</v>
      </c>
      <c r="I48" s="131">
        <f t="shared" si="6"/>
        <v>1</v>
      </c>
      <c r="J48" s="8"/>
    </row>
    <row r="49" spans="1:10" x14ac:dyDescent="0.25">
      <c r="A49" s="61"/>
      <c r="B49" s="11">
        <v>15</v>
      </c>
      <c r="C49" s="12">
        <v>37125</v>
      </c>
      <c r="D49" s="8">
        <f t="shared" si="7"/>
        <v>37215</v>
      </c>
      <c r="E49" s="118">
        <f t="shared" si="5"/>
        <v>11</v>
      </c>
      <c r="F49" s="120">
        <v>0.98780000000000001</v>
      </c>
      <c r="G49" s="131">
        <f t="shared" si="8"/>
        <v>11</v>
      </c>
      <c r="H49" s="145">
        <f t="shared" si="9"/>
        <v>0.98780000000000001</v>
      </c>
      <c r="I49" s="131">
        <f t="shared" si="6"/>
        <v>1</v>
      </c>
      <c r="J49" s="8"/>
    </row>
    <row r="50" spans="1:10" x14ac:dyDescent="0.25">
      <c r="A50" s="61"/>
      <c r="B50" s="11">
        <v>16</v>
      </c>
      <c r="C50" s="12">
        <v>37131</v>
      </c>
      <c r="D50" s="8">
        <f t="shared" si="7"/>
        <v>37221</v>
      </c>
      <c r="E50" s="118">
        <f t="shared" si="5"/>
        <v>5</v>
      </c>
      <c r="F50" s="120">
        <v>0.81850000000000001</v>
      </c>
      <c r="G50" s="131">
        <f t="shared" si="8"/>
        <v>5</v>
      </c>
      <c r="H50" s="145">
        <f t="shared" si="9"/>
        <v>0.81850000000000001</v>
      </c>
      <c r="I50" s="131">
        <f t="shared" si="6"/>
        <v>1</v>
      </c>
      <c r="J50" s="8"/>
    </row>
    <row r="51" spans="1:10" x14ac:dyDescent="0.25">
      <c r="A51" s="61"/>
      <c r="B51" s="11">
        <v>17</v>
      </c>
      <c r="C51" s="12">
        <v>37131</v>
      </c>
      <c r="D51" s="8">
        <f t="shared" si="7"/>
        <v>37221</v>
      </c>
      <c r="E51" s="118">
        <f t="shared" si="5"/>
        <v>5</v>
      </c>
      <c r="F51" s="120">
        <v>0.86829999999999996</v>
      </c>
      <c r="G51" s="131">
        <f t="shared" si="8"/>
        <v>5</v>
      </c>
      <c r="H51" s="145">
        <f t="shared" si="9"/>
        <v>0.86829999999999996</v>
      </c>
      <c r="I51" s="131">
        <f t="shared" si="6"/>
        <v>1</v>
      </c>
      <c r="J51" s="8"/>
    </row>
    <row r="52" spans="1:10" x14ac:dyDescent="0.25">
      <c r="A52" s="61"/>
      <c r="B52" s="11">
        <v>18</v>
      </c>
      <c r="C52" s="12">
        <v>37131</v>
      </c>
      <c r="D52" s="8">
        <f t="shared" si="7"/>
        <v>37221</v>
      </c>
      <c r="E52" s="118">
        <f t="shared" si="5"/>
        <v>5</v>
      </c>
      <c r="F52" s="120">
        <v>0.97260000000000002</v>
      </c>
      <c r="G52" s="131">
        <f t="shared" si="8"/>
        <v>5</v>
      </c>
      <c r="H52" s="145">
        <f t="shared" si="9"/>
        <v>0.97260000000000002</v>
      </c>
      <c r="I52" s="131">
        <f t="shared" si="6"/>
        <v>1</v>
      </c>
      <c r="J52" s="8"/>
    </row>
    <row r="53" spans="1:10" x14ac:dyDescent="0.25">
      <c r="A53" s="61"/>
      <c r="B53" s="11">
        <v>19</v>
      </c>
      <c r="C53" s="12">
        <v>37125</v>
      </c>
      <c r="D53" s="8">
        <f t="shared" si="7"/>
        <v>37215</v>
      </c>
      <c r="E53" s="118">
        <f t="shared" si="5"/>
        <v>11</v>
      </c>
      <c r="F53" s="120">
        <v>0.97199999999999998</v>
      </c>
      <c r="G53" s="131">
        <f t="shared" si="8"/>
        <v>11</v>
      </c>
      <c r="H53" s="145">
        <f t="shared" si="9"/>
        <v>0.97199999999999998</v>
      </c>
      <c r="I53" s="131">
        <f t="shared" si="6"/>
        <v>1</v>
      </c>
      <c r="J53" s="8"/>
    </row>
    <row r="54" spans="1:10" x14ac:dyDescent="0.25">
      <c r="A54" s="61"/>
      <c r="B54" s="11">
        <v>20</v>
      </c>
      <c r="C54" s="12">
        <v>37116</v>
      </c>
      <c r="D54" s="8">
        <f t="shared" si="7"/>
        <v>37206</v>
      </c>
      <c r="E54" s="118">
        <f t="shared" si="5"/>
        <v>20</v>
      </c>
      <c r="F54" s="120">
        <v>0.96967000000000003</v>
      </c>
      <c r="G54" s="131">
        <f t="shared" si="8"/>
        <v>20</v>
      </c>
      <c r="H54" s="145">
        <f t="shared" si="9"/>
        <v>0.96967000000000003</v>
      </c>
      <c r="I54" s="131">
        <f t="shared" si="6"/>
        <v>1</v>
      </c>
      <c r="J54" s="8"/>
    </row>
    <row r="55" spans="1:10" x14ac:dyDescent="0.25">
      <c r="A55" s="61"/>
      <c r="B55" s="11">
        <v>21</v>
      </c>
      <c r="C55" s="12">
        <v>37109</v>
      </c>
      <c r="D55" s="8">
        <f t="shared" si="7"/>
        <v>37199</v>
      </c>
      <c r="E55" s="118">
        <f t="shared" si="5"/>
        <v>27</v>
      </c>
      <c r="F55" s="120">
        <v>0.73270000000000002</v>
      </c>
      <c r="G55" s="131">
        <f t="shared" si="8"/>
        <v>27</v>
      </c>
      <c r="H55" s="145">
        <f t="shared" si="9"/>
        <v>0.73270000000000002</v>
      </c>
      <c r="I55" s="131">
        <f t="shared" si="6"/>
        <v>1</v>
      </c>
      <c r="J55" s="8"/>
    </row>
    <row r="56" spans="1:10" x14ac:dyDescent="0.25">
      <c r="A56" s="61"/>
      <c r="B56" s="1">
        <v>22</v>
      </c>
      <c r="C56" s="5">
        <v>37098</v>
      </c>
      <c r="D56" s="8">
        <f t="shared" si="7"/>
        <v>37188</v>
      </c>
      <c r="E56" s="118">
        <f t="shared" si="5"/>
        <v>30</v>
      </c>
      <c r="F56" s="120">
        <v>0.89</v>
      </c>
      <c r="G56" s="131">
        <f t="shared" si="8"/>
        <v>30</v>
      </c>
      <c r="H56" s="145">
        <f t="shared" si="9"/>
        <v>0.89</v>
      </c>
      <c r="I56" s="131">
        <f t="shared" si="6"/>
        <v>1</v>
      </c>
      <c r="J56" s="8"/>
    </row>
    <row r="57" spans="1:10" x14ac:dyDescent="0.25">
      <c r="A57" s="61"/>
      <c r="B57" s="1">
        <v>23</v>
      </c>
      <c r="C57" s="5">
        <v>37098</v>
      </c>
      <c r="D57" s="8">
        <f t="shared" si="7"/>
        <v>37188</v>
      </c>
      <c r="E57" s="118">
        <f t="shared" si="5"/>
        <v>30</v>
      </c>
      <c r="F57" s="120">
        <v>0.37719999999999998</v>
      </c>
      <c r="G57" s="131">
        <f t="shared" si="8"/>
        <v>30</v>
      </c>
      <c r="H57" s="145">
        <f t="shared" si="9"/>
        <v>0.37719999999999998</v>
      </c>
      <c r="I57" s="131">
        <f t="shared" si="6"/>
        <v>1</v>
      </c>
      <c r="J57" s="8"/>
    </row>
    <row r="58" spans="1:10" x14ac:dyDescent="0.25">
      <c r="A58" s="61"/>
      <c r="B58" s="1">
        <v>24</v>
      </c>
      <c r="C58" s="5">
        <v>37098</v>
      </c>
      <c r="D58" s="8">
        <f t="shared" si="7"/>
        <v>37188</v>
      </c>
      <c r="E58" s="118">
        <f t="shared" si="5"/>
        <v>30</v>
      </c>
      <c r="F58" s="120">
        <v>0.9889</v>
      </c>
      <c r="G58" s="131">
        <f t="shared" si="8"/>
        <v>30</v>
      </c>
      <c r="H58" s="145">
        <f t="shared" si="9"/>
        <v>0.9889</v>
      </c>
      <c r="I58" s="131">
        <f t="shared" si="6"/>
        <v>1</v>
      </c>
      <c r="J58" s="8"/>
    </row>
    <row r="59" spans="1:10" x14ac:dyDescent="0.25">
      <c r="A59" s="61"/>
      <c r="B59" s="1">
        <v>25</v>
      </c>
      <c r="C59" s="5">
        <v>37098</v>
      </c>
      <c r="D59" s="8">
        <f t="shared" si="7"/>
        <v>37188</v>
      </c>
      <c r="E59" s="118">
        <f t="shared" si="5"/>
        <v>30</v>
      </c>
      <c r="F59" s="120">
        <v>0.9879</v>
      </c>
      <c r="G59" s="131">
        <f t="shared" si="8"/>
        <v>30</v>
      </c>
      <c r="H59" s="145">
        <f t="shared" si="9"/>
        <v>0.9879</v>
      </c>
      <c r="I59" s="131">
        <f t="shared" si="6"/>
        <v>1</v>
      </c>
      <c r="J59" s="8"/>
    </row>
    <row r="60" spans="1:10" x14ac:dyDescent="0.25">
      <c r="A60" s="61"/>
      <c r="B60" s="1">
        <v>26</v>
      </c>
      <c r="C60" s="5">
        <v>37098</v>
      </c>
      <c r="D60" s="8">
        <f t="shared" si="7"/>
        <v>37188</v>
      </c>
      <c r="E60" s="118">
        <f t="shared" si="5"/>
        <v>30</v>
      </c>
      <c r="F60" s="120">
        <v>0.97189999999999999</v>
      </c>
      <c r="G60" s="131">
        <f t="shared" si="8"/>
        <v>30</v>
      </c>
      <c r="H60" s="145">
        <f t="shared" si="9"/>
        <v>0.97189999999999999</v>
      </c>
      <c r="I60" s="131">
        <f t="shared" si="6"/>
        <v>1</v>
      </c>
      <c r="J60" s="8"/>
    </row>
    <row r="61" spans="1:10" x14ac:dyDescent="0.25">
      <c r="A61" s="61"/>
      <c r="B61" s="1">
        <v>27</v>
      </c>
      <c r="C61" s="5">
        <v>37098</v>
      </c>
      <c r="D61" s="8">
        <f t="shared" si="7"/>
        <v>37188</v>
      </c>
      <c r="E61" s="118">
        <f t="shared" si="5"/>
        <v>30</v>
      </c>
      <c r="F61" s="120">
        <v>0.99570000000000003</v>
      </c>
      <c r="G61" s="131">
        <f t="shared" si="8"/>
        <v>30</v>
      </c>
      <c r="H61" s="145">
        <f t="shared" si="9"/>
        <v>0.99570000000000003</v>
      </c>
      <c r="I61" s="131">
        <f t="shared" si="6"/>
        <v>1</v>
      </c>
      <c r="J61" s="8"/>
    </row>
    <row r="62" spans="1:10" x14ac:dyDescent="0.25">
      <c r="A62" s="61"/>
      <c r="B62" s="1">
        <v>28</v>
      </c>
      <c r="C62" s="5">
        <v>37098</v>
      </c>
      <c r="D62" s="8">
        <f t="shared" si="7"/>
        <v>37188</v>
      </c>
      <c r="E62" s="118">
        <f t="shared" si="5"/>
        <v>30</v>
      </c>
      <c r="F62" s="120">
        <v>0.84060000000000001</v>
      </c>
      <c r="G62" s="131">
        <f t="shared" si="8"/>
        <v>30</v>
      </c>
      <c r="H62" s="145">
        <f t="shared" si="9"/>
        <v>0.84060000000000001</v>
      </c>
      <c r="I62" s="131">
        <f t="shared" si="6"/>
        <v>1</v>
      </c>
      <c r="J62" s="8"/>
    </row>
    <row r="63" spans="1:10" x14ac:dyDescent="0.25">
      <c r="A63" s="61"/>
      <c r="B63" s="1">
        <v>29</v>
      </c>
      <c r="C63" s="5">
        <v>37098</v>
      </c>
      <c r="D63" s="8">
        <f t="shared" si="7"/>
        <v>37188</v>
      </c>
      <c r="E63" s="118">
        <f t="shared" si="5"/>
        <v>30</v>
      </c>
      <c r="F63" s="120">
        <v>0.87849999999999995</v>
      </c>
      <c r="G63" s="131">
        <f t="shared" si="8"/>
        <v>30</v>
      </c>
      <c r="H63" s="145">
        <f t="shared" si="9"/>
        <v>0.87849999999999995</v>
      </c>
      <c r="I63" s="131">
        <f t="shared" si="6"/>
        <v>1</v>
      </c>
      <c r="J63" s="8"/>
    </row>
    <row r="64" spans="1:10" x14ac:dyDescent="0.25">
      <c r="A64" s="61"/>
      <c r="B64" s="1">
        <v>30</v>
      </c>
      <c r="C64" s="5">
        <v>37098</v>
      </c>
      <c r="D64" s="8">
        <f t="shared" si="7"/>
        <v>37188</v>
      </c>
      <c r="E64" s="118">
        <f t="shared" si="5"/>
        <v>30</v>
      </c>
      <c r="F64" s="120">
        <v>0.91149999999999998</v>
      </c>
      <c r="G64" s="131">
        <f t="shared" si="8"/>
        <v>30</v>
      </c>
      <c r="H64" s="145">
        <f t="shared" si="9"/>
        <v>0.91149999999999998</v>
      </c>
      <c r="I64" s="131">
        <f t="shared" si="6"/>
        <v>1</v>
      </c>
      <c r="J64" s="8"/>
    </row>
    <row r="65" spans="1:10" x14ac:dyDescent="0.25">
      <c r="A65" s="61"/>
      <c r="B65" s="1">
        <v>31</v>
      </c>
      <c r="C65" s="5">
        <v>37098</v>
      </c>
      <c r="D65" s="8">
        <f t="shared" si="7"/>
        <v>37188</v>
      </c>
      <c r="E65" s="118">
        <f t="shared" si="5"/>
        <v>30</v>
      </c>
      <c r="F65" s="120">
        <v>0.91579999999999995</v>
      </c>
      <c r="G65" s="131">
        <f t="shared" si="8"/>
        <v>30</v>
      </c>
      <c r="H65" s="145">
        <f t="shared" si="9"/>
        <v>0.91579999999999995</v>
      </c>
      <c r="I65" s="131">
        <f t="shared" si="6"/>
        <v>1</v>
      </c>
      <c r="J65" s="8"/>
    </row>
    <row r="66" spans="1:10" x14ac:dyDescent="0.25">
      <c r="A66" s="61"/>
      <c r="B66" s="1">
        <v>32</v>
      </c>
      <c r="C66" s="59">
        <v>37152</v>
      </c>
      <c r="D66" s="8">
        <f t="shared" si="7"/>
        <v>37242</v>
      </c>
      <c r="E66" s="118">
        <f t="shared" si="5"/>
        <v>0</v>
      </c>
      <c r="F66" s="120">
        <v>0.7278</v>
      </c>
      <c r="G66" s="131">
        <f t="shared" si="8"/>
        <v>0</v>
      </c>
      <c r="H66" s="145">
        <f t="shared" si="9"/>
        <v>0.7278</v>
      </c>
      <c r="I66" s="131">
        <f t="shared" si="6"/>
        <v>0</v>
      </c>
      <c r="J66" s="8"/>
    </row>
    <row r="67" spans="1:10" x14ac:dyDescent="0.25">
      <c r="A67" s="61"/>
      <c r="B67" s="1">
        <v>33</v>
      </c>
      <c r="C67" s="5">
        <v>37098</v>
      </c>
      <c r="D67" s="8">
        <f t="shared" si="7"/>
        <v>37188</v>
      </c>
      <c r="E67" s="118">
        <f t="shared" si="5"/>
        <v>30</v>
      </c>
      <c r="F67" s="120">
        <v>0.99070000000000003</v>
      </c>
      <c r="G67" s="131">
        <f t="shared" si="8"/>
        <v>30</v>
      </c>
      <c r="H67" s="145">
        <f t="shared" si="9"/>
        <v>0.99070000000000003</v>
      </c>
      <c r="I67" s="131">
        <f t="shared" si="6"/>
        <v>1</v>
      </c>
      <c r="J67" s="8"/>
    </row>
    <row r="68" spans="1:10" x14ac:dyDescent="0.25">
      <c r="A68" s="61"/>
      <c r="B68" s="1">
        <v>34</v>
      </c>
      <c r="C68" s="5">
        <v>37098</v>
      </c>
      <c r="D68" s="8">
        <f t="shared" si="7"/>
        <v>37188</v>
      </c>
      <c r="E68" s="118">
        <f t="shared" si="5"/>
        <v>30</v>
      </c>
      <c r="F68" s="120">
        <v>0.27939999999999998</v>
      </c>
      <c r="G68" s="131">
        <f t="shared" si="8"/>
        <v>30</v>
      </c>
      <c r="H68" s="145">
        <f t="shared" si="9"/>
        <v>0.27939999999999998</v>
      </c>
      <c r="I68" s="131">
        <f t="shared" si="6"/>
        <v>1</v>
      </c>
      <c r="J68" s="8"/>
    </row>
    <row r="69" spans="1:10" x14ac:dyDescent="0.25">
      <c r="A69" s="61"/>
      <c r="B69" s="1">
        <v>35</v>
      </c>
      <c r="C69" s="5">
        <v>37098</v>
      </c>
      <c r="D69" s="8">
        <f t="shared" si="7"/>
        <v>37188</v>
      </c>
      <c r="E69" s="118">
        <f t="shared" si="5"/>
        <v>30</v>
      </c>
      <c r="F69" s="120">
        <v>0.51262268616302642</v>
      </c>
      <c r="G69" s="131">
        <f t="shared" si="8"/>
        <v>30</v>
      </c>
      <c r="H69" s="145">
        <f t="shared" si="9"/>
        <v>0.51262268616302642</v>
      </c>
      <c r="I69" s="131">
        <f t="shared" si="6"/>
        <v>1</v>
      </c>
      <c r="J69" s="8"/>
    </row>
    <row r="70" spans="1:10" x14ac:dyDescent="0.25">
      <c r="A70" s="61"/>
      <c r="B70" s="1">
        <v>36</v>
      </c>
      <c r="C70" s="5">
        <v>37098</v>
      </c>
      <c r="D70" s="8">
        <f t="shared" si="7"/>
        <v>37188</v>
      </c>
      <c r="E70" s="118">
        <f t="shared" si="5"/>
        <v>30</v>
      </c>
      <c r="F70" s="120">
        <v>0.68379999999999996</v>
      </c>
      <c r="G70" s="131">
        <f t="shared" si="8"/>
        <v>30</v>
      </c>
      <c r="H70" s="145">
        <f t="shared" si="9"/>
        <v>0.68379999999999996</v>
      </c>
      <c r="I70" s="131">
        <f t="shared" si="6"/>
        <v>1</v>
      </c>
      <c r="J70" s="8"/>
    </row>
    <row r="71" spans="1:10" x14ac:dyDescent="0.25">
      <c r="A71" s="61"/>
      <c r="B71" s="1">
        <v>37</v>
      </c>
      <c r="C71" s="5">
        <v>37098</v>
      </c>
      <c r="D71" s="8">
        <f t="shared" si="7"/>
        <v>37188</v>
      </c>
      <c r="E71" s="118">
        <f t="shared" si="5"/>
        <v>30</v>
      </c>
      <c r="F71" s="120">
        <v>0.81540000000000001</v>
      </c>
      <c r="G71" s="131">
        <f t="shared" si="8"/>
        <v>30</v>
      </c>
      <c r="H71" s="145">
        <f t="shared" si="9"/>
        <v>0.81540000000000001</v>
      </c>
      <c r="I71" s="131">
        <f t="shared" si="6"/>
        <v>1</v>
      </c>
      <c r="J71" s="8"/>
    </row>
    <row r="72" spans="1:10" x14ac:dyDescent="0.25">
      <c r="A72" s="61"/>
      <c r="B72" s="1">
        <v>38</v>
      </c>
      <c r="C72" s="5">
        <v>37098</v>
      </c>
      <c r="D72" s="8">
        <f t="shared" si="7"/>
        <v>37188</v>
      </c>
      <c r="E72" s="118">
        <f t="shared" si="5"/>
        <v>30</v>
      </c>
      <c r="F72" s="120">
        <v>0.95509999999999995</v>
      </c>
      <c r="G72" s="131">
        <f t="shared" si="8"/>
        <v>30</v>
      </c>
      <c r="H72" s="145">
        <f t="shared" si="9"/>
        <v>0.95509999999999995</v>
      </c>
      <c r="I72" s="131">
        <f t="shared" si="6"/>
        <v>1</v>
      </c>
      <c r="J72" s="8"/>
    </row>
    <row r="73" spans="1:10" x14ac:dyDescent="0.25">
      <c r="A73" s="61"/>
      <c r="B73" s="1">
        <v>39</v>
      </c>
      <c r="C73" s="5">
        <v>37098</v>
      </c>
      <c r="D73" s="8">
        <f t="shared" si="7"/>
        <v>37188</v>
      </c>
      <c r="E73" s="118">
        <f t="shared" si="5"/>
        <v>30</v>
      </c>
      <c r="F73" s="120">
        <v>0.98550000000000004</v>
      </c>
      <c r="G73" s="131">
        <f t="shared" si="8"/>
        <v>30</v>
      </c>
      <c r="H73" s="145">
        <f t="shared" si="9"/>
        <v>0.98550000000000004</v>
      </c>
      <c r="I73" s="131">
        <f t="shared" si="6"/>
        <v>1</v>
      </c>
      <c r="J73" s="8"/>
    </row>
    <row r="74" spans="1:10" x14ac:dyDescent="0.25">
      <c r="A74" s="61"/>
      <c r="B74" s="1">
        <v>40</v>
      </c>
      <c r="C74" s="5">
        <v>37098</v>
      </c>
      <c r="D74" s="8">
        <f t="shared" si="7"/>
        <v>37188</v>
      </c>
      <c r="E74" s="118">
        <f t="shared" si="5"/>
        <v>30</v>
      </c>
      <c r="F74" s="120">
        <v>0.92310000000000003</v>
      </c>
      <c r="G74" s="131">
        <f t="shared" si="8"/>
        <v>30</v>
      </c>
      <c r="H74" s="145">
        <f t="shared" si="9"/>
        <v>0.92310000000000003</v>
      </c>
      <c r="I74" s="131">
        <f t="shared" si="6"/>
        <v>1</v>
      </c>
      <c r="J74" s="8"/>
    </row>
    <row r="75" spans="1:10" x14ac:dyDescent="0.25">
      <c r="A75" s="61"/>
      <c r="B75" s="1">
        <v>41</v>
      </c>
      <c r="C75" s="5">
        <v>37098</v>
      </c>
      <c r="D75" s="8">
        <f t="shared" si="7"/>
        <v>37188</v>
      </c>
      <c r="E75" s="118">
        <f t="shared" si="5"/>
        <v>30</v>
      </c>
      <c r="F75" s="120">
        <v>0.96020000000000005</v>
      </c>
      <c r="G75" s="131">
        <f t="shared" si="8"/>
        <v>30</v>
      </c>
      <c r="H75" s="145">
        <f t="shared" si="9"/>
        <v>0.96020000000000005</v>
      </c>
      <c r="I75" s="131">
        <f t="shared" si="6"/>
        <v>1</v>
      </c>
      <c r="J75" s="8"/>
    </row>
    <row r="76" spans="1:10" x14ac:dyDescent="0.25">
      <c r="A76" s="61"/>
      <c r="B76" s="1">
        <v>42</v>
      </c>
      <c r="C76" s="5">
        <v>37098</v>
      </c>
      <c r="D76" s="8">
        <f t="shared" si="7"/>
        <v>37188</v>
      </c>
      <c r="E76" s="118">
        <f t="shared" si="5"/>
        <v>30</v>
      </c>
      <c r="F76" s="120">
        <v>0.97399999999999998</v>
      </c>
      <c r="G76" s="131">
        <f t="shared" si="8"/>
        <v>30</v>
      </c>
      <c r="H76" s="145">
        <f t="shared" si="9"/>
        <v>0.97399999999999998</v>
      </c>
      <c r="I76" s="131">
        <f t="shared" si="6"/>
        <v>1</v>
      </c>
      <c r="J76" s="8"/>
    </row>
    <row r="77" spans="1:10" x14ac:dyDescent="0.25">
      <c r="A77" s="61"/>
      <c r="B77" s="1">
        <v>43</v>
      </c>
      <c r="C77" s="5">
        <v>37098</v>
      </c>
      <c r="D77" s="8">
        <f t="shared" si="7"/>
        <v>37188</v>
      </c>
      <c r="E77" s="118">
        <f t="shared" si="5"/>
        <v>30</v>
      </c>
      <c r="F77" s="120">
        <v>0.81369999999999998</v>
      </c>
      <c r="G77" s="131">
        <f t="shared" si="8"/>
        <v>30</v>
      </c>
      <c r="H77" s="145">
        <f t="shared" si="9"/>
        <v>0.81369999999999998</v>
      </c>
      <c r="I77" s="131">
        <f t="shared" si="6"/>
        <v>1</v>
      </c>
      <c r="J77" s="8"/>
    </row>
    <row r="78" spans="1:10" x14ac:dyDescent="0.25">
      <c r="A78" s="61"/>
      <c r="B78" s="1">
        <v>44</v>
      </c>
      <c r="C78" s="5">
        <v>37098</v>
      </c>
      <c r="D78" s="8">
        <f t="shared" si="7"/>
        <v>37188</v>
      </c>
      <c r="E78" s="118">
        <f t="shared" si="5"/>
        <v>30</v>
      </c>
      <c r="F78" s="120">
        <v>0.95489999999999997</v>
      </c>
      <c r="G78" s="131">
        <f t="shared" si="8"/>
        <v>30</v>
      </c>
      <c r="H78" s="145">
        <f t="shared" si="9"/>
        <v>0.95489999999999997</v>
      </c>
      <c r="I78" s="131">
        <f t="shared" si="6"/>
        <v>1</v>
      </c>
      <c r="J78" s="8"/>
    </row>
    <row r="79" spans="1:10" x14ac:dyDescent="0.25">
      <c r="A79" s="61"/>
      <c r="B79" s="1">
        <v>45</v>
      </c>
      <c r="C79" s="60">
        <v>37116</v>
      </c>
      <c r="D79" s="8">
        <f t="shared" si="7"/>
        <v>37206</v>
      </c>
      <c r="E79" s="118">
        <f t="shared" si="5"/>
        <v>20</v>
      </c>
      <c r="F79" s="120">
        <v>0.95479999999999998</v>
      </c>
      <c r="G79" s="131">
        <f t="shared" si="8"/>
        <v>20</v>
      </c>
      <c r="H79" s="145">
        <f t="shared" si="9"/>
        <v>0.95479999999999998</v>
      </c>
      <c r="I79" s="131">
        <f t="shared" si="6"/>
        <v>1</v>
      </c>
      <c r="J79" s="8"/>
    </row>
    <row r="80" spans="1:10" x14ac:dyDescent="0.25">
      <c r="A80" s="61"/>
      <c r="B80" s="1">
        <v>46</v>
      </c>
      <c r="C80" s="59">
        <v>37152</v>
      </c>
      <c r="D80" s="8">
        <f t="shared" si="7"/>
        <v>37242</v>
      </c>
      <c r="E80" s="118">
        <f t="shared" si="5"/>
        <v>0</v>
      </c>
      <c r="F80" s="120">
        <v>0.72840000000000005</v>
      </c>
      <c r="G80" s="131">
        <f t="shared" si="8"/>
        <v>0</v>
      </c>
      <c r="H80" s="145">
        <f t="shared" si="9"/>
        <v>0.72840000000000005</v>
      </c>
      <c r="I80" s="131">
        <f t="shared" si="6"/>
        <v>0</v>
      </c>
      <c r="J80" s="8"/>
    </row>
    <row r="81" spans="1:10" x14ac:dyDescent="0.25">
      <c r="A81" s="61"/>
      <c r="B81" s="1">
        <v>47</v>
      </c>
      <c r="C81" s="12">
        <v>37131</v>
      </c>
      <c r="D81" s="8">
        <f t="shared" si="7"/>
        <v>37221</v>
      </c>
      <c r="E81" s="118">
        <f t="shared" si="5"/>
        <v>5</v>
      </c>
      <c r="F81" s="120">
        <v>0.96499999999999997</v>
      </c>
      <c r="G81" s="131">
        <f t="shared" si="8"/>
        <v>5</v>
      </c>
      <c r="H81" s="145">
        <f t="shared" si="9"/>
        <v>0.96499999999999997</v>
      </c>
      <c r="I81" s="131">
        <f t="shared" si="6"/>
        <v>1</v>
      </c>
      <c r="J81" s="8"/>
    </row>
    <row r="82" spans="1:10" x14ac:dyDescent="0.25">
      <c r="A82" s="61"/>
      <c r="B82" s="1">
        <v>48</v>
      </c>
      <c r="C82" s="12">
        <v>37131</v>
      </c>
      <c r="D82" s="8">
        <f t="shared" si="7"/>
        <v>37221</v>
      </c>
      <c r="E82" s="118">
        <f t="shared" si="5"/>
        <v>5</v>
      </c>
      <c r="F82" s="120">
        <v>0.91310000000000002</v>
      </c>
      <c r="G82" s="131">
        <f t="shared" si="8"/>
        <v>5</v>
      </c>
      <c r="H82" s="145">
        <f t="shared" si="9"/>
        <v>0.91310000000000002</v>
      </c>
      <c r="I82" s="131">
        <f t="shared" si="6"/>
        <v>1</v>
      </c>
      <c r="J82" s="8"/>
    </row>
    <row r="83" spans="1:10" x14ac:dyDescent="0.25">
      <c r="A83" s="61"/>
      <c r="B83" s="1">
        <v>49</v>
      </c>
      <c r="C83" s="59">
        <v>37152</v>
      </c>
      <c r="D83" s="8">
        <f t="shared" si="7"/>
        <v>37242</v>
      </c>
      <c r="E83" s="118">
        <f t="shared" si="5"/>
        <v>0</v>
      </c>
      <c r="F83" s="120">
        <v>0.92390000000000005</v>
      </c>
      <c r="G83" s="131">
        <f t="shared" si="8"/>
        <v>0</v>
      </c>
      <c r="H83" s="145">
        <f t="shared" si="9"/>
        <v>0.92390000000000005</v>
      </c>
      <c r="I83" s="131">
        <f t="shared" si="6"/>
        <v>0</v>
      </c>
      <c r="J83" s="8"/>
    </row>
    <row r="84" spans="1:10" x14ac:dyDescent="0.25">
      <c r="A84" s="61"/>
      <c r="B84" s="1">
        <v>50</v>
      </c>
      <c r="C84" s="82">
        <v>37197</v>
      </c>
      <c r="D84" s="8">
        <f t="shared" si="7"/>
        <v>37287</v>
      </c>
      <c r="E84" s="118">
        <f t="shared" si="5"/>
        <v>0</v>
      </c>
      <c r="F84" s="120">
        <v>0.84196506173576691</v>
      </c>
      <c r="G84" s="131">
        <f t="shared" si="8"/>
        <v>0</v>
      </c>
      <c r="H84" s="145">
        <f t="shared" si="9"/>
        <v>0.84196506173576691</v>
      </c>
      <c r="I84" s="131">
        <f t="shared" si="6"/>
        <v>0</v>
      </c>
      <c r="J84" s="8"/>
    </row>
    <row r="85" spans="1:10" x14ac:dyDescent="0.25">
      <c r="A85" s="61"/>
      <c r="B85" s="1">
        <v>51</v>
      </c>
      <c r="C85" s="58">
        <v>37152</v>
      </c>
      <c r="D85" s="8">
        <f t="shared" si="7"/>
        <v>37242</v>
      </c>
      <c r="E85" s="118">
        <f t="shared" si="5"/>
        <v>0</v>
      </c>
      <c r="F85" s="120">
        <v>0.34079999999999999</v>
      </c>
      <c r="G85" s="131">
        <f t="shared" si="8"/>
        <v>0</v>
      </c>
      <c r="H85" s="145">
        <f t="shared" si="9"/>
        <v>0.34079999999999999</v>
      </c>
      <c r="I85" s="131">
        <f t="shared" si="6"/>
        <v>0</v>
      </c>
      <c r="J85" s="8"/>
    </row>
    <row r="86" spans="1:10" x14ac:dyDescent="0.25">
      <c r="A86" s="61"/>
      <c r="B86" s="1">
        <v>52</v>
      </c>
      <c r="C86" s="58">
        <v>37138</v>
      </c>
      <c r="D86" s="8">
        <f t="shared" si="7"/>
        <v>37228</v>
      </c>
      <c r="E86" s="118">
        <f t="shared" si="5"/>
        <v>0</v>
      </c>
      <c r="F86" s="120">
        <v>0.93030000000000002</v>
      </c>
      <c r="G86" s="131">
        <f t="shared" si="8"/>
        <v>0</v>
      </c>
      <c r="H86" s="145">
        <f t="shared" si="9"/>
        <v>0.93030000000000002</v>
      </c>
      <c r="I86" s="131">
        <f t="shared" si="6"/>
        <v>0</v>
      </c>
      <c r="J86" s="8"/>
    </row>
    <row r="87" spans="1:10" x14ac:dyDescent="0.25">
      <c r="A87" s="61"/>
      <c r="B87" s="1">
        <v>53</v>
      </c>
      <c r="C87" s="59">
        <v>37152</v>
      </c>
      <c r="D87" s="8">
        <f t="shared" si="7"/>
        <v>37242</v>
      </c>
      <c r="E87" s="118">
        <f t="shared" si="5"/>
        <v>0</v>
      </c>
      <c r="F87" s="120">
        <v>0.77470000000000006</v>
      </c>
      <c r="G87" s="131">
        <f t="shared" si="8"/>
        <v>0</v>
      </c>
      <c r="H87" s="145">
        <f t="shared" si="9"/>
        <v>0.77470000000000006</v>
      </c>
      <c r="I87" s="131">
        <f t="shared" si="6"/>
        <v>0</v>
      </c>
      <c r="J87" s="8"/>
    </row>
    <row r="88" spans="1:10" x14ac:dyDescent="0.25">
      <c r="A88" s="61"/>
      <c r="B88" s="1">
        <v>54</v>
      </c>
      <c r="C88" s="58">
        <v>37138</v>
      </c>
      <c r="D88" s="8">
        <f t="shared" si="7"/>
        <v>37228</v>
      </c>
      <c r="E88" s="118">
        <f t="shared" si="5"/>
        <v>0</v>
      </c>
      <c r="F88" s="120">
        <v>0.94962999999999997</v>
      </c>
      <c r="G88" s="131">
        <f t="shared" si="8"/>
        <v>0</v>
      </c>
      <c r="H88" s="145">
        <f t="shared" si="9"/>
        <v>0.94962999999999997</v>
      </c>
      <c r="I88" s="131">
        <f t="shared" si="6"/>
        <v>0</v>
      </c>
      <c r="J88" s="8"/>
    </row>
    <row r="89" spans="1:10" x14ac:dyDescent="0.25">
      <c r="A89" s="61"/>
      <c r="B89" s="1">
        <v>55</v>
      </c>
      <c r="C89" s="12">
        <v>37132</v>
      </c>
      <c r="D89" s="8">
        <f t="shared" si="7"/>
        <v>37222</v>
      </c>
      <c r="E89" s="118">
        <f t="shared" si="5"/>
        <v>4</v>
      </c>
      <c r="F89" s="120">
        <v>0.51100000000000001</v>
      </c>
      <c r="G89" s="131">
        <f t="shared" si="8"/>
        <v>4</v>
      </c>
      <c r="H89" s="145">
        <f t="shared" si="9"/>
        <v>0.51100000000000001</v>
      </c>
      <c r="I89" s="131">
        <f t="shared" si="6"/>
        <v>1</v>
      </c>
      <c r="J89" s="8"/>
    </row>
    <row r="90" spans="1:10" x14ac:dyDescent="0.25">
      <c r="A90" s="61"/>
      <c r="B90" s="1">
        <v>56</v>
      </c>
      <c r="C90" s="58">
        <v>37138</v>
      </c>
      <c r="D90" s="8">
        <f t="shared" si="7"/>
        <v>37228</v>
      </c>
      <c r="E90" s="118">
        <f t="shared" si="5"/>
        <v>0</v>
      </c>
      <c r="F90" s="120">
        <v>0.83160000000000001</v>
      </c>
      <c r="G90" s="131">
        <f t="shared" si="8"/>
        <v>0</v>
      </c>
      <c r="H90" s="145">
        <f t="shared" si="9"/>
        <v>0.83160000000000001</v>
      </c>
      <c r="I90" s="131">
        <f t="shared" si="6"/>
        <v>0</v>
      </c>
      <c r="J90" s="8"/>
    </row>
    <row r="91" spans="1:10" x14ac:dyDescent="0.25">
      <c r="A91" s="61"/>
      <c r="B91" s="1">
        <v>57</v>
      </c>
      <c r="C91" s="58">
        <v>37138</v>
      </c>
      <c r="D91" s="8">
        <f t="shared" si="7"/>
        <v>37228</v>
      </c>
      <c r="E91" s="118">
        <f t="shared" si="5"/>
        <v>0</v>
      </c>
      <c r="F91" s="120">
        <v>0.98460000000000003</v>
      </c>
      <c r="G91" s="131">
        <f t="shared" si="8"/>
        <v>0</v>
      </c>
      <c r="H91" s="145">
        <f t="shared" si="9"/>
        <v>0.98460000000000003</v>
      </c>
      <c r="I91" s="131">
        <f t="shared" si="6"/>
        <v>0</v>
      </c>
      <c r="J91" s="8"/>
    </row>
    <row r="92" spans="1:10" x14ac:dyDescent="0.25">
      <c r="A92" s="61"/>
      <c r="B92" s="1">
        <v>58</v>
      </c>
      <c r="C92" s="59">
        <v>37152</v>
      </c>
      <c r="D92" s="8">
        <f t="shared" si="7"/>
        <v>37242</v>
      </c>
      <c r="E92" s="118">
        <f t="shared" si="5"/>
        <v>0</v>
      </c>
      <c r="F92" s="120">
        <v>0.39019999999999999</v>
      </c>
      <c r="G92" s="131">
        <f t="shared" si="8"/>
        <v>0</v>
      </c>
      <c r="H92" s="145">
        <f t="shared" si="9"/>
        <v>0.39019999999999999</v>
      </c>
      <c r="I92" s="131">
        <f t="shared" si="6"/>
        <v>0</v>
      </c>
      <c r="J92" s="8"/>
    </row>
    <row r="93" spans="1:10" x14ac:dyDescent="0.25">
      <c r="A93" s="61"/>
      <c r="B93" s="1">
        <v>59</v>
      </c>
      <c r="C93" s="59">
        <v>37152</v>
      </c>
      <c r="D93" s="8">
        <f t="shared" si="7"/>
        <v>37242</v>
      </c>
      <c r="E93" s="118">
        <f t="shared" si="5"/>
        <v>0</v>
      </c>
      <c r="F93" s="120">
        <v>0.95489999999999997</v>
      </c>
      <c r="G93" s="131">
        <f t="shared" si="8"/>
        <v>0</v>
      </c>
      <c r="H93" s="145">
        <f t="shared" si="9"/>
        <v>0.95489999999999997</v>
      </c>
      <c r="I93" s="131">
        <f t="shared" si="6"/>
        <v>0</v>
      </c>
      <c r="J93" s="8"/>
    </row>
    <row r="94" spans="1:10" x14ac:dyDescent="0.25">
      <c r="A94" s="61"/>
      <c r="B94" s="1">
        <v>60</v>
      </c>
      <c r="C94" s="59">
        <v>37152</v>
      </c>
      <c r="D94" s="8">
        <f t="shared" si="7"/>
        <v>37242</v>
      </c>
      <c r="E94" s="118">
        <f t="shared" si="5"/>
        <v>0</v>
      </c>
      <c r="F94" s="120">
        <v>0.73103207231525691</v>
      </c>
      <c r="G94" s="131">
        <f t="shared" si="8"/>
        <v>0</v>
      </c>
      <c r="H94" s="145">
        <f t="shared" si="9"/>
        <v>0.73103207231525691</v>
      </c>
      <c r="I94" s="131">
        <f t="shared" si="6"/>
        <v>0</v>
      </c>
      <c r="J94" s="8"/>
    </row>
    <row r="95" spans="1:10" x14ac:dyDescent="0.25">
      <c r="A95" s="61"/>
      <c r="B95" s="1">
        <v>61</v>
      </c>
      <c r="C95" s="59">
        <v>37152</v>
      </c>
      <c r="D95" s="8">
        <f t="shared" si="7"/>
        <v>37242</v>
      </c>
      <c r="E95" s="118">
        <f t="shared" si="5"/>
        <v>0</v>
      </c>
      <c r="F95" s="120">
        <v>0.75690000000000002</v>
      </c>
      <c r="G95" s="131">
        <f t="shared" si="8"/>
        <v>0</v>
      </c>
      <c r="H95" s="145">
        <f t="shared" si="9"/>
        <v>0.75690000000000002</v>
      </c>
      <c r="I95" s="131">
        <f t="shared" si="6"/>
        <v>0</v>
      </c>
      <c r="J95" s="8"/>
    </row>
    <row r="96" spans="1:10" x14ac:dyDescent="0.25">
      <c r="A96" s="61"/>
      <c r="B96" s="1">
        <v>62</v>
      </c>
      <c r="C96" s="59">
        <v>37152</v>
      </c>
      <c r="D96" s="8">
        <f t="shared" si="7"/>
        <v>37242</v>
      </c>
      <c r="E96" s="118">
        <f t="shared" si="5"/>
        <v>0</v>
      </c>
      <c r="F96" s="120">
        <v>0.79120000000000001</v>
      </c>
      <c r="G96" s="131">
        <f t="shared" si="8"/>
        <v>0</v>
      </c>
      <c r="H96" s="145">
        <f t="shared" si="9"/>
        <v>0.79120000000000001</v>
      </c>
      <c r="I96" s="131">
        <f t="shared" si="6"/>
        <v>0</v>
      </c>
      <c r="J96" s="8"/>
    </row>
    <row r="97" spans="1:10" x14ac:dyDescent="0.25">
      <c r="A97" s="61"/>
      <c r="B97" s="1">
        <v>63</v>
      </c>
      <c r="C97" s="59">
        <v>37152</v>
      </c>
      <c r="D97" s="8">
        <f t="shared" si="7"/>
        <v>37242</v>
      </c>
      <c r="E97" s="118">
        <f t="shared" si="5"/>
        <v>0</v>
      </c>
      <c r="F97" s="120">
        <v>0.75529999999999997</v>
      </c>
      <c r="G97" s="131">
        <f t="shared" si="8"/>
        <v>0</v>
      </c>
      <c r="H97" s="145">
        <f t="shared" si="9"/>
        <v>0.75529999999999997</v>
      </c>
      <c r="I97" s="131">
        <f t="shared" si="6"/>
        <v>0</v>
      </c>
      <c r="J97" s="8"/>
    </row>
    <row r="98" spans="1:10" x14ac:dyDescent="0.25">
      <c r="A98" s="61"/>
      <c r="B98" s="1">
        <v>64</v>
      </c>
      <c r="C98" s="58">
        <v>37138</v>
      </c>
      <c r="D98" s="8">
        <f t="shared" si="7"/>
        <v>37228</v>
      </c>
      <c r="E98" s="118">
        <f t="shared" si="5"/>
        <v>0</v>
      </c>
      <c r="F98" s="120">
        <v>0.80959999999999999</v>
      </c>
      <c r="G98" s="131">
        <f t="shared" si="8"/>
        <v>0</v>
      </c>
      <c r="H98" s="145">
        <f t="shared" si="9"/>
        <v>0.80959999999999999</v>
      </c>
      <c r="I98" s="131">
        <f t="shared" si="6"/>
        <v>0</v>
      </c>
      <c r="J98" s="8"/>
    </row>
    <row r="99" spans="1:10" x14ac:dyDescent="0.25">
      <c r="A99" s="61"/>
      <c r="B99" s="1">
        <v>65</v>
      </c>
      <c r="C99" s="59">
        <v>37152</v>
      </c>
      <c r="D99" s="8">
        <f t="shared" si="7"/>
        <v>37242</v>
      </c>
      <c r="E99" s="118">
        <f t="shared" ref="E99:E134" si="10">IF($A$10&gt;=D99,(IF($A$10-D99&gt;31,$A$10-$A$9+1,$A$10-D99+1)),0)</f>
        <v>0</v>
      </c>
      <c r="F99" s="120">
        <v>0.45379999999999998</v>
      </c>
      <c r="G99" s="131">
        <f t="shared" si="8"/>
        <v>0</v>
      </c>
      <c r="H99" s="145">
        <f t="shared" si="9"/>
        <v>0.45379999999999998</v>
      </c>
      <c r="I99" s="131">
        <f t="shared" ref="I99:I134" si="11">IF(E99&gt;0,1,0)</f>
        <v>0</v>
      </c>
      <c r="J99" s="8"/>
    </row>
    <row r="100" spans="1:10" x14ac:dyDescent="0.25">
      <c r="A100" s="61"/>
      <c r="B100" s="1">
        <v>66</v>
      </c>
      <c r="C100" s="59">
        <v>37152</v>
      </c>
      <c r="D100" s="8">
        <f t="shared" ref="D100:D134" si="12">C100+90</f>
        <v>37242</v>
      </c>
      <c r="E100" s="118">
        <f t="shared" si="10"/>
        <v>0</v>
      </c>
      <c r="F100" s="120">
        <v>0.89590000000000003</v>
      </c>
      <c r="G100" s="131">
        <f t="shared" ref="G100:G134" si="13">IF(F100&lt;&gt;"",E100,0)</f>
        <v>0</v>
      </c>
      <c r="H100" s="145">
        <f t="shared" ref="H100:H134" si="14">IF(F100&lt;&gt;"",F100,0)</f>
        <v>0.89590000000000003</v>
      </c>
      <c r="I100" s="131">
        <f t="shared" si="11"/>
        <v>0</v>
      </c>
      <c r="J100" s="8"/>
    </row>
    <row r="101" spans="1:10" x14ac:dyDescent="0.25">
      <c r="A101" s="61"/>
      <c r="B101" s="1">
        <v>67</v>
      </c>
      <c r="C101" s="82">
        <v>37197</v>
      </c>
      <c r="D101" s="8">
        <f t="shared" si="12"/>
        <v>37287</v>
      </c>
      <c r="E101" s="118">
        <f t="shared" si="10"/>
        <v>0</v>
      </c>
      <c r="F101" s="120">
        <v>0.33760000000000001</v>
      </c>
      <c r="G101" s="131">
        <f t="shared" si="13"/>
        <v>0</v>
      </c>
      <c r="H101" s="145">
        <f t="shared" si="14"/>
        <v>0.33760000000000001</v>
      </c>
      <c r="I101" s="131">
        <f t="shared" si="11"/>
        <v>0</v>
      </c>
      <c r="J101" s="8"/>
    </row>
    <row r="102" spans="1:10" x14ac:dyDescent="0.25">
      <c r="A102" s="61"/>
      <c r="B102" s="1">
        <v>68</v>
      </c>
      <c r="C102" s="59">
        <v>37152</v>
      </c>
      <c r="D102" s="8">
        <f t="shared" si="12"/>
        <v>37242</v>
      </c>
      <c r="E102" s="118">
        <f t="shared" si="10"/>
        <v>0</v>
      </c>
      <c r="F102" s="120">
        <v>0.85340000000000005</v>
      </c>
      <c r="G102" s="131">
        <f t="shared" si="13"/>
        <v>0</v>
      </c>
      <c r="H102" s="145">
        <f t="shared" si="14"/>
        <v>0.85340000000000005</v>
      </c>
      <c r="I102" s="131">
        <f t="shared" si="11"/>
        <v>0</v>
      </c>
      <c r="J102" s="8"/>
    </row>
    <row r="103" spans="1:10" x14ac:dyDescent="0.25">
      <c r="A103" s="61"/>
      <c r="B103" s="1">
        <v>69</v>
      </c>
      <c r="C103" s="59">
        <v>37152</v>
      </c>
      <c r="D103" s="8">
        <f t="shared" si="12"/>
        <v>37242</v>
      </c>
      <c r="E103" s="118">
        <f t="shared" si="10"/>
        <v>0</v>
      </c>
      <c r="F103" s="120">
        <v>0.91690000000000005</v>
      </c>
      <c r="G103" s="131">
        <f t="shared" si="13"/>
        <v>0</v>
      </c>
      <c r="H103" s="145">
        <f t="shared" si="14"/>
        <v>0.91690000000000005</v>
      </c>
      <c r="I103" s="131">
        <f t="shared" si="11"/>
        <v>0</v>
      </c>
      <c r="J103" s="8"/>
    </row>
    <row r="104" spans="1:10" x14ac:dyDescent="0.25">
      <c r="A104" s="61"/>
      <c r="B104" s="1">
        <v>70</v>
      </c>
      <c r="C104" s="58">
        <v>37140</v>
      </c>
      <c r="D104" s="8">
        <f t="shared" si="12"/>
        <v>37230</v>
      </c>
      <c r="E104" s="118">
        <f t="shared" si="10"/>
        <v>0</v>
      </c>
      <c r="F104" s="120">
        <v>0.72150000000000003</v>
      </c>
      <c r="G104" s="131">
        <f t="shared" si="13"/>
        <v>0</v>
      </c>
      <c r="H104" s="145">
        <f t="shared" si="14"/>
        <v>0.72150000000000003</v>
      </c>
      <c r="I104" s="131">
        <f t="shared" si="11"/>
        <v>0</v>
      </c>
      <c r="J104" s="8"/>
    </row>
    <row r="105" spans="1:10" x14ac:dyDescent="0.25">
      <c r="A105" s="61"/>
      <c r="B105" s="1">
        <v>71</v>
      </c>
      <c r="C105" s="59">
        <v>37152</v>
      </c>
      <c r="D105" s="8">
        <f t="shared" si="12"/>
        <v>37242</v>
      </c>
      <c r="E105" s="118">
        <f t="shared" si="10"/>
        <v>0</v>
      </c>
      <c r="F105" s="120">
        <v>0.93430000000000002</v>
      </c>
      <c r="G105" s="131">
        <f t="shared" si="13"/>
        <v>0</v>
      </c>
      <c r="H105" s="145">
        <f t="shared" si="14"/>
        <v>0.93430000000000002</v>
      </c>
      <c r="I105" s="131">
        <f t="shared" si="11"/>
        <v>0</v>
      </c>
      <c r="J105" s="8"/>
    </row>
    <row r="106" spans="1:10" x14ac:dyDescent="0.25">
      <c r="A106" s="61"/>
      <c r="B106" s="1">
        <v>72</v>
      </c>
      <c r="C106" s="58">
        <v>37141</v>
      </c>
      <c r="D106" s="8">
        <f t="shared" si="12"/>
        <v>37231</v>
      </c>
      <c r="E106" s="118">
        <f t="shared" si="10"/>
        <v>0</v>
      </c>
      <c r="F106" s="120">
        <v>0.88449999999999995</v>
      </c>
      <c r="G106" s="131">
        <f t="shared" si="13"/>
        <v>0</v>
      </c>
      <c r="H106" s="145">
        <f t="shared" si="14"/>
        <v>0.88449999999999995</v>
      </c>
      <c r="I106" s="131">
        <f t="shared" si="11"/>
        <v>0</v>
      </c>
      <c r="J106" s="8"/>
    </row>
    <row r="107" spans="1:10" x14ac:dyDescent="0.25">
      <c r="A107" s="61"/>
      <c r="B107" s="1">
        <v>73</v>
      </c>
      <c r="C107" s="59">
        <v>37152</v>
      </c>
      <c r="D107" s="8">
        <f t="shared" si="12"/>
        <v>37242</v>
      </c>
      <c r="E107" s="118">
        <f t="shared" si="10"/>
        <v>0</v>
      </c>
      <c r="F107" s="120">
        <v>0.32490000000000002</v>
      </c>
      <c r="G107" s="131">
        <f t="shared" si="13"/>
        <v>0</v>
      </c>
      <c r="H107" s="145">
        <f t="shared" si="14"/>
        <v>0.32490000000000002</v>
      </c>
      <c r="I107" s="131">
        <f t="shared" si="11"/>
        <v>0</v>
      </c>
      <c r="J107" s="8"/>
    </row>
    <row r="108" spans="1:10" x14ac:dyDescent="0.25">
      <c r="A108" s="61"/>
      <c r="B108" s="1">
        <v>74</v>
      </c>
      <c r="C108" s="59">
        <v>37152</v>
      </c>
      <c r="D108" s="8">
        <f t="shared" si="12"/>
        <v>37242</v>
      </c>
      <c r="E108" s="118">
        <f t="shared" si="10"/>
        <v>0</v>
      </c>
      <c r="F108" s="120">
        <v>0.95320000000000005</v>
      </c>
      <c r="G108" s="131">
        <f t="shared" si="13"/>
        <v>0</v>
      </c>
      <c r="H108" s="145">
        <f t="shared" si="14"/>
        <v>0.95320000000000005</v>
      </c>
      <c r="I108" s="131">
        <f t="shared" si="11"/>
        <v>0</v>
      </c>
      <c r="J108" s="8"/>
    </row>
    <row r="109" spans="1:10" x14ac:dyDescent="0.25">
      <c r="A109" s="61"/>
      <c r="B109" s="1" t="s">
        <v>47</v>
      </c>
      <c r="C109" s="72">
        <v>37184</v>
      </c>
      <c r="D109" s="8">
        <f t="shared" si="12"/>
        <v>37274</v>
      </c>
      <c r="E109" s="118">
        <f t="shared" si="10"/>
        <v>0</v>
      </c>
      <c r="F109" s="120">
        <v>0.69610000000000005</v>
      </c>
      <c r="G109" s="131">
        <f t="shared" si="13"/>
        <v>0</v>
      </c>
      <c r="H109" s="145">
        <f t="shared" si="14"/>
        <v>0.69610000000000005</v>
      </c>
      <c r="I109" s="131">
        <f t="shared" si="11"/>
        <v>0</v>
      </c>
      <c r="J109" s="8"/>
    </row>
    <row r="110" spans="1:10" x14ac:dyDescent="0.25">
      <c r="A110" s="61"/>
      <c r="B110" s="1">
        <v>76</v>
      </c>
      <c r="C110" s="59">
        <v>37152</v>
      </c>
      <c r="D110" s="8">
        <f t="shared" si="12"/>
        <v>37242</v>
      </c>
      <c r="E110" s="118">
        <f t="shared" si="10"/>
        <v>0</v>
      </c>
      <c r="F110" s="120">
        <v>0.41110000000000002</v>
      </c>
      <c r="G110" s="131">
        <f t="shared" si="13"/>
        <v>0</v>
      </c>
      <c r="H110" s="145">
        <f t="shared" si="14"/>
        <v>0.41110000000000002</v>
      </c>
      <c r="I110" s="131">
        <f t="shared" si="11"/>
        <v>0</v>
      </c>
      <c r="J110" s="8"/>
    </row>
    <row r="111" spans="1:10" x14ac:dyDescent="0.25">
      <c r="A111" s="61"/>
      <c r="B111" s="1">
        <v>77</v>
      </c>
      <c r="C111" s="59">
        <v>37152</v>
      </c>
      <c r="D111" s="8">
        <f t="shared" si="12"/>
        <v>37242</v>
      </c>
      <c r="E111" s="118">
        <f t="shared" si="10"/>
        <v>0</v>
      </c>
      <c r="F111" s="120"/>
      <c r="G111" s="131">
        <f t="shared" si="13"/>
        <v>0</v>
      </c>
      <c r="H111" s="145">
        <f t="shared" si="14"/>
        <v>0</v>
      </c>
      <c r="I111" s="131">
        <f t="shared" si="11"/>
        <v>0</v>
      </c>
      <c r="J111" s="8"/>
    </row>
    <row r="112" spans="1:10" x14ac:dyDescent="0.25">
      <c r="A112" s="61"/>
      <c r="B112" s="1">
        <v>78</v>
      </c>
      <c r="C112" s="59">
        <v>37152</v>
      </c>
      <c r="D112" s="8">
        <f t="shared" si="12"/>
        <v>37242</v>
      </c>
      <c r="E112" s="118">
        <f t="shared" si="10"/>
        <v>0</v>
      </c>
      <c r="F112" s="120">
        <v>0.74819999999999998</v>
      </c>
      <c r="G112" s="131">
        <f t="shared" si="13"/>
        <v>0</v>
      </c>
      <c r="H112" s="145">
        <f t="shared" si="14"/>
        <v>0.74819999999999998</v>
      </c>
      <c r="I112" s="131">
        <f t="shared" si="11"/>
        <v>0</v>
      </c>
      <c r="J112" s="8"/>
    </row>
    <row r="113" spans="1:10" x14ac:dyDescent="0.25">
      <c r="A113" s="61"/>
      <c r="B113" s="1">
        <v>79</v>
      </c>
      <c r="C113" s="59">
        <v>37152</v>
      </c>
      <c r="D113" s="8">
        <f t="shared" si="12"/>
        <v>37242</v>
      </c>
      <c r="E113" s="118">
        <f t="shared" si="10"/>
        <v>0</v>
      </c>
      <c r="F113" s="120">
        <v>0.88429999999999997</v>
      </c>
      <c r="G113" s="131">
        <f t="shared" si="13"/>
        <v>0</v>
      </c>
      <c r="H113" s="145">
        <f t="shared" si="14"/>
        <v>0.88429999999999997</v>
      </c>
      <c r="I113" s="131">
        <f t="shared" si="11"/>
        <v>0</v>
      </c>
      <c r="J113" s="8"/>
    </row>
    <row r="114" spans="1:10" x14ac:dyDescent="0.25">
      <c r="A114" s="61"/>
      <c r="B114" s="1">
        <v>80</v>
      </c>
      <c r="C114" s="59">
        <v>37152</v>
      </c>
      <c r="D114" s="8">
        <f t="shared" si="12"/>
        <v>37242</v>
      </c>
      <c r="E114" s="118">
        <f t="shared" si="10"/>
        <v>0</v>
      </c>
      <c r="F114" s="120">
        <v>0.93559999999999999</v>
      </c>
      <c r="G114" s="131">
        <f t="shared" si="13"/>
        <v>0</v>
      </c>
      <c r="H114" s="145">
        <f t="shared" si="14"/>
        <v>0.93559999999999999</v>
      </c>
      <c r="I114" s="131">
        <f t="shared" si="11"/>
        <v>0</v>
      </c>
      <c r="J114" s="8"/>
    </row>
    <row r="115" spans="1:10" x14ac:dyDescent="0.25">
      <c r="A115" s="61"/>
      <c r="B115" s="1">
        <v>81</v>
      </c>
      <c r="C115" s="59">
        <v>37152</v>
      </c>
      <c r="D115" s="8">
        <f t="shared" si="12"/>
        <v>37242</v>
      </c>
      <c r="E115" s="118">
        <f t="shared" si="10"/>
        <v>0</v>
      </c>
      <c r="F115" s="120">
        <v>0.94599999999999995</v>
      </c>
      <c r="G115" s="131">
        <f t="shared" si="13"/>
        <v>0</v>
      </c>
      <c r="H115" s="145">
        <f t="shared" si="14"/>
        <v>0.94599999999999995</v>
      </c>
      <c r="I115" s="131">
        <f t="shared" si="11"/>
        <v>0</v>
      </c>
      <c r="J115" s="8"/>
    </row>
    <row r="116" spans="1:10" x14ac:dyDescent="0.25">
      <c r="A116" s="61"/>
      <c r="B116" s="1">
        <v>82</v>
      </c>
      <c r="C116" s="59">
        <v>37152</v>
      </c>
      <c r="D116" s="8">
        <f t="shared" si="12"/>
        <v>37242</v>
      </c>
      <c r="E116" s="118">
        <f t="shared" si="10"/>
        <v>0</v>
      </c>
      <c r="F116" s="120">
        <v>0.74519999999999997</v>
      </c>
      <c r="G116" s="131">
        <f t="shared" si="13"/>
        <v>0</v>
      </c>
      <c r="H116" s="145">
        <f t="shared" si="14"/>
        <v>0.74519999999999997</v>
      </c>
      <c r="I116" s="131">
        <f t="shared" si="11"/>
        <v>0</v>
      </c>
      <c r="J116" s="8"/>
    </row>
    <row r="117" spans="1:10" x14ac:dyDescent="0.25">
      <c r="A117" s="61"/>
      <c r="B117" s="1">
        <v>83</v>
      </c>
      <c r="C117" s="59">
        <v>37152</v>
      </c>
      <c r="D117" s="8">
        <f t="shared" si="12"/>
        <v>37242</v>
      </c>
      <c r="E117" s="118">
        <f t="shared" si="10"/>
        <v>0</v>
      </c>
      <c r="F117" s="120">
        <v>0.77590000000000003</v>
      </c>
      <c r="G117" s="131">
        <f t="shared" si="13"/>
        <v>0</v>
      </c>
      <c r="H117" s="145">
        <f t="shared" si="14"/>
        <v>0.77590000000000003</v>
      </c>
      <c r="I117" s="131">
        <f t="shared" si="11"/>
        <v>0</v>
      </c>
      <c r="J117" s="8"/>
    </row>
    <row r="118" spans="1:10" x14ac:dyDescent="0.25">
      <c r="A118" s="61"/>
      <c r="B118" s="1">
        <v>84</v>
      </c>
      <c r="C118" s="59">
        <v>37152</v>
      </c>
      <c r="D118" s="8">
        <f t="shared" si="12"/>
        <v>37242</v>
      </c>
      <c r="E118" s="118">
        <f t="shared" si="10"/>
        <v>0</v>
      </c>
      <c r="F118" s="120">
        <v>0.80249999999999999</v>
      </c>
      <c r="G118" s="131">
        <f t="shared" si="13"/>
        <v>0</v>
      </c>
      <c r="H118" s="145">
        <f t="shared" si="14"/>
        <v>0.80249999999999999</v>
      </c>
      <c r="I118" s="131">
        <f t="shared" si="11"/>
        <v>0</v>
      </c>
      <c r="J118" s="8"/>
    </row>
    <row r="119" spans="1:10" x14ac:dyDescent="0.25">
      <c r="A119" s="61"/>
      <c r="B119" s="1">
        <v>85</v>
      </c>
      <c r="C119" s="59">
        <v>37152</v>
      </c>
      <c r="D119" s="8">
        <f t="shared" si="12"/>
        <v>37242</v>
      </c>
      <c r="E119" s="118">
        <f t="shared" si="10"/>
        <v>0</v>
      </c>
      <c r="F119" s="120">
        <v>0.90724760128085702</v>
      </c>
      <c r="G119" s="131">
        <f t="shared" si="13"/>
        <v>0</v>
      </c>
      <c r="H119" s="145">
        <f t="shared" si="14"/>
        <v>0.90724760128085702</v>
      </c>
      <c r="I119" s="131">
        <f t="shared" si="11"/>
        <v>0</v>
      </c>
      <c r="J119" s="8"/>
    </row>
    <row r="120" spans="1:10" x14ac:dyDescent="0.25">
      <c r="A120" s="61"/>
      <c r="B120" s="1">
        <v>86</v>
      </c>
      <c r="C120" s="59">
        <v>37152</v>
      </c>
      <c r="D120" s="8">
        <f t="shared" si="12"/>
        <v>37242</v>
      </c>
      <c r="E120" s="118">
        <f t="shared" si="10"/>
        <v>0</v>
      </c>
      <c r="F120" s="120">
        <v>0.98409999999999997</v>
      </c>
      <c r="G120" s="131">
        <f t="shared" si="13"/>
        <v>0</v>
      </c>
      <c r="H120" s="145">
        <f t="shared" si="14"/>
        <v>0.98409999999999997</v>
      </c>
      <c r="I120" s="131">
        <f t="shared" si="11"/>
        <v>0</v>
      </c>
      <c r="J120" s="8"/>
    </row>
    <row r="121" spans="1:10" x14ac:dyDescent="0.25">
      <c r="A121" s="61"/>
      <c r="B121" s="1">
        <v>87</v>
      </c>
      <c r="C121" s="58">
        <v>37141</v>
      </c>
      <c r="D121" s="8">
        <f t="shared" si="12"/>
        <v>37231</v>
      </c>
      <c r="E121" s="118">
        <f t="shared" si="10"/>
        <v>0</v>
      </c>
      <c r="F121" s="120">
        <v>0.83420000000000005</v>
      </c>
      <c r="G121" s="131">
        <f t="shared" si="13"/>
        <v>0</v>
      </c>
      <c r="H121" s="145">
        <f t="shared" si="14"/>
        <v>0.83420000000000005</v>
      </c>
      <c r="I121" s="131">
        <f t="shared" si="11"/>
        <v>0</v>
      </c>
      <c r="J121" s="8"/>
    </row>
    <row r="122" spans="1:10" x14ac:dyDescent="0.25">
      <c r="A122" s="61"/>
      <c r="B122" s="1">
        <v>88</v>
      </c>
      <c r="C122" s="59">
        <v>37152</v>
      </c>
      <c r="D122" s="8">
        <f t="shared" si="12"/>
        <v>37242</v>
      </c>
      <c r="E122" s="118">
        <f t="shared" si="10"/>
        <v>0</v>
      </c>
      <c r="F122" s="120">
        <v>0.4708</v>
      </c>
      <c r="G122" s="131">
        <f t="shared" si="13"/>
        <v>0</v>
      </c>
      <c r="H122" s="145">
        <f t="shared" si="14"/>
        <v>0.4708</v>
      </c>
      <c r="I122" s="131">
        <f t="shared" si="11"/>
        <v>0</v>
      </c>
      <c r="J122" s="8"/>
    </row>
    <row r="123" spans="1:10" x14ac:dyDescent="0.25">
      <c r="A123" s="61"/>
      <c r="B123" s="1">
        <v>89</v>
      </c>
      <c r="C123" s="58">
        <v>37141</v>
      </c>
      <c r="D123" s="8">
        <f t="shared" si="12"/>
        <v>37231</v>
      </c>
      <c r="E123" s="118">
        <f t="shared" si="10"/>
        <v>0</v>
      </c>
      <c r="F123" s="120">
        <v>0.94899999999999995</v>
      </c>
      <c r="G123" s="131">
        <f t="shared" si="13"/>
        <v>0</v>
      </c>
      <c r="H123" s="145">
        <f t="shared" si="14"/>
        <v>0.94899999999999995</v>
      </c>
      <c r="I123" s="131">
        <f t="shared" si="11"/>
        <v>0</v>
      </c>
      <c r="J123" s="8"/>
    </row>
    <row r="124" spans="1:10" x14ac:dyDescent="0.25">
      <c r="A124" s="61"/>
      <c r="B124" s="1">
        <v>90</v>
      </c>
      <c r="C124" s="59">
        <v>37152</v>
      </c>
      <c r="D124" s="8">
        <f t="shared" si="12"/>
        <v>37242</v>
      </c>
      <c r="E124" s="118">
        <f t="shared" si="10"/>
        <v>0</v>
      </c>
      <c r="F124" s="120">
        <v>0.39040000000000002</v>
      </c>
      <c r="G124" s="131">
        <f t="shared" si="13"/>
        <v>0</v>
      </c>
      <c r="H124" s="145">
        <f t="shared" si="14"/>
        <v>0.39040000000000002</v>
      </c>
      <c r="I124" s="131">
        <f t="shared" si="11"/>
        <v>0</v>
      </c>
      <c r="J124" s="8"/>
    </row>
    <row r="125" spans="1:10" x14ac:dyDescent="0.25">
      <c r="A125" s="61"/>
      <c r="B125" s="1">
        <v>91</v>
      </c>
      <c r="C125" s="82">
        <v>37197</v>
      </c>
      <c r="D125" s="8">
        <f t="shared" si="12"/>
        <v>37287</v>
      </c>
      <c r="E125" s="118">
        <f t="shared" si="10"/>
        <v>0</v>
      </c>
      <c r="F125" s="120">
        <v>0.9748</v>
      </c>
      <c r="G125" s="131">
        <f t="shared" si="13"/>
        <v>0</v>
      </c>
      <c r="H125" s="145">
        <f t="shared" si="14"/>
        <v>0.9748</v>
      </c>
      <c r="I125" s="131">
        <f t="shared" si="11"/>
        <v>0</v>
      </c>
      <c r="J125" s="8"/>
    </row>
    <row r="126" spans="1:10" x14ac:dyDescent="0.25">
      <c r="B126" s="1">
        <v>92</v>
      </c>
      <c r="C126" s="82">
        <v>37197</v>
      </c>
      <c r="D126" s="8">
        <f t="shared" si="12"/>
        <v>37287</v>
      </c>
      <c r="E126" s="118">
        <f t="shared" si="10"/>
        <v>0</v>
      </c>
      <c r="F126" s="120">
        <v>0.60870000000000002</v>
      </c>
      <c r="G126" s="131">
        <f t="shared" si="13"/>
        <v>0</v>
      </c>
      <c r="H126" s="145">
        <f t="shared" si="14"/>
        <v>0.60870000000000002</v>
      </c>
      <c r="I126" s="131">
        <f t="shared" si="11"/>
        <v>0</v>
      </c>
      <c r="J126" s="8"/>
    </row>
    <row r="127" spans="1:10" x14ac:dyDescent="0.25">
      <c r="B127" s="1">
        <v>93</v>
      </c>
      <c r="C127" s="72">
        <v>37195</v>
      </c>
      <c r="D127" s="8">
        <f t="shared" si="12"/>
        <v>37285</v>
      </c>
      <c r="E127" s="118">
        <f t="shared" si="10"/>
        <v>0</v>
      </c>
      <c r="F127" s="120">
        <v>0.99970000000000003</v>
      </c>
      <c r="G127" s="131">
        <f t="shared" si="13"/>
        <v>0</v>
      </c>
      <c r="H127" s="145">
        <f t="shared" si="14"/>
        <v>0.99970000000000003</v>
      </c>
      <c r="I127" s="131">
        <f t="shared" si="11"/>
        <v>0</v>
      </c>
      <c r="J127" s="8"/>
    </row>
    <row r="128" spans="1:10" x14ac:dyDescent="0.25">
      <c r="B128" s="1">
        <v>94</v>
      </c>
      <c r="C128" s="72">
        <v>37189</v>
      </c>
      <c r="D128" s="8">
        <f t="shared" si="12"/>
        <v>37279</v>
      </c>
      <c r="E128" s="118">
        <f t="shared" si="10"/>
        <v>0</v>
      </c>
      <c r="F128" s="120">
        <v>0.72809999999999997</v>
      </c>
      <c r="G128" s="131">
        <f t="shared" si="13"/>
        <v>0</v>
      </c>
      <c r="H128" s="145">
        <f t="shared" si="14"/>
        <v>0.72809999999999997</v>
      </c>
      <c r="I128" s="131">
        <f t="shared" si="11"/>
        <v>0</v>
      </c>
      <c r="J128" s="8"/>
    </row>
    <row r="129" spans="1:18" x14ac:dyDescent="0.25">
      <c r="B129" s="1">
        <v>95</v>
      </c>
      <c r="C129" s="82">
        <v>37201</v>
      </c>
      <c r="D129" s="8">
        <f t="shared" si="12"/>
        <v>37291</v>
      </c>
      <c r="E129" s="118">
        <f t="shared" si="10"/>
        <v>0</v>
      </c>
      <c r="F129" s="120">
        <v>0.84019999999999995</v>
      </c>
      <c r="G129" s="131">
        <f t="shared" si="13"/>
        <v>0</v>
      </c>
      <c r="H129" s="145">
        <f t="shared" si="14"/>
        <v>0.84019999999999995</v>
      </c>
      <c r="I129" s="131">
        <f t="shared" si="11"/>
        <v>0</v>
      </c>
      <c r="J129" s="8"/>
    </row>
    <row r="130" spans="1:18" x14ac:dyDescent="0.25">
      <c r="B130" s="1">
        <v>96</v>
      </c>
      <c r="C130" s="82">
        <v>37201</v>
      </c>
      <c r="D130" s="8">
        <f t="shared" si="12"/>
        <v>37291</v>
      </c>
      <c r="E130" s="118">
        <f t="shared" si="10"/>
        <v>0</v>
      </c>
      <c r="F130" s="120">
        <v>0.59899999999999998</v>
      </c>
      <c r="G130" s="131">
        <f t="shared" si="13"/>
        <v>0</v>
      </c>
      <c r="H130" s="145">
        <f t="shared" si="14"/>
        <v>0.59899999999999998</v>
      </c>
      <c r="I130" s="131">
        <f t="shared" si="11"/>
        <v>0</v>
      </c>
      <c r="J130" s="8"/>
    </row>
    <row r="131" spans="1:18" x14ac:dyDescent="0.25">
      <c r="B131" s="1" t="s">
        <v>48</v>
      </c>
      <c r="C131" s="72">
        <v>37186</v>
      </c>
      <c r="D131" s="8">
        <f t="shared" si="12"/>
        <v>37276</v>
      </c>
      <c r="E131" s="118">
        <f t="shared" si="10"/>
        <v>0</v>
      </c>
      <c r="F131" s="120">
        <v>8.4000000000000005E-2</v>
      </c>
      <c r="G131" s="131">
        <f t="shared" si="13"/>
        <v>0</v>
      </c>
      <c r="H131" s="145">
        <f t="shared" si="14"/>
        <v>8.4000000000000005E-2</v>
      </c>
      <c r="I131" s="131">
        <f t="shared" si="11"/>
        <v>0</v>
      </c>
      <c r="J131" s="8"/>
    </row>
    <row r="132" spans="1:18" x14ac:dyDescent="0.25">
      <c r="B132" s="1" t="s">
        <v>49</v>
      </c>
      <c r="C132" s="72">
        <v>37186</v>
      </c>
      <c r="D132" s="8">
        <f t="shared" si="12"/>
        <v>37276</v>
      </c>
      <c r="E132" s="118">
        <f t="shared" si="10"/>
        <v>0</v>
      </c>
      <c r="F132" s="120">
        <v>0.57269999999999999</v>
      </c>
      <c r="G132" s="131">
        <f t="shared" si="13"/>
        <v>0</v>
      </c>
      <c r="H132" s="145">
        <f t="shared" si="14"/>
        <v>0.57269999999999999</v>
      </c>
      <c r="I132" s="131">
        <f t="shared" si="11"/>
        <v>0</v>
      </c>
      <c r="J132" s="8"/>
    </row>
    <row r="133" spans="1:18" x14ac:dyDescent="0.25">
      <c r="B133" s="1" t="s">
        <v>50</v>
      </c>
      <c r="C133" s="72">
        <v>37183</v>
      </c>
      <c r="D133" s="8">
        <f t="shared" si="12"/>
        <v>37273</v>
      </c>
      <c r="E133" s="118">
        <f t="shared" si="10"/>
        <v>0</v>
      </c>
      <c r="F133" s="120">
        <f>(13/30)*(0.8)</f>
        <v>0.34666666666666668</v>
      </c>
      <c r="G133" s="131">
        <f t="shared" si="13"/>
        <v>0</v>
      </c>
      <c r="H133" s="145">
        <f t="shared" si="14"/>
        <v>0.34666666666666668</v>
      </c>
      <c r="I133" s="131">
        <f t="shared" si="11"/>
        <v>0</v>
      </c>
      <c r="J133" s="8"/>
    </row>
    <row r="134" spans="1:18" x14ac:dyDescent="0.25">
      <c r="B134" s="1" t="s">
        <v>51</v>
      </c>
      <c r="C134" s="72">
        <v>37183</v>
      </c>
      <c r="D134" s="8">
        <f t="shared" si="12"/>
        <v>37273</v>
      </c>
      <c r="E134" s="118">
        <f t="shared" si="10"/>
        <v>0</v>
      </c>
      <c r="F134" s="120">
        <v>0.129</v>
      </c>
      <c r="G134" s="131">
        <f t="shared" si="13"/>
        <v>0</v>
      </c>
      <c r="H134" s="145">
        <f t="shared" si="14"/>
        <v>0.129</v>
      </c>
      <c r="I134" s="131">
        <f t="shared" si="11"/>
        <v>0</v>
      </c>
      <c r="J134" s="8"/>
    </row>
    <row r="135" spans="1:18" x14ac:dyDescent="0.25">
      <c r="C135" s="8"/>
      <c r="D135" s="8"/>
      <c r="E135" s="121" t="s">
        <v>63</v>
      </c>
      <c r="F135" s="122">
        <f>AVERAGE(F35:F134)</f>
        <v>0.79125514918059314</v>
      </c>
      <c r="G135" s="122"/>
      <c r="H135" s="122"/>
      <c r="I135" s="132">
        <f>SUM(I35:I134)</f>
        <v>47</v>
      </c>
      <c r="J135" s="8"/>
    </row>
    <row r="136" spans="1:18" x14ac:dyDescent="0.25">
      <c r="D136" s="61"/>
      <c r="E136" s="112" t="s">
        <v>64</v>
      </c>
      <c r="F136" s="137">
        <f>(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+G134*H134)/SUM(G35:G134)</f>
        <v>0.83702550834920009</v>
      </c>
      <c r="G136" s="127"/>
      <c r="H136" s="127"/>
      <c r="I136" s="127"/>
      <c r="J136" s="61"/>
    </row>
    <row r="137" spans="1:18" ht="17.399999999999999" x14ac:dyDescent="0.3">
      <c r="A137" s="56"/>
      <c r="B137" s="172" t="s">
        <v>25</v>
      </c>
      <c r="C137" s="172"/>
      <c r="D137" s="113"/>
      <c r="E137" s="113"/>
      <c r="F137" s="113"/>
      <c r="G137" s="113"/>
      <c r="H137" s="113"/>
      <c r="I137" s="113"/>
      <c r="J137" s="113"/>
    </row>
    <row r="138" spans="1:18" x14ac:dyDescent="0.25">
      <c r="B138" s="2"/>
      <c r="C138" s="2" t="s">
        <v>35</v>
      </c>
      <c r="D138" s="114"/>
      <c r="E138" s="114"/>
      <c r="F138" s="114"/>
      <c r="G138" s="114"/>
      <c r="H138" s="114"/>
      <c r="I138" s="114"/>
      <c r="J138" s="114"/>
    </row>
    <row r="139" spans="1:18" ht="39.6" x14ac:dyDescent="0.25">
      <c r="B139" s="2" t="str">
        <f>B8</f>
        <v>TURBINE NO.</v>
      </c>
      <c r="C139" s="2" t="str">
        <f>C8</f>
        <v>ACCEPTANCE</v>
      </c>
      <c r="D139" s="114" t="str">
        <f>D8</f>
        <v xml:space="preserve">90 Days </v>
      </c>
      <c r="E139" s="117" t="str">
        <f>E8</f>
        <v>Days in Mo. &gt; 90 Days from Commissioning</v>
      </c>
      <c r="F139" s="117" t="str">
        <f>F8</f>
        <v>MTD Avail for &gt; 90 days from Commissioning</v>
      </c>
      <c r="G139" s="117"/>
      <c r="H139" s="117"/>
      <c r="I139" s="117" t="s">
        <v>65</v>
      </c>
      <c r="J139" s="114"/>
      <c r="K139" s="75" t="s">
        <v>3</v>
      </c>
    </row>
    <row r="140" spans="1:18" x14ac:dyDescent="0.25">
      <c r="B140" s="11">
        <v>1</v>
      </c>
      <c r="C140" s="82">
        <v>37197</v>
      </c>
      <c r="D140" s="8">
        <f>C140+90</f>
        <v>37287</v>
      </c>
      <c r="E140" s="118">
        <f t="shared" ref="E140:E149" si="15">IF($A$10&gt;=D140,(IF($A$10-D140&gt;31,$A$10-$A$9+1,$A$10-D140+1)),0)</f>
        <v>0</v>
      </c>
      <c r="F140" s="128"/>
      <c r="G140" s="131">
        <f>IF(F140&lt;&gt;"",E140,0)</f>
        <v>0</v>
      </c>
      <c r="H140" s="145">
        <f>IF(F140&lt;&gt;"",F140,0)</f>
        <v>0</v>
      </c>
      <c r="I140" s="131">
        <f t="shared" ref="I140:I149" si="16">IF(E140&gt;0,1,0)</f>
        <v>0</v>
      </c>
      <c r="J140" s="115"/>
      <c r="K140" s="85"/>
      <c r="L140" s="85"/>
    </row>
    <row r="141" spans="1:18" x14ac:dyDescent="0.25">
      <c r="B141" s="11">
        <v>2</v>
      </c>
      <c r="C141" s="82">
        <v>37197</v>
      </c>
      <c r="D141" s="8">
        <f t="shared" ref="D141:D149" si="17">C141+90</f>
        <v>37287</v>
      </c>
      <c r="E141" s="118">
        <f t="shared" si="15"/>
        <v>0</v>
      </c>
      <c r="F141" s="128"/>
      <c r="G141" s="131">
        <f t="shared" ref="G141:G149" si="18">IF(F141&lt;&gt;"",E141,0)</f>
        <v>0</v>
      </c>
      <c r="H141" s="145">
        <f t="shared" ref="H141:H149" si="19">IF(F141&lt;&gt;"",F141,0)</f>
        <v>0</v>
      </c>
      <c r="I141" s="131">
        <f t="shared" si="16"/>
        <v>0</v>
      </c>
      <c r="J141" s="115"/>
      <c r="K141" s="85"/>
      <c r="L141" s="85"/>
      <c r="P141" s="61"/>
    </row>
    <row r="142" spans="1:18" ht="13.8" thickBot="1" x14ac:dyDescent="0.3">
      <c r="B142" s="11">
        <v>3</v>
      </c>
      <c r="C142" s="82">
        <v>37197</v>
      </c>
      <c r="D142" s="8">
        <f t="shared" si="17"/>
        <v>37287</v>
      </c>
      <c r="E142" s="118">
        <f t="shared" si="15"/>
        <v>0</v>
      </c>
      <c r="F142" s="128"/>
      <c r="G142" s="131">
        <f t="shared" si="18"/>
        <v>0</v>
      </c>
      <c r="H142" s="145">
        <f t="shared" si="19"/>
        <v>0</v>
      </c>
      <c r="I142" s="131">
        <f t="shared" si="16"/>
        <v>0</v>
      </c>
      <c r="J142" s="115"/>
      <c r="K142" s="76" t="s">
        <v>43</v>
      </c>
      <c r="L142" s="77">
        <v>10</v>
      </c>
      <c r="M142" s="7" t="s">
        <v>7</v>
      </c>
      <c r="P142" s="97" t="s">
        <v>20</v>
      </c>
      <c r="Q142" s="98"/>
      <c r="R142" s="98"/>
    </row>
    <row r="143" spans="1:18" ht="13.8" thickTop="1" x14ac:dyDescent="0.25">
      <c r="B143" s="11">
        <v>4</v>
      </c>
      <c r="C143" s="82">
        <v>37197</v>
      </c>
      <c r="D143" s="8">
        <f t="shared" si="17"/>
        <v>37287</v>
      </c>
      <c r="E143" s="118">
        <f t="shared" si="15"/>
        <v>0</v>
      </c>
      <c r="F143" s="128"/>
      <c r="G143" s="131">
        <f t="shared" si="18"/>
        <v>0</v>
      </c>
      <c r="H143" s="145">
        <f t="shared" si="19"/>
        <v>0</v>
      </c>
      <c r="I143" s="131">
        <f t="shared" si="16"/>
        <v>0</v>
      </c>
      <c r="J143" s="115"/>
      <c r="L143" s="7">
        <f>L140+L141+L142</f>
        <v>10</v>
      </c>
      <c r="M143" s="7" t="s">
        <v>9</v>
      </c>
      <c r="P143" s="9"/>
    </row>
    <row r="144" spans="1:18" x14ac:dyDescent="0.25">
      <c r="B144" s="11">
        <v>5</v>
      </c>
      <c r="C144" s="82">
        <v>37197</v>
      </c>
      <c r="D144" s="8">
        <f t="shared" si="17"/>
        <v>37287</v>
      </c>
      <c r="E144" s="118">
        <f t="shared" si="15"/>
        <v>0</v>
      </c>
      <c r="F144" s="128"/>
      <c r="G144" s="131">
        <f t="shared" si="18"/>
        <v>0</v>
      </c>
      <c r="H144" s="145">
        <f t="shared" si="19"/>
        <v>0</v>
      </c>
      <c r="I144" s="131">
        <f t="shared" si="16"/>
        <v>0</v>
      </c>
      <c r="J144" s="115"/>
      <c r="L144">
        <f>10-L143</f>
        <v>0</v>
      </c>
    </row>
    <row r="145" spans="1:18" x14ac:dyDescent="0.25">
      <c r="B145" s="11">
        <v>6</v>
      </c>
      <c r="C145" s="82">
        <v>37197</v>
      </c>
      <c r="D145" s="8">
        <f t="shared" si="17"/>
        <v>37287</v>
      </c>
      <c r="E145" s="118">
        <f t="shared" si="15"/>
        <v>0</v>
      </c>
      <c r="F145" s="128"/>
      <c r="G145" s="131">
        <f t="shared" si="18"/>
        <v>0</v>
      </c>
      <c r="H145" s="145">
        <f t="shared" si="19"/>
        <v>0</v>
      </c>
      <c r="I145" s="131">
        <f t="shared" si="16"/>
        <v>0</v>
      </c>
      <c r="J145" s="115"/>
    </row>
    <row r="146" spans="1:18" x14ac:dyDescent="0.25">
      <c r="B146" s="11">
        <v>7</v>
      </c>
      <c r="C146" s="82">
        <v>37197</v>
      </c>
      <c r="D146" s="8">
        <f t="shared" si="17"/>
        <v>37287</v>
      </c>
      <c r="E146" s="118">
        <f t="shared" si="15"/>
        <v>0</v>
      </c>
      <c r="F146" s="128"/>
      <c r="G146" s="131">
        <f t="shared" si="18"/>
        <v>0</v>
      </c>
      <c r="H146" s="145">
        <f t="shared" si="19"/>
        <v>0</v>
      </c>
      <c r="I146" s="131">
        <f t="shared" si="16"/>
        <v>0</v>
      </c>
      <c r="J146" s="115"/>
    </row>
    <row r="147" spans="1:18" x14ac:dyDescent="0.25">
      <c r="B147" s="11">
        <v>8</v>
      </c>
      <c r="C147" s="82">
        <v>37197</v>
      </c>
      <c r="D147" s="8">
        <f t="shared" si="17"/>
        <v>37287</v>
      </c>
      <c r="E147" s="118">
        <f t="shared" si="15"/>
        <v>0</v>
      </c>
      <c r="F147" s="128"/>
      <c r="G147" s="131">
        <f t="shared" si="18"/>
        <v>0</v>
      </c>
      <c r="H147" s="145">
        <f t="shared" si="19"/>
        <v>0</v>
      </c>
      <c r="I147" s="131">
        <f t="shared" si="16"/>
        <v>0</v>
      </c>
      <c r="J147" s="115"/>
    </row>
    <row r="148" spans="1:18" x14ac:dyDescent="0.25">
      <c r="B148" s="11">
        <v>9</v>
      </c>
      <c r="C148" s="82">
        <v>37197</v>
      </c>
      <c r="D148" s="8">
        <f t="shared" si="17"/>
        <v>37287</v>
      </c>
      <c r="E148" s="118">
        <f t="shared" si="15"/>
        <v>0</v>
      </c>
      <c r="F148" s="128"/>
      <c r="G148" s="131">
        <f t="shared" si="18"/>
        <v>0</v>
      </c>
      <c r="H148" s="145">
        <f t="shared" si="19"/>
        <v>0</v>
      </c>
      <c r="I148" s="131">
        <f t="shared" si="16"/>
        <v>0</v>
      </c>
      <c r="J148" s="115"/>
      <c r="M148" s="84"/>
      <c r="N148" s="84"/>
      <c r="O148" s="84"/>
      <c r="P148" s="84"/>
    </row>
    <row r="149" spans="1:18" x14ac:dyDescent="0.25">
      <c r="B149" s="11">
        <v>10</v>
      </c>
      <c r="C149" s="82">
        <v>37197</v>
      </c>
      <c r="D149" s="8">
        <f t="shared" si="17"/>
        <v>37287</v>
      </c>
      <c r="E149" s="118">
        <f t="shared" si="15"/>
        <v>0</v>
      </c>
      <c r="F149" s="128"/>
      <c r="G149" s="131">
        <f t="shared" si="18"/>
        <v>0</v>
      </c>
      <c r="H149" s="145">
        <f t="shared" si="19"/>
        <v>0</v>
      </c>
      <c r="I149" s="131">
        <f t="shared" si="16"/>
        <v>0</v>
      </c>
      <c r="J149" s="115"/>
      <c r="K149" s="83" t="s">
        <v>52</v>
      </c>
      <c r="L149" s="84" t="s">
        <v>53</v>
      </c>
      <c r="M149" s="84"/>
      <c r="N149" s="84"/>
      <c r="O149" s="84"/>
      <c r="P149" s="84"/>
    </row>
    <row r="150" spans="1:18" x14ac:dyDescent="0.25">
      <c r="D150" s="61"/>
      <c r="E150" s="121" t="s">
        <v>63</v>
      </c>
      <c r="F150" s="122" t="e">
        <f>AVERAGE(F140:F149)</f>
        <v>#DIV/0!</v>
      </c>
      <c r="G150" s="122"/>
      <c r="H150" s="122"/>
      <c r="I150" s="131">
        <f>SUM(I140:I149)</f>
        <v>0</v>
      </c>
      <c r="J150" s="61"/>
      <c r="L150" s="84" t="s">
        <v>54</v>
      </c>
    </row>
    <row r="151" spans="1:18" x14ac:dyDescent="0.25">
      <c r="D151" s="61"/>
      <c r="E151" s="112" t="s">
        <v>64</v>
      </c>
      <c r="F151" s="137" t="e">
        <f>(G140*H140+G141*H141+G142*H142+G143*H143+G144*H144+G145*H145+G146*H146+G147*H147+G148*H148+G149*H149)/SUM(G140:G149)</f>
        <v>#DIV/0!</v>
      </c>
      <c r="G151" s="127"/>
      <c r="H151" s="127"/>
      <c r="I151" s="127"/>
      <c r="J151" s="61"/>
    </row>
    <row r="152" spans="1:18" ht="17.399999999999999" x14ac:dyDescent="0.3">
      <c r="A152" s="56"/>
      <c r="B152" s="172" t="s">
        <v>26</v>
      </c>
      <c r="C152" s="172"/>
      <c r="D152" s="113"/>
      <c r="E152" s="113"/>
      <c r="F152" s="113"/>
      <c r="G152" s="113"/>
      <c r="H152" s="113"/>
      <c r="I152" s="113"/>
      <c r="J152" s="113"/>
    </row>
    <row r="153" spans="1:18" x14ac:dyDescent="0.25">
      <c r="B153" s="2"/>
      <c r="C153" s="2" t="s">
        <v>35</v>
      </c>
      <c r="D153" s="114"/>
      <c r="E153" s="114"/>
      <c r="F153" s="114"/>
      <c r="G153" s="114"/>
      <c r="H153" s="114"/>
      <c r="I153" s="114"/>
      <c r="J153" s="114"/>
    </row>
    <row r="154" spans="1:18" ht="39.6" x14ac:dyDescent="0.25">
      <c r="B154" s="2" t="str">
        <f>B8</f>
        <v>TURBINE NO.</v>
      </c>
      <c r="C154" s="2" t="str">
        <f>C8</f>
        <v>ACCEPTANCE</v>
      </c>
      <c r="D154" s="114" t="str">
        <f>D8</f>
        <v xml:space="preserve">90 Days </v>
      </c>
      <c r="E154" s="117" t="str">
        <f>E8</f>
        <v>Days in Mo. &gt; 90 Days from Commissioning</v>
      </c>
      <c r="F154" s="117" t="str">
        <f>F8</f>
        <v>MTD Avail for &gt; 90 days from Commissioning</v>
      </c>
      <c r="G154" s="117"/>
      <c r="H154" s="117"/>
      <c r="I154" s="117" t="s">
        <v>65</v>
      </c>
      <c r="J154" s="114"/>
      <c r="K154" s="75" t="s">
        <v>3</v>
      </c>
    </row>
    <row r="155" spans="1:18" x14ac:dyDescent="0.25">
      <c r="B155" s="11">
        <v>1</v>
      </c>
      <c r="C155" s="103">
        <v>37236</v>
      </c>
      <c r="D155" s="8">
        <f>C155+90</f>
        <v>37326</v>
      </c>
      <c r="E155" s="118">
        <f t="shared" ref="E155:E174" si="20">IF($A$10&gt;=D155,(IF($A$10-D155&gt;31,$A$10-$A$9+1,$A$10-D155+1)),0)</f>
        <v>0</v>
      </c>
      <c r="F155" s="120"/>
      <c r="G155" s="131">
        <f>IF(F155&lt;&gt;"",E155,0)</f>
        <v>0</v>
      </c>
      <c r="H155" s="145">
        <f>IF(F155&lt;&gt;"",F155,0)</f>
        <v>0</v>
      </c>
      <c r="I155" s="131">
        <f t="shared" ref="I155:I174" si="21">IF(E155&gt;0,1,0)</f>
        <v>0</v>
      </c>
      <c r="J155" s="115"/>
      <c r="K155" s="85"/>
      <c r="L155" s="85"/>
    </row>
    <row r="156" spans="1:18" x14ac:dyDescent="0.25">
      <c r="B156" s="11">
        <v>2</v>
      </c>
      <c r="C156" s="103">
        <v>37236</v>
      </c>
      <c r="D156" s="8">
        <f t="shared" ref="D156:D174" si="22">C156+90</f>
        <v>37326</v>
      </c>
      <c r="E156" s="118">
        <f t="shared" si="20"/>
        <v>0</v>
      </c>
      <c r="F156" s="120"/>
      <c r="G156" s="131">
        <f t="shared" ref="G156:G174" si="23">IF(F156&lt;&gt;"",E156,0)</f>
        <v>0</v>
      </c>
      <c r="H156" s="145">
        <f t="shared" ref="H156:H174" si="24">IF(F156&lt;&gt;"",F156,0)</f>
        <v>0</v>
      </c>
      <c r="I156" s="131">
        <f t="shared" si="21"/>
        <v>0</v>
      </c>
      <c r="J156" s="115"/>
      <c r="K156" s="49" t="s">
        <v>43</v>
      </c>
      <c r="L156" s="49">
        <v>0</v>
      </c>
    </row>
    <row r="157" spans="1:18" ht="13.8" thickBot="1" x14ac:dyDescent="0.3">
      <c r="B157" s="11">
        <v>3</v>
      </c>
      <c r="C157" s="103">
        <v>37236</v>
      </c>
      <c r="D157" s="8">
        <f t="shared" si="22"/>
        <v>37326</v>
      </c>
      <c r="E157" s="118">
        <f t="shared" si="20"/>
        <v>0</v>
      </c>
      <c r="F157" s="120"/>
      <c r="G157" s="131">
        <f t="shared" si="23"/>
        <v>0</v>
      </c>
      <c r="H157" s="145">
        <f t="shared" si="24"/>
        <v>0</v>
      </c>
      <c r="I157" s="131">
        <f t="shared" si="21"/>
        <v>0</v>
      </c>
      <c r="J157" s="115"/>
      <c r="K157" s="93" t="s">
        <v>44</v>
      </c>
      <c r="L157" s="93">
        <v>20</v>
      </c>
      <c r="M157" s="7" t="s">
        <v>7</v>
      </c>
      <c r="P157" s="99" t="s">
        <v>20</v>
      </c>
      <c r="Q157" s="107"/>
      <c r="R157" s="107"/>
    </row>
    <row r="158" spans="1:18" ht="13.8" thickTop="1" x14ac:dyDescent="0.25">
      <c r="B158" s="11">
        <v>4</v>
      </c>
      <c r="C158" s="103">
        <v>37236</v>
      </c>
      <c r="D158" s="8">
        <f t="shared" si="22"/>
        <v>37326</v>
      </c>
      <c r="E158" s="118">
        <f t="shared" si="20"/>
        <v>0</v>
      </c>
      <c r="F158" s="120"/>
      <c r="G158" s="131">
        <f t="shared" si="23"/>
        <v>0</v>
      </c>
      <c r="H158" s="145">
        <f t="shared" si="24"/>
        <v>0</v>
      </c>
      <c r="I158" s="131">
        <f t="shared" si="21"/>
        <v>0</v>
      </c>
      <c r="J158" s="115"/>
      <c r="L158" s="7">
        <f>SUM(L156:L157)</f>
        <v>20</v>
      </c>
      <c r="M158" s="7" t="s">
        <v>9</v>
      </c>
      <c r="P158" s="105"/>
      <c r="Q158" s="61"/>
      <c r="R158" s="61"/>
    </row>
    <row r="159" spans="1:18" x14ac:dyDescent="0.25">
      <c r="B159" s="11">
        <v>5</v>
      </c>
      <c r="C159" s="103">
        <v>37236</v>
      </c>
      <c r="D159" s="8">
        <f t="shared" si="22"/>
        <v>37326</v>
      </c>
      <c r="E159" s="118">
        <f t="shared" si="20"/>
        <v>0</v>
      </c>
      <c r="F159" s="120"/>
      <c r="G159" s="131">
        <f t="shared" si="23"/>
        <v>0</v>
      </c>
      <c r="H159" s="145">
        <f t="shared" si="24"/>
        <v>0</v>
      </c>
      <c r="I159" s="131">
        <f t="shared" si="21"/>
        <v>0</v>
      </c>
      <c r="J159" s="115"/>
      <c r="L159">
        <f>20-L158</f>
        <v>0</v>
      </c>
    </row>
    <row r="160" spans="1:18" x14ac:dyDescent="0.25">
      <c r="B160" s="11">
        <v>6</v>
      </c>
      <c r="C160" s="103">
        <v>37236</v>
      </c>
      <c r="D160" s="8">
        <f t="shared" si="22"/>
        <v>37326</v>
      </c>
      <c r="E160" s="118">
        <f t="shared" si="20"/>
        <v>0</v>
      </c>
      <c r="F160" s="120"/>
      <c r="G160" s="131">
        <f t="shared" si="23"/>
        <v>0</v>
      </c>
      <c r="H160" s="145">
        <f t="shared" si="24"/>
        <v>0</v>
      </c>
      <c r="I160" s="131">
        <f t="shared" si="21"/>
        <v>0</v>
      </c>
      <c r="J160" s="115"/>
    </row>
    <row r="161" spans="2:10" x14ac:dyDescent="0.25">
      <c r="B161" s="11">
        <v>7</v>
      </c>
      <c r="C161" s="103">
        <v>37236</v>
      </c>
      <c r="D161" s="8">
        <f t="shared" si="22"/>
        <v>37326</v>
      </c>
      <c r="E161" s="118">
        <f t="shared" si="20"/>
        <v>0</v>
      </c>
      <c r="F161" s="120"/>
      <c r="G161" s="131">
        <f t="shared" si="23"/>
        <v>0</v>
      </c>
      <c r="H161" s="145">
        <f t="shared" si="24"/>
        <v>0</v>
      </c>
      <c r="I161" s="131">
        <f t="shared" si="21"/>
        <v>0</v>
      </c>
      <c r="J161" s="115"/>
    </row>
    <row r="162" spans="2:10" x14ac:dyDescent="0.25">
      <c r="B162" s="11">
        <v>8</v>
      </c>
      <c r="C162" s="103">
        <v>37236</v>
      </c>
      <c r="D162" s="8">
        <f t="shared" si="22"/>
        <v>37326</v>
      </c>
      <c r="E162" s="118">
        <f t="shared" si="20"/>
        <v>0</v>
      </c>
      <c r="F162" s="120"/>
      <c r="G162" s="131">
        <f t="shared" si="23"/>
        <v>0</v>
      </c>
      <c r="H162" s="145">
        <f t="shared" si="24"/>
        <v>0</v>
      </c>
      <c r="I162" s="131">
        <f t="shared" si="21"/>
        <v>0</v>
      </c>
      <c r="J162" s="115"/>
    </row>
    <row r="163" spans="2:10" x14ac:dyDescent="0.25">
      <c r="B163" s="11">
        <v>9</v>
      </c>
      <c r="C163" s="103">
        <v>37236</v>
      </c>
      <c r="D163" s="8">
        <f t="shared" si="22"/>
        <v>37326</v>
      </c>
      <c r="E163" s="118">
        <f t="shared" si="20"/>
        <v>0</v>
      </c>
      <c r="F163" s="120"/>
      <c r="G163" s="131">
        <f t="shared" si="23"/>
        <v>0</v>
      </c>
      <c r="H163" s="145">
        <f t="shared" si="24"/>
        <v>0</v>
      </c>
      <c r="I163" s="131">
        <f t="shared" si="21"/>
        <v>0</v>
      </c>
      <c r="J163" s="115"/>
    </row>
    <row r="164" spans="2:10" x14ac:dyDescent="0.25">
      <c r="B164" s="11">
        <v>10</v>
      </c>
      <c r="C164" s="103">
        <v>37236</v>
      </c>
      <c r="D164" s="8">
        <f t="shared" si="22"/>
        <v>37326</v>
      </c>
      <c r="E164" s="118">
        <f t="shared" si="20"/>
        <v>0</v>
      </c>
      <c r="F164" s="120"/>
      <c r="G164" s="131">
        <f t="shared" si="23"/>
        <v>0</v>
      </c>
      <c r="H164" s="145">
        <f t="shared" si="24"/>
        <v>0</v>
      </c>
      <c r="I164" s="131">
        <f t="shared" si="21"/>
        <v>0</v>
      </c>
      <c r="J164" s="115"/>
    </row>
    <row r="165" spans="2:10" x14ac:dyDescent="0.25">
      <c r="B165" s="11">
        <v>11</v>
      </c>
      <c r="C165" s="104">
        <v>37243</v>
      </c>
      <c r="D165" s="8">
        <f t="shared" si="22"/>
        <v>37333</v>
      </c>
      <c r="E165" s="118">
        <f t="shared" si="20"/>
        <v>0</v>
      </c>
      <c r="F165" s="120"/>
      <c r="G165" s="131">
        <f t="shared" si="23"/>
        <v>0</v>
      </c>
      <c r="H165" s="145">
        <f t="shared" si="24"/>
        <v>0</v>
      </c>
      <c r="I165" s="131">
        <f t="shared" si="21"/>
        <v>0</v>
      </c>
      <c r="J165" s="115"/>
    </row>
    <row r="166" spans="2:10" x14ac:dyDescent="0.25">
      <c r="B166" s="11">
        <v>12</v>
      </c>
      <c r="C166" s="103">
        <v>37236</v>
      </c>
      <c r="D166" s="8">
        <f t="shared" si="22"/>
        <v>37326</v>
      </c>
      <c r="E166" s="118">
        <f t="shared" si="20"/>
        <v>0</v>
      </c>
      <c r="F166" s="120"/>
      <c r="G166" s="131">
        <f t="shared" si="23"/>
        <v>0</v>
      </c>
      <c r="H166" s="145">
        <f t="shared" si="24"/>
        <v>0</v>
      </c>
      <c r="I166" s="131">
        <f t="shared" si="21"/>
        <v>0</v>
      </c>
      <c r="J166" s="115"/>
    </row>
    <row r="167" spans="2:10" x14ac:dyDescent="0.25">
      <c r="B167" s="11">
        <v>13</v>
      </c>
      <c r="C167" s="103">
        <v>37236</v>
      </c>
      <c r="D167" s="8">
        <f t="shared" si="22"/>
        <v>37326</v>
      </c>
      <c r="E167" s="118">
        <f t="shared" si="20"/>
        <v>0</v>
      </c>
      <c r="F167" s="120"/>
      <c r="G167" s="131">
        <f t="shared" si="23"/>
        <v>0</v>
      </c>
      <c r="H167" s="145">
        <f t="shared" si="24"/>
        <v>0</v>
      </c>
      <c r="I167" s="131">
        <f t="shared" si="21"/>
        <v>0</v>
      </c>
      <c r="J167" s="115"/>
    </row>
    <row r="168" spans="2:10" x14ac:dyDescent="0.25">
      <c r="B168" s="11">
        <v>14</v>
      </c>
      <c r="C168" s="103">
        <v>37236</v>
      </c>
      <c r="D168" s="8">
        <f t="shared" si="22"/>
        <v>37326</v>
      </c>
      <c r="E168" s="118">
        <f t="shared" si="20"/>
        <v>0</v>
      </c>
      <c r="F168" s="120"/>
      <c r="G168" s="131">
        <f t="shared" si="23"/>
        <v>0</v>
      </c>
      <c r="H168" s="145">
        <f t="shared" si="24"/>
        <v>0</v>
      </c>
      <c r="I168" s="131">
        <f t="shared" si="21"/>
        <v>0</v>
      </c>
      <c r="J168" s="115"/>
    </row>
    <row r="169" spans="2:10" x14ac:dyDescent="0.25">
      <c r="B169" s="11">
        <v>15</v>
      </c>
      <c r="C169" s="103">
        <v>37236</v>
      </c>
      <c r="D169" s="8">
        <f t="shared" si="22"/>
        <v>37326</v>
      </c>
      <c r="E169" s="118">
        <f t="shared" si="20"/>
        <v>0</v>
      </c>
      <c r="F169" s="120"/>
      <c r="G169" s="131">
        <f t="shared" si="23"/>
        <v>0</v>
      </c>
      <c r="H169" s="145">
        <f t="shared" si="24"/>
        <v>0</v>
      </c>
      <c r="I169" s="131">
        <f t="shared" si="21"/>
        <v>0</v>
      </c>
      <c r="J169" s="115"/>
    </row>
    <row r="170" spans="2:10" x14ac:dyDescent="0.25">
      <c r="B170" s="11">
        <v>16</v>
      </c>
      <c r="C170" s="103">
        <v>37243</v>
      </c>
      <c r="D170" s="8">
        <f t="shared" si="22"/>
        <v>37333</v>
      </c>
      <c r="E170" s="118">
        <f t="shared" si="20"/>
        <v>0</v>
      </c>
      <c r="F170" s="120"/>
      <c r="G170" s="131">
        <f t="shared" si="23"/>
        <v>0</v>
      </c>
      <c r="H170" s="145">
        <f t="shared" si="24"/>
        <v>0</v>
      </c>
      <c r="I170" s="131">
        <f t="shared" si="21"/>
        <v>0</v>
      </c>
      <c r="J170" s="115"/>
    </row>
    <row r="171" spans="2:10" x14ac:dyDescent="0.25">
      <c r="B171" s="11">
        <v>17</v>
      </c>
      <c r="C171" s="103">
        <v>37236</v>
      </c>
      <c r="D171" s="8">
        <f t="shared" si="22"/>
        <v>37326</v>
      </c>
      <c r="E171" s="118">
        <f t="shared" si="20"/>
        <v>0</v>
      </c>
      <c r="F171" s="120"/>
      <c r="G171" s="131">
        <f t="shared" si="23"/>
        <v>0</v>
      </c>
      <c r="H171" s="145">
        <f t="shared" si="24"/>
        <v>0</v>
      </c>
      <c r="I171" s="131">
        <f t="shared" si="21"/>
        <v>0</v>
      </c>
      <c r="J171" s="115"/>
    </row>
    <row r="172" spans="2:10" x14ac:dyDescent="0.25">
      <c r="B172" s="11">
        <v>18</v>
      </c>
      <c r="C172" s="103">
        <v>37236</v>
      </c>
      <c r="D172" s="8">
        <f t="shared" si="22"/>
        <v>37326</v>
      </c>
      <c r="E172" s="118">
        <f t="shared" si="20"/>
        <v>0</v>
      </c>
      <c r="F172" s="120"/>
      <c r="G172" s="131">
        <f t="shared" si="23"/>
        <v>0</v>
      </c>
      <c r="H172" s="145">
        <f t="shared" si="24"/>
        <v>0</v>
      </c>
      <c r="I172" s="131">
        <f t="shared" si="21"/>
        <v>0</v>
      </c>
      <c r="J172" s="115"/>
    </row>
    <row r="173" spans="2:10" x14ac:dyDescent="0.25">
      <c r="B173" s="11">
        <v>19</v>
      </c>
      <c r="C173" s="103">
        <v>37236</v>
      </c>
      <c r="D173" s="8">
        <f t="shared" si="22"/>
        <v>37326</v>
      </c>
      <c r="E173" s="118">
        <f t="shared" si="20"/>
        <v>0</v>
      </c>
      <c r="F173" s="120"/>
      <c r="G173" s="131">
        <f t="shared" si="23"/>
        <v>0</v>
      </c>
      <c r="H173" s="145">
        <f t="shared" si="24"/>
        <v>0</v>
      </c>
      <c r="I173" s="131">
        <f t="shared" si="21"/>
        <v>0</v>
      </c>
      <c r="J173" s="115"/>
    </row>
    <row r="174" spans="2:10" x14ac:dyDescent="0.25">
      <c r="B174" s="11">
        <v>20</v>
      </c>
      <c r="C174" s="103">
        <v>37236</v>
      </c>
      <c r="D174" s="8">
        <f t="shared" si="22"/>
        <v>37326</v>
      </c>
      <c r="E174" s="118">
        <f t="shared" si="20"/>
        <v>0</v>
      </c>
      <c r="F174" s="120"/>
      <c r="G174" s="131">
        <f t="shared" si="23"/>
        <v>0</v>
      </c>
      <c r="H174" s="145">
        <f t="shared" si="24"/>
        <v>0</v>
      </c>
      <c r="I174" s="131">
        <f t="shared" si="21"/>
        <v>0</v>
      </c>
      <c r="J174" s="115"/>
    </row>
    <row r="175" spans="2:10" x14ac:dyDescent="0.25">
      <c r="D175" s="61"/>
      <c r="E175" s="121" t="s">
        <v>63</v>
      </c>
      <c r="F175" s="123" t="e">
        <f>AVERAGE(F155:F174)</f>
        <v>#DIV/0!</v>
      </c>
      <c r="G175" s="123"/>
      <c r="H175" s="123"/>
      <c r="I175" s="131">
        <f>SUM(I155:I174)</f>
        <v>0</v>
      </c>
      <c r="J175" s="61"/>
    </row>
    <row r="176" spans="2:10" x14ac:dyDescent="0.25">
      <c r="D176" s="61"/>
      <c r="E176" s="112" t="s">
        <v>64</v>
      </c>
      <c r="F176" s="144" t="e">
        <f>(G155*H155+G156*H156+G157*H157+G158*H158+G159*H159+G160*H160+G161*H161+G162*H162+G163*H163+G164*H164+G165*H165+G166*H166+G167*H167+G168*H168+G169*H169+G170*H170+G171*H171+G172*H172+G173*H173+G174*H174)/SUM(G155:G174)</f>
        <v>#DIV/0!</v>
      </c>
      <c r="G176" s="61"/>
      <c r="H176" s="61"/>
      <c r="I176" s="61"/>
      <c r="J176" s="61"/>
    </row>
    <row r="177" spans="1:18" ht="17.399999999999999" x14ac:dyDescent="0.3">
      <c r="A177" s="56"/>
      <c r="B177" s="172" t="s">
        <v>27</v>
      </c>
      <c r="C177" s="172"/>
      <c r="D177" s="113"/>
      <c r="E177" s="113"/>
      <c r="F177" s="113"/>
      <c r="G177" s="113"/>
      <c r="H177" s="113"/>
      <c r="I177" s="113"/>
      <c r="J177" s="113"/>
    </row>
    <row r="178" spans="1:18" x14ac:dyDescent="0.25">
      <c r="B178" s="2"/>
      <c r="C178" s="2" t="s">
        <v>35</v>
      </c>
      <c r="D178" s="114"/>
      <c r="E178" s="114"/>
      <c r="F178" s="114"/>
      <c r="G178" s="114"/>
      <c r="H178" s="114"/>
      <c r="I178" s="114"/>
      <c r="J178" s="114"/>
    </row>
    <row r="179" spans="1:18" ht="39.6" x14ac:dyDescent="0.25">
      <c r="B179" s="2" t="str">
        <f>B8</f>
        <v>TURBINE NO.</v>
      </c>
      <c r="C179" s="2" t="str">
        <f>C8</f>
        <v>ACCEPTANCE</v>
      </c>
      <c r="D179" s="114" t="str">
        <f>D8</f>
        <v xml:space="preserve">90 Days </v>
      </c>
      <c r="E179" s="117" t="str">
        <f>E8</f>
        <v>Days in Mo. &gt; 90 Days from Commissioning</v>
      </c>
      <c r="F179" s="117" t="str">
        <f>F8</f>
        <v>MTD Avail for &gt; 90 days from Commissioning</v>
      </c>
      <c r="G179" s="117"/>
      <c r="H179" s="117"/>
      <c r="I179" s="117" t="s">
        <v>65</v>
      </c>
      <c r="J179" s="114"/>
      <c r="K179" s="75" t="s">
        <v>3</v>
      </c>
    </row>
    <row r="180" spans="1:18" x14ac:dyDescent="0.25">
      <c r="B180" s="11">
        <v>1</v>
      </c>
      <c r="C180" s="82">
        <v>37201</v>
      </c>
      <c r="D180" s="8">
        <f t="shared" ref="D180:D185" si="25">C180+90</f>
        <v>37291</v>
      </c>
      <c r="E180" s="118">
        <f t="shared" ref="E180:E185" si="26">IF($A$10&gt;=D180,(IF($A$10-D180&gt;31,$A$10-$A$9+1,$A$10-D180+1)),0)</f>
        <v>0</v>
      </c>
      <c r="F180" s="120"/>
      <c r="G180" s="131">
        <f t="shared" ref="G180:G185" si="27">IF(F180&lt;&gt;"",E180,0)</f>
        <v>0</v>
      </c>
      <c r="H180" s="145">
        <f t="shared" ref="H180:H185" si="28">IF(F180&lt;&gt;"",F180,0)</f>
        <v>0</v>
      </c>
      <c r="I180" s="131">
        <f t="shared" ref="I180:I185" si="29">IF(E180&gt;0,1,0)</f>
        <v>0</v>
      </c>
      <c r="J180" s="115"/>
      <c r="K180" s="85"/>
      <c r="L180" s="85"/>
    </row>
    <row r="181" spans="1:18" x14ac:dyDescent="0.25">
      <c r="B181" s="11">
        <v>2</v>
      </c>
      <c r="C181" s="82">
        <v>37201</v>
      </c>
      <c r="D181" s="8">
        <f t="shared" si="25"/>
        <v>37291</v>
      </c>
      <c r="E181" s="118">
        <f t="shared" si="26"/>
        <v>0</v>
      </c>
      <c r="F181" s="120"/>
      <c r="G181" s="131">
        <f t="shared" si="27"/>
        <v>0</v>
      </c>
      <c r="H181" s="145">
        <f t="shared" si="28"/>
        <v>0</v>
      </c>
      <c r="I181" s="131">
        <f t="shared" si="29"/>
        <v>0</v>
      </c>
      <c r="J181" s="115"/>
      <c r="K181" s="85"/>
      <c r="L181" s="85"/>
    </row>
    <row r="182" spans="1:18" ht="13.8" thickBot="1" x14ac:dyDescent="0.3">
      <c r="B182" s="11">
        <v>3</v>
      </c>
      <c r="C182" s="82">
        <v>37201</v>
      </c>
      <c r="D182" s="8">
        <f t="shared" si="25"/>
        <v>37291</v>
      </c>
      <c r="E182" s="118">
        <f t="shared" si="26"/>
        <v>0</v>
      </c>
      <c r="F182" s="120"/>
      <c r="G182" s="131">
        <f t="shared" si="27"/>
        <v>0</v>
      </c>
      <c r="H182" s="145">
        <f t="shared" si="28"/>
        <v>0</v>
      </c>
      <c r="I182" s="131">
        <f t="shared" si="29"/>
        <v>0</v>
      </c>
      <c r="J182" s="115"/>
      <c r="K182" s="76" t="s">
        <v>43</v>
      </c>
      <c r="L182" s="77">
        <v>6</v>
      </c>
      <c r="M182" s="7" t="s">
        <v>7</v>
      </c>
      <c r="P182" s="97" t="s">
        <v>20</v>
      </c>
      <c r="Q182" s="98"/>
      <c r="R182" s="98"/>
    </row>
    <row r="183" spans="1:18" ht="13.8" thickTop="1" x14ac:dyDescent="0.25">
      <c r="B183" s="11">
        <v>4</v>
      </c>
      <c r="C183" s="82">
        <v>37201</v>
      </c>
      <c r="D183" s="8">
        <f t="shared" si="25"/>
        <v>37291</v>
      </c>
      <c r="E183" s="118">
        <f t="shared" si="26"/>
        <v>0</v>
      </c>
      <c r="F183" s="120"/>
      <c r="G183" s="131">
        <f t="shared" si="27"/>
        <v>0</v>
      </c>
      <c r="H183" s="145">
        <f t="shared" si="28"/>
        <v>0</v>
      </c>
      <c r="I183" s="131">
        <f t="shared" si="29"/>
        <v>0</v>
      </c>
      <c r="J183" s="115"/>
      <c r="L183" s="7">
        <f>L180+L181+L182</f>
        <v>6</v>
      </c>
      <c r="M183" s="7" t="s">
        <v>9</v>
      </c>
      <c r="P183" s="9"/>
    </row>
    <row r="184" spans="1:18" x14ac:dyDescent="0.25">
      <c r="B184" s="11">
        <v>5</v>
      </c>
      <c r="C184" s="82">
        <v>37201</v>
      </c>
      <c r="D184" s="8">
        <f t="shared" si="25"/>
        <v>37291</v>
      </c>
      <c r="E184" s="118">
        <f t="shared" si="26"/>
        <v>0</v>
      </c>
      <c r="F184" s="120"/>
      <c r="G184" s="131">
        <f t="shared" si="27"/>
        <v>0</v>
      </c>
      <c r="H184" s="145">
        <f t="shared" si="28"/>
        <v>0</v>
      </c>
      <c r="I184" s="131">
        <f t="shared" si="29"/>
        <v>0</v>
      </c>
      <c r="J184" s="115"/>
      <c r="L184">
        <f>L183-6</f>
        <v>0</v>
      </c>
    </row>
    <row r="185" spans="1:18" x14ac:dyDescent="0.25">
      <c r="B185" s="11">
        <v>6</v>
      </c>
      <c r="C185" s="82">
        <v>37201</v>
      </c>
      <c r="D185" s="8">
        <f t="shared" si="25"/>
        <v>37291</v>
      </c>
      <c r="E185" s="118">
        <f t="shared" si="26"/>
        <v>0</v>
      </c>
      <c r="F185" s="120"/>
      <c r="G185" s="131">
        <f t="shared" si="27"/>
        <v>0</v>
      </c>
      <c r="H185" s="145">
        <f t="shared" si="28"/>
        <v>0</v>
      </c>
      <c r="I185" s="131">
        <f t="shared" si="29"/>
        <v>0</v>
      </c>
      <c r="J185" s="115"/>
    </row>
    <row r="186" spans="1:18" x14ac:dyDescent="0.25">
      <c r="D186" s="61"/>
      <c r="E186" s="121" t="s">
        <v>63</v>
      </c>
      <c r="F186" s="123" t="e">
        <f>AVERAGE(F180:F185)</f>
        <v>#DIV/0!</v>
      </c>
      <c r="G186" s="123"/>
      <c r="H186" s="123"/>
      <c r="I186" s="131">
        <f>SUM(I180:I185)</f>
        <v>0</v>
      </c>
      <c r="J186" s="61"/>
    </row>
    <row r="187" spans="1:18" x14ac:dyDescent="0.25">
      <c r="D187" s="61"/>
      <c r="E187" s="112" t="s">
        <v>64</v>
      </c>
      <c r="F187" s="144" t="e">
        <f>(G180*H180+G181*H181+G182*H182+G183*H183+G184*H184+G185*H185)/SUM(G180:G185)</f>
        <v>#DIV/0!</v>
      </c>
      <c r="G187" s="61"/>
      <c r="H187" s="61"/>
      <c r="I187" s="61"/>
      <c r="J187" s="61"/>
    </row>
    <row r="188" spans="1:18" ht="17.399999999999999" x14ac:dyDescent="0.3">
      <c r="A188" s="56"/>
      <c r="B188" s="172" t="s">
        <v>58</v>
      </c>
      <c r="C188" s="172"/>
      <c r="D188" s="113"/>
      <c r="E188" s="113"/>
      <c r="F188" s="113"/>
      <c r="G188" s="113"/>
      <c r="H188" s="113"/>
      <c r="I188" s="113"/>
      <c r="J188" s="113"/>
    </row>
    <row r="189" spans="1:18" x14ac:dyDescent="0.25">
      <c r="B189" s="2"/>
      <c r="C189" s="2" t="s">
        <v>57</v>
      </c>
      <c r="D189" s="114"/>
      <c r="E189" s="114"/>
      <c r="F189" s="114"/>
      <c r="G189" s="114"/>
      <c r="H189" s="114"/>
      <c r="I189" s="114"/>
      <c r="J189" s="114"/>
    </row>
    <row r="190" spans="1:18" ht="39.6" x14ac:dyDescent="0.25">
      <c r="B190" s="2" t="str">
        <f>B8</f>
        <v>TURBINE NO.</v>
      </c>
      <c r="C190" s="2" t="str">
        <f>C8</f>
        <v>ACCEPTANCE</v>
      </c>
      <c r="D190" s="114" t="str">
        <f>D8</f>
        <v xml:space="preserve">90 Days </v>
      </c>
      <c r="E190" s="117" t="str">
        <f>E8</f>
        <v>Days in Mo. &gt; 90 Days from Commissioning</v>
      </c>
      <c r="F190" s="117" t="str">
        <f>F8</f>
        <v>MTD Avail for &gt; 90 days from Commissioning</v>
      </c>
      <c r="G190" s="117"/>
      <c r="H190" s="117"/>
      <c r="I190" s="117" t="s">
        <v>65</v>
      </c>
      <c r="J190" s="114"/>
      <c r="K190" s="75" t="s">
        <v>3</v>
      </c>
    </row>
    <row r="191" spans="1:18" x14ac:dyDescent="0.25">
      <c r="B191" s="11">
        <v>1</v>
      </c>
      <c r="C191" s="103">
        <v>37256</v>
      </c>
      <c r="D191" s="8">
        <f>C191+90</f>
        <v>37346</v>
      </c>
      <c r="E191" s="118">
        <f t="shared" ref="E191:E206" si="30">IF($A$10&gt;=D191,(IF($A$10-D191&gt;31,$A$10-$A$9+1,$A$10-D191+1)),0)</f>
        <v>0</v>
      </c>
      <c r="F191" s="120"/>
      <c r="G191" s="131">
        <f>IF(F191&lt;&gt;"",E191,0)</f>
        <v>0</v>
      </c>
      <c r="H191" s="145">
        <f>IF(F191&lt;&gt;"",F191,0)</f>
        <v>0</v>
      </c>
      <c r="I191" s="131">
        <f t="shared" ref="I191:I206" si="31">IF(E191&gt;0,1,0)</f>
        <v>0</v>
      </c>
      <c r="J191" s="115"/>
      <c r="K191" s="85"/>
      <c r="L191" s="85"/>
    </row>
    <row r="192" spans="1:18" x14ac:dyDescent="0.25">
      <c r="B192" s="11">
        <v>2</v>
      </c>
      <c r="C192" s="103">
        <v>37255</v>
      </c>
      <c r="D192" s="8">
        <f t="shared" ref="D192:D206" si="32">C192+90</f>
        <v>37345</v>
      </c>
      <c r="E192" s="118">
        <f t="shared" si="30"/>
        <v>0</v>
      </c>
      <c r="F192" s="120"/>
      <c r="G192" s="131">
        <f t="shared" ref="G192:G206" si="33">IF(F192&lt;&gt;"",E192,0)</f>
        <v>0</v>
      </c>
      <c r="H192" s="145">
        <f t="shared" ref="H192:H206" si="34">IF(F192&lt;&gt;"",F192,0)</f>
        <v>0</v>
      </c>
      <c r="I192" s="131">
        <f t="shared" si="31"/>
        <v>0</v>
      </c>
      <c r="J192" s="115"/>
      <c r="K192" s="49" t="s">
        <v>43</v>
      </c>
      <c r="L192" s="49">
        <v>0</v>
      </c>
    </row>
    <row r="193" spans="2:18" ht="13.8" thickBot="1" x14ac:dyDescent="0.3">
      <c r="B193" s="11">
        <v>3</v>
      </c>
      <c r="C193" s="103">
        <v>37256</v>
      </c>
      <c r="D193" s="8">
        <f t="shared" si="32"/>
        <v>37346</v>
      </c>
      <c r="E193" s="118">
        <f t="shared" si="30"/>
        <v>0</v>
      </c>
      <c r="F193" s="120"/>
      <c r="G193" s="131">
        <f t="shared" si="33"/>
        <v>0</v>
      </c>
      <c r="H193" s="145">
        <f t="shared" si="34"/>
        <v>0</v>
      </c>
      <c r="I193" s="131">
        <f t="shared" si="31"/>
        <v>0</v>
      </c>
      <c r="J193" s="115"/>
      <c r="K193" s="93" t="s">
        <v>44</v>
      </c>
      <c r="L193" s="93">
        <f>COUNT(C191:C206)</f>
        <v>16</v>
      </c>
      <c r="M193" s="7" t="s">
        <v>7</v>
      </c>
      <c r="P193" s="99" t="s">
        <v>20</v>
      </c>
      <c r="Q193" s="98"/>
      <c r="R193" s="98"/>
    </row>
    <row r="194" spans="2:18" ht="13.8" thickTop="1" x14ac:dyDescent="0.25">
      <c r="B194" s="11">
        <v>4</v>
      </c>
      <c r="C194" s="103">
        <v>37254</v>
      </c>
      <c r="D194" s="8">
        <f t="shared" si="32"/>
        <v>37344</v>
      </c>
      <c r="E194" s="118">
        <f t="shared" si="30"/>
        <v>0</v>
      </c>
      <c r="F194" s="120"/>
      <c r="G194" s="131">
        <f t="shared" si="33"/>
        <v>0</v>
      </c>
      <c r="H194" s="145">
        <f t="shared" si="34"/>
        <v>0</v>
      </c>
      <c r="I194" s="131">
        <f t="shared" si="31"/>
        <v>0</v>
      </c>
      <c r="J194" s="115"/>
      <c r="L194" s="7">
        <f>SUM(L192:L193)</f>
        <v>16</v>
      </c>
      <c r="M194" s="7" t="s">
        <v>9</v>
      </c>
      <c r="P194" s="108"/>
      <c r="Q194" s="109"/>
      <c r="R194" s="109"/>
    </row>
    <row r="195" spans="2:18" x14ac:dyDescent="0.25">
      <c r="B195" s="11">
        <v>5</v>
      </c>
      <c r="C195" s="103">
        <v>37256</v>
      </c>
      <c r="D195" s="8">
        <f t="shared" si="32"/>
        <v>37346</v>
      </c>
      <c r="E195" s="118">
        <f t="shared" si="30"/>
        <v>0</v>
      </c>
      <c r="F195" s="120"/>
      <c r="G195" s="131">
        <f t="shared" si="33"/>
        <v>0</v>
      </c>
      <c r="H195" s="145">
        <f t="shared" si="34"/>
        <v>0</v>
      </c>
      <c r="I195" s="131">
        <f t="shared" si="31"/>
        <v>0</v>
      </c>
      <c r="J195" s="115"/>
      <c r="L195">
        <f>16-L194</f>
        <v>0</v>
      </c>
    </row>
    <row r="196" spans="2:18" x14ac:dyDescent="0.25">
      <c r="B196" s="11">
        <v>6</v>
      </c>
      <c r="C196" s="103">
        <v>37255</v>
      </c>
      <c r="D196" s="8">
        <f t="shared" si="32"/>
        <v>37345</v>
      </c>
      <c r="E196" s="118">
        <f t="shared" si="30"/>
        <v>0</v>
      </c>
      <c r="F196" s="120"/>
      <c r="G196" s="131">
        <f t="shared" si="33"/>
        <v>0</v>
      </c>
      <c r="H196" s="145">
        <f t="shared" si="34"/>
        <v>0</v>
      </c>
      <c r="I196" s="131">
        <f t="shared" si="31"/>
        <v>0</v>
      </c>
      <c r="J196" s="115"/>
    </row>
    <row r="197" spans="2:18" x14ac:dyDescent="0.25">
      <c r="B197" s="11">
        <v>7</v>
      </c>
      <c r="C197" s="103">
        <v>37255</v>
      </c>
      <c r="D197" s="8">
        <f t="shared" si="32"/>
        <v>37345</v>
      </c>
      <c r="E197" s="118">
        <f t="shared" si="30"/>
        <v>0</v>
      </c>
      <c r="F197" s="120"/>
      <c r="G197" s="131">
        <f t="shared" si="33"/>
        <v>0</v>
      </c>
      <c r="H197" s="145">
        <f t="shared" si="34"/>
        <v>0</v>
      </c>
      <c r="I197" s="131">
        <f t="shared" si="31"/>
        <v>0</v>
      </c>
      <c r="J197" s="115"/>
    </row>
    <row r="198" spans="2:18" x14ac:dyDescent="0.25">
      <c r="B198" s="11">
        <v>8</v>
      </c>
      <c r="C198" s="103">
        <v>37254</v>
      </c>
      <c r="D198" s="8">
        <f t="shared" si="32"/>
        <v>37344</v>
      </c>
      <c r="E198" s="118">
        <f t="shared" si="30"/>
        <v>0</v>
      </c>
      <c r="F198" s="120"/>
      <c r="G198" s="131">
        <f t="shared" si="33"/>
        <v>0</v>
      </c>
      <c r="H198" s="145">
        <f t="shared" si="34"/>
        <v>0</v>
      </c>
      <c r="I198" s="131">
        <f t="shared" si="31"/>
        <v>0</v>
      </c>
      <c r="J198" s="115"/>
    </row>
    <row r="199" spans="2:18" x14ac:dyDescent="0.25">
      <c r="B199" s="11">
        <v>9</v>
      </c>
      <c r="C199" s="103">
        <v>37254</v>
      </c>
      <c r="D199" s="8">
        <f t="shared" si="32"/>
        <v>37344</v>
      </c>
      <c r="E199" s="118">
        <f t="shared" si="30"/>
        <v>0</v>
      </c>
      <c r="F199" s="120"/>
      <c r="G199" s="131">
        <f t="shared" si="33"/>
        <v>0</v>
      </c>
      <c r="H199" s="145">
        <f t="shared" si="34"/>
        <v>0</v>
      </c>
      <c r="I199" s="131">
        <f t="shared" si="31"/>
        <v>0</v>
      </c>
      <c r="J199" s="115"/>
    </row>
    <row r="200" spans="2:18" x14ac:dyDescent="0.25">
      <c r="B200" s="11">
        <v>10</v>
      </c>
      <c r="C200" s="103">
        <v>37254</v>
      </c>
      <c r="D200" s="8">
        <f t="shared" si="32"/>
        <v>37344</v>
      </c>
      <c r="E200" s="118">
        <f t="shared" si="30"/>
        <v>0</v>
      </c>
      <c r="F200" s="120"/>
      <c r="G200" s="131">
        <f t="shared" si="33"/>
        <v>0</v>
      </c>
      <c r="H200" s="145">
        <f t="shared" si="34"/>
        <v>0</v>
      </c>
      <c r="I200" s="131">
        <f t="shared" si="31"/>
        <v>0</v>
      </c>
      <c r="J200" s="115"/>
    </row>
    <row r="201" spans="2:18" x14ac:dyDescent="0.25">
      <c r="B201" s="11">
        <v>11</v>
      </c>
      <c r="C201" s="103">
        <v>37256</v>
      </c>
      <c r="D201" s="8">
        <f t="shared" si="32"/>
        <v>37346</v>
      </c>
      <c r="E201" s="118">
        <f t="shared" si="30"/>
        <v>0</v>
      </c>
      <c r="F201" s="120"/>
      <c r="G201" s="131">
        <f t="shared" si="33"/>
        <v>0</v>
      </c>
      <c r="H201" s="145">
        <f t="shared" si="34"/>
        <v>0</v>
      </c>
      <c r="I201" s="131">
        <f t="shared" si="31"/>
        <v>0</v>
      </c>
      <c r="J201" s="115"/>
    </row>
    <row r="202" spans="2:18" x14ac:dyDescent="0.25">
      <c r="B202" s="11">
        <v>12</v>
      </c>
      <c r="C202" s="103">
        <v>37254</v>
      </c>
      <c r="D202" s="8">
        <f t="shared" si="32"/>
        <v>37344</v>
      </c>
      <c r="E202" s="118">
        <f t="shared" si="30"/>
        <v>0</v>
      </c>
      <c r="F202" s="120"/>
      <c r="G202" s="131">
        <f t="shared" si="33"/>
        <v>0</v>
      </c>
      <c r="H202" s="145">
        <f t="shared" si="34"/>
        <v>0</v>
      </c>
      <c r="I202" s="131">
        <f t="shared" si="31"/>
        <v>0</v>
      </c>
      <c r="J202" s="115"/>
    </row>
    <row r="203" spans="2:18" x14ac:dyDescent="0.25">
      <c r="B203" s="11">
        <v>13</v>
      </c>
      <c r="C203" s="103">
        <v>37253</v>
      </c>
      <c r="D203" s="8">
        <f t="shared" si="32"/>
        <v>37343</v>
      </c>
      <c r="E203" s="118">
        <f t="shared" si="30"/>
        <v>0</v>
      </c>
      <c r="F203" s="120"/>
      <c r="G203" s="131">
        <f t="shared" si="33"/>
        <v>0</v>
      </c>
      <c r="H203" s="145">
        <f t="shared" si="34"/>
        <v>0</v>
      </c>
      <c r="I203" s="131">
        <f t="shared" si="31"/>
        <v>0</v>
      </c>
      <c r="J203" s="115"/>
    </row>
    <row r="204" spans="2:18" x14ac:dyDescent="0.25">
      <c r="B204" s="11">
        <v>14</v>
      </c>
      <c r="C204" s="103">
        <v>37253</v>
      </c>
      <c r="D204" s="8">
        <f t="shared" si="32"/>
        <v>37343</v>
      </c>
      <c r="E204" s="118">
        <f t="shared" si="30"/>
        <v>0</v>
      </c>
      <c r="F204" s="120"/>
      <c r="G204" s="131">
        <f t="shared" si="33"/>
        <v>0</v>
      </c>
      <c r="H204" s="145">
        <f t="shared" si="34"/>
        <v>0</v>
      </c>
      <c r="I204" s="131">
        <f t="shared" si="31"/>
        <v>0</v>
      </c>
      <c r="J204" s="115"/>
    </row>
    <row r="205" spans="2:18" x14ac:dyDescent="0.25">
      <c r="B205" s="11">
        <v>15</v>
      </c>
      <c r="C205" s="103">
        <v>37253</v>
      </c>
      <c r="D205" s="8">
        <f t="shared" si="32"/>
        <v>37343</v>
      </c>
      <c r="E205" s="118">
        <f t="shared" si="30"/>
        <v>0</v>
      </c>
      <c r="F205" s="120"/>
      <c r="G205" s="131">
        <f t="shared" si="33"/>
        <v>0</v>
      </c>
      <c r="H205" s="145">
        <f t="shared" si="34"/>
        <v>0</v>
      </c>
      <c r="I205" s="131">
        <f t="shared" si="31"/>
        <v>0</v>
      </c>
      <c r="J205" s="115"/>
    </row>
    <row r="206" spans="2:18" x14ac:dyDescent="0.25">
      <c r="B206" s="11">
        <v>16</v>
      </c>
      <c r="C206" s="103">
        <v>37252</v>
      </c>
      <c r="D206" s="8">
        <f t="shared" si="32"/>
        <v>37342</v>
      </c>
      <c r="E206" s="118">
        <f t="shared" si="30"/>
        <v>0</v>
      </c>
      <c r="F206" s="120"/>
      <c r="G206" s="131">
        <f t="shared" si="33"/>
        <v>0</v>
      </c>
      <c r="H206" s="145">
        <f t="shared" si="34"/>
        <v>0</v>
      </c>
      <c r="I206" s="131">
        <f t="shared" si="31"/>
        <v>0</v>
      </c>
      <c r="J206" s="115"/>
    </row>
    <row r="207" spans="2:18" x14ac:dyDescent="0.25">
      <c r="D207" s="61"/>
      <c r="E207" s="121" t="s">
        <v>63</v>
      </c>
      <c r="F207" s="123" t="e">
        <f>AVERAGE(F191:F206)</f>
        <v>#DIV/0!</v>
      </c>
      <c r="G207" s="123"/>
      <c r="H207" s="123"/>
      <c r="I207" s="131">
        <f>SUM(I191:I206)</f>
        <v>0</v>
      </c>
      <c r="J207" s="61"/>
    </row>
    <row r="208" spans="2:18" x14ac:dyDescent="0.25">
      <c r="D208" s="61"/>
      <c r="E208" s="112" t="s">
        <v>64</v>
      </c>
      <c r="F208" s="144" t="e">
        <f>(G191*H191+G192*H192+G193*H193+G194*H194+G195*H195+G196*H196+G197*H197+G198*H198+G199*H199+G200*H200+G201*H201+G202*H202+G203*H203+G204*H204+G205*H205+G206*H206)/SUM(G191:G206)</f>
        <v>#DIV/0!</v>
      </c>
      <c r="G208" s="61"/>
      <c r="H208" s="61"/>
      <c r="I208" s="61"/>
      <c r="J208" s="61"/>
    </row>
    <row r="209" spans="1:18" ht="17.399999999999999" x14ac:dyDescent="0.3">
      <c r="A209" s="56"/>
      <c r="B209" s="172" t="s">
        <v>34</v>
      </c>
      <c r="C209" s="172"/>
      <c r="D209" s="113"/>
      <c r="E209" s="113"/>
      <c r="F209" s="113"/>
      <c r="G209" s="113"/>
      <c r="H209" s="113"/>
      <c r="I209" s="113"/>
      <c r="J209" s="113"/>
    </row>
    <row r="210" spans="1:18" x14ac:dyDescent="0.25">
      <c r="B210" s="2"/>
      <c r="C210" s="2" t="s">
        <v>56</v>
      </c>
      <c r="D210" s="114"/>
      <c r="E210" s="114"/>
      <c r="F210" s="114"/>
      <c r="G210" s="114"/>
      <c r="H210" s="114"/>
      <c r="I210" s="114"/>
      <c r="J210" s="114"/>
    </row>
    <row r="211" spans="1:18" ht="39.6" x14ac:dyDescent="0.25">
      <c r="B211" s="2" t="str">
        <f>B8</f>
        <v>TURBINE NO.</v>
      </c>
      <c r="C211" s="2" t="str">
        <f>C8</f>
        <v>ACCEPTANCE</v>
      </c>
      <c r="D211" s="114" t="str">
        <f>D8</f>
        <v xml:space="preserve">90 Days </v>
      </c>
      <c r="E211" s="117" t="str">
        <f>E8</f>
        <v>Days in Mo. &gt; 90 Days from Commissioning</v>
      </c>
      <c r="F211" s="117" t="str">
        <f>F8</f>
        <v>MTD Avail for &gt; 90 days from Commissioning</v>
      </c>
      <c r="G211" s="117"/>
      <c r="H211" s="117"/>
      <c r="I211" s="117" t="s">
        <v>65</v>
      </c>
      <c r="J211" s="114"/>
      <c r="K211" s="75" t="s">
        <v>3</v>
      </c>
    </row>
    <row r="212" spans="1:18" x14ac:dyDescent="0.25">
      <c r="B212" s="11">
        <v>31</v>
      </c>
      <c r="C212" s="106">
        <v>37237</v>
      </c>
      <c r="D212" s="8">
        <f>C212+90</f>
        <v>37327</v>
      </c>
      <c r="E212" s="118">
        <f t="shared" ref="E212:E228" si="35">IF($A$10&gt;=D212,(IF($A$10-D212&gt;31,$A$10-$A$9+1,$A$10-D212+1)),0)</f>
        <v>0</v>
      </c>
      <c r="F212" s="120"/>
      <c r="G212" s="131">
        <f>IF(F212&lt;&gt;"",E212,0)</f>
        <v>0</v>
      </c>
      <c r="H212" s="145">
        <f>IF(F212&lt;&gt;"",F212,0)</f>
        <v>0</v>
      </c>
      <c r="I212" s="131">
        <f t="shared" ref="I212:I228" si="36">IF(E212&gt;0,1,0)</f>
        <v>0</v>
      </c>
      <c r="J212" s="116"/>
      <c r="K212" s="85"/>
      <c r="L212" s="85"/>
    </row>
    <row r="213" spans="1:18" x14ac:dyDescent="0.25">
      <c r="B213" s="11">
        <v>32</v>
      </c>
      <c r="C213" s="106">
        <v>37237</v>
      </c>
      <c r="D213" s="8">
        <f t="shared" ref="D213:D228" si="37">C213+90</f>
        <v>37327</v>
      </c>
      <c r="E213" s="118">
        <f t="shared" si="35"/>
        <v>0</v>
      </c>
      <c r="F213" s="120"/>
      <c r="G213" s="131">
        <f t="shared" ref="G213:G228" si="38">IF(F213&lt;&gt;"",E213,0)</f>
        <v>0</v>
      </c>
      <c r="H213" s="145">
        <f t="shared" ref="H213:H228" si="39">IF(F213&lt;&gt;"",F213,0)</f>
        <v>0</v>
      </c>
      <c r="I213" s="131">
        <f t="shared" si="36"/>
        <v>0</v>
      </c>
      <c r="J213" s="116"/>
      <c r="K213" s="49" t="s">
        <v>43</v>
      </c>
      <c r="L213" s="49">
        <v>0</v>
      </c>
    </row>
    <row r="214" spans="1:18" ht="13.8" thickBot="1" x14ac:dyDescent="0.3">
      <c r="B214" s="11">
        <v>33</v>
      </c>
      <c r="C214" s="106">
        <v>37239</v>
      </c>
      <c r="D214" s="8">
        <f t="shared" si="37"/>
        <v>37329</v>
      </c>
      <c r="E214" s="118">
        <f t="shared" si="35"/>
        <v>0</v>
      </c>
      <c r="F214" s="120"/>
      <c r="G214" s="131">
        <f t="shared" si="38"/>
        <v>0</v>
      </c>
      <c r="H214" s="145">
        <f t="shared" si="39"/>
        <v>0</v>
      </c>
      <c r="I214" s="131">
        <f t="shared" si="36"/>
        <v>0</v>
      </c>
      <c r="J214" s="116"/>
      <c r="K214" s="93" t="s">
        <v>44</v>
      </c>
      <c r="L214" s="93">
        <f>COUNT(C212:C228)</f>
        <v>17</v>
      </c>
      <c r="M214" s="7" t="s">
        <v>7</v>
      </c>
      <c r="P214" s="99" t="s">
        <v>20</v>
      </c>
      <c r="Q214" s="98"/>
      <c r="R214" s="98"/>
    </row>
    <row r="215" spans="1:18" ht="13.8" thickTop="1" x14ac:dyDescent="0.25">
      <c r="B215" s="11">
        <v>34</v>
      </c>
      <c r="C215" s="106">
        <v>37236</v>
      </c>
      <c r="D215" s="8">
        <f t="shared" si="37"/>
        <v>37326</v>
      </c>
      <c r="E215" s="118">
        <f t="shared" si="35"/>
        <v>0</v>
      </c>
      <c r="F215" s="120"/>
      <c r="G215" s="131">
        <f t="shared" si="38"/>
        <v>0</v>
      </c>
      <c r="H215" s="145">
        <f t="shared" si="39"/>
        <v>0</v>
      </c>
      <c r="I215" s="131">
        <f t="shared" si="36"/>
        <v>0</v>
      </c>
      <c r="J215" s="116"/>
      <c r="L215" s="7">
        <f>SUM(L213:L214)</f>
        <v>17</v>
      </c>
      <c r="M215" s="7" t="s">
        <v>9</v>
      </c>
      <c r="P215" s="105"/>
      <c r="Q215" s="61"/>
      <c r="R215" s="61"/>
    </row>
    <row r="216" spans="1:18" x14ac:dyDescent="0.25">
      <c r="B216" s="11">
        <v>35</v>
      </c>
      <c r="C216" s="102">
        <v>37233</v>
      </c>
      <c r="D216" s="8">
        <f t="shared" si="37"/>
        <v>37323</v>
      </c>
      <c r="E216" s="118">
        <f t="shared" si="35"/>
        <v>0</v>
      </c>
      <c r="F216" s="120"/>
      <c r="G216" s="131">
        <f t="shared" si="38"/>
        <v>0</v>
      </c>
      <c r="H216" s="145">
        <f t="shared" si="39"/>
        <v>0</v>
      </c>
      <c r="I216" s="131">
        <f t="shared" si="36"/>
        <v>0</v>
      </c>
      <c r="J216" s="116"/>
      <c r="L216">
        <f>17-L215</f>
        <v>0</v>
      </c>
    </row>
    <row r="217" spans="1:18" x14ac:dyDescent="0.25">
      <c r="B217" s="11">
        <v>36</v>
      </c>
      <c r="C217" s="102">
        <v>37234</v>
      </c>
      <c r="D217" s="8">
        <f t="shared" si="37"/>
        <v>37324</v>
      </c>
      <c r="E217" s="118">
        <f t="shared" si="35"/>
        <v>0</v>
      </c>
      <c r="F217" s="120"/>
      <c r="G217" s="131">
        <f t="shared" si="38"/>
        <v>0</v>
      </c>
      <c r="H217" s="145">
        <f t="shared" si="39"/>
        <v>0</v>
      </c>
      <c r="I217" s="131">
        <f t="shared" si="36"/>
        <v>0</v>
      </c>
      <c r="J217" s="116"/>
    </row>
    <row r="218" spans="1:18" x14ac:dyDescent="0.25">
      <c r="B218" s="11">
        <v>37</v>
      </c>
      <c r="C218" s="102">
        <v>37233</v>
      </c>
      <c r="D218" s="8">
        <f t="shared" si="37"/>
        <v>37323</v>
      </c>
      <c r="E218" s="118">
        <f t="shared" si="35"/>
        <v>0</v>
      </c>
      <c r="F218" s="120"/>
      <c r="G218" s="131">
        <f t="shared" si="38"/>
        <v>0</v>
      </c>
      <c r="H218" s="145">
        <f t="shared" si="39"/>
        <v>0</v>
      </c>
      <c r="I218" s="131">
        <f t="shared" si="36"/>
        <v>0</v>
      </c>
      <c r="J218" s="116"/>
    </row>
    <row r="219" spans="1:18" x14ac:dyDescent="0.25">
      <c r="B219" s="11">
        <v>38</v>
      </c>
      <c r="C219" s="102">
        <v>37233</v>
      </c>
      <c r="D219" s="8">
        <f t="shared" si="37"/>
        <v>37323</v>
      </c>
      <c r="E219" s="118">
        <f t="shared" si="35"/>
        <v>0</v>
      </c>
      <c r="F219" s="120"/>
      <c r="G219" s="131">
        <f t="shared" si="38"/>
        <v>0</v>
      </c>
      <c r="H219" s="145">
        <f t="shared" si="39"/>
        <v>0</v>
      </c>
      <c r="I219" s="131">
        <f t="shared" si="36"/>
        <v>0</v>
      </c>
      <c r="J219" s="116"/>
    </row>
    <row r="220" spans="1:18" x14ac:dyDescent="0.25">
      <c r="B220" s="11">
        <v>39</v>
      </c>
      <c r="C220" s="102">
        <v>37236</v>
      </c>
      <c r="D220" s="8">
        <f t="shared" si="37"/>
        <v>37326</v>
      </c>
      <c r="E220" s="118">
        <f t="shared" si="35"/>
        <v>0</v>
      </c>
      <c r="F220" s="120"/>
      <c r="G220" s="131">
        <f t="shared" si="38"/>
        <v>0</v>
      </c>
      <c r="H220" s="145">
        <f t="shared" si="39"/>
        <v>0</v>
      </c>
      <c r="I220" s="131">
        <f t="shared" si="36"/>
        <v>0</v>
      </c>
      <c r="J220" s="116"/>
    </row>
    <row r="221" spans="1:18" x14ac:dyDescent="0.25">
      <c r="B221" s="11">
        <v>40</v>
      </c>
      <c r="C221" s="102">
        <v>37232</v>
      </c>
      <c r="D221" s="8">
        <f t="shared" si="37"/>
        <v>37322</v>
      </c>
      <c r="E221" s="118">
        <f t="shared" si="35"/>
        <v>0</v>
      </c>
      <c r="F221" s="120"/>
      <c r="G221" s="131">
        <f t="shared" si="38"/>
        <v>0</v>
      </c>
      <c r="H221" s="145">
        <f t="shared" si="39"/>
        <v>0</v>
      </c>
      <c r="I221" s="131">
        <f t="shared" si="36"/>
        <v>0</v>
      </c>
      <c r="J221" s="116"/>
    </row>
    <row r="222" spans="1:18" x14ac:dyDescent="0.25">
      <c r="B222" s="11">
        <v>41</v>
      </c>
      <c r="C222" s="102">
        <v>37233</v>
      </c>
      <c r="D222" s="8">
        <f t="shared" si="37"/>
        <v>37323</v>
      </c>
      <c r="E222" s="118">
        <f t="shared" si="35"/>
        <v>0</v>
      </c>
      <c r="F222" s="120"/>
      <c r="G222" s="131">
        <f t="shared" si="38"/>
        <v>0</v>
      </c>
      <c r="H222" s="145">
        <f t="shared" si="39"/>
        <v>0</v>
      </c>
      <c r="I222" s="131">
        <f t="shared" si="36"/>
        <v>0</v>
      </c>
      <c r="J222" s="116"/>
    </row>
    <row r="223" spans="1:18" x14ac:dyDescent="0.25">
      <c r="B223" s="11">
        <v>42</v>
      </c>
      <c r="C223" s="102">
        <v>37233</v>
      </c>
      <c r="D223" s="8">
        <f t="shared" si="37"/>
        <v>37323</v>
      </c>
      <c r="E223" s="118">
        <f t="shared" si="35"/>
        <v>0</v>
      </c>
      <c r="F223" s="120"/>
      <c r="G223" s="131">
        <f t="shared" si="38"/>
        <v>0</v>
      </c>
      <c r="H223" s="145">
        <f t="shared" si="39"/>
        <v>0</v>
      </c>
      <c r="I223" s="131">
        <f t="shared" si="36"/>
        <v>0</v>
      </c>
      <c r="J223" s="116"/>
    </row>
    <row r="224" spans="1:18" x14ac:dyDescent="0.25">
      <c r="B224" s="11">
        <v>43</v>
      </c>
      <c r="C224" s="102">
        <v>37235</v>
      </c>
      <c r="D224" s="8">
        <f t="shared" si="37"/>
        <v>37325</v>
      </c>
      <c r="E224" s="118">
        <f t="shared" si="35"/>
        <v>0</v>
      </c>
      <c r="F224" s="120"/>
      <c r="G224" s="131">
        <f t="shared" si="38"/>
        <v>0</v>
      </c>
      <c r="H224" s="145">
        <f t="shared" si="39"/>
        <v>0</v>
      </c>
      <c r="I224" s="131">
        <f t="shared" si="36"/>
        <v>0</v>
      </c>
      <c r="J224" s="116"/>
    </row>
    <row r="225" spans="1:18" x14ac:dyDescent="0.25">
      <c r="B225" s="11">
        <v>44</v>
      </c>
      <c r="C225" s="102">
        <v>37234</v>
      </c>
      <c r="D225" s="8">
        <f t="shared" si="37"/>
        <v>37324</v>
      </c>
      <c r="E225" s="118">
        <f t="shared" si="35"/>
        <v>0</v>
      </c>
      <c r="F225" s="120"/>
      <c r="G225" s="131">
        <f t="shared" si="38"/>
        <v>0</v>
      </c>
      <c r="H225" s="145">
        <f t="shared" si="39"/>
        <v>0</v>
      </c>
      <c r="I225" s="131">
        <f t="shared" si="36"/>
        <v>0</v>
      </c>
      <c r="J225" s="116"/>
    </row>
    <row r="226" spans="1:18" x14ac:dyDescent="0.25">
      <c r="B226" s="11">
        <v>45</v>
      </c>
      <c r="C226" s="102">
        <v>37233</v>
      </c>
      <c r="D226" s="8">
        <f t="shared" si="37"/>
        <v>37323</v>
      </c>
      <c r="E226" s="118">
        <f t="shared" si="35"/>
        <v>0</v>
      </c>
      <c r="F226" s="120"/>
      <c r="G226" s="131">
        <f t="shared" si="38"/>
        <v>0</v>
      </c>
      <c r="H226" s="145">
        <f t="shared" si="39"/>
        <v>0</v>
      </c>
      <c r="I226" s="131">
        <f t="shared" si="36"/>
        <v>0</v>
      </c>
      <c r="J226" s="116"/>
    </row>
    <row r="227" spans="1:18" x14ac:dyDescent="0.25">
      <c r="B227" s="11">
        <v>46</v>
      </c>
      <c r="C227" s="102">
        <v>37236</v>
      </c>
      <c r="D227" s="8">
        <f t="shared" si="37"/>
        <v>37326</v>
      </c>
      <c r="E227" s="118">
        <f t="shared" si="35"/>
        <v>0</v>
      </c>
      <c r="F227" s="120"/>
      <c r="G227" s="131">
        <f t="shared" si="38"/>
        <v>0</v>
      </c>
      <c r="H227" s="145">
        <f t="shared" si="39"/>
        <v>0</v>
      </c>
      <c r="I227" s="131">
        <f t="shared" si="36"/>
        <v>0</v>
      </c>
      <c r="J227" s="116"/>
    </row>
    <row r="228" spans="1:18" x14ac:dyDescent="0.25">
      <c r="B228" s="11">
        <v>47</v>
      </c>
      <c r="C228" s="102">
        <v>37233</v>
      </c>
      <c r="D228" s="8">
        <f t="shared" si="37"/>
        <v>37323</v>
      </c>
      <c r="E228" s="118">
        <f t="shared" si="35"/>
        <v>0</v>
      </c>
      <c r="F228" s="120"/>
      <c r="G228" s="131">
        <f t="shared" si="38"/>
        <v>0</v>
      </c>
      <c r="H228" s="145">
        <f t="shared" si="39"/>
        <v>0</v>
      </c>
      <c r="I228" s="131">
        <f t="shared" si="36"/>
        <v>0</v>
      </c>
      <c r="J228" s="116"/>
    </row>
    <row r="229" spans="1:18" x14ac:dyDescent="0.25">
      <c r="D229" s="61"/>
      <c r="E229" s="121" t="s">
        <v>63</v>
      </c>
      <c r="F229" s="123" t="e">
        <f>AVERAGE(F212:F228)</f>
        <v>#DIV/0!</v>
      </c>
      <c r="G229" s="123"/>
      <c r="H229" s="123"/>
      <c r="I229" s="131">
        <f>SUM(I212:I228)</f>
        <v>0</v>
      </c>
      <c r="J229" s="61"/>
    </row>
    <row r="230" spans="1:18" x14ac:dyDescent="0.25">
      <c r="D230" s="61"/>
      <c r="E230" s="112" t="s">
        <v>64</v>
      </c>
      <c r="F230" s="144" t="e">
        <f>(G212*H212+G213*H213+G214*H214+G215*H215+G216*H216+G217*H217+G218*H218+G219*H219+G220*H220+G221*H221+G222*H222+G223*H223+G224*H224+G225*H225+G226*H226+G227*H227+G228*H228)/SUM(G212:G228)</f>
        <v>#DIV/0!</v>
      </c>
      <c r="G230" s="61"/>
      <c r="H230" s="61"/>
      <c r="I230" s="61"/>
      <c r="J230" s="61"/>
    </row>
    <row r="231" spans="1:18" ht="17.399999999999999" x14ac:dyDescent="0.3">
      <c r="A231" s="56"/>
      <c r="B231" s="172" t="s">
        <v>46</v>
      </c>
      <c r="C231" s="172"/>
      <c r="D231" s="113"/>
      <c r="E231" s="113"/>
      <c r="F231" s="113"/>
      <c r="G231" s="113"/>
      <c r="H231" s="113"/>
      <c r="I231" s="113"/>
      <c r="J231" s="113"/>
    </row>
    <row r="232" spans="1:18" x14ac:dyDescent="0.25">
      <c r="B232" s="2"/>
      <c r="C232" s="2" t="s">
        <v>56</v>
      </c>
      <c r="D232" s="114"/>
      <c r="E232" s="114"/>
      <c r="F232" s="114"/>
      <c r="G232" s="114"/>
      <c r="H232" s="114"/>
      <c r="I232" s="114"/>
      <c r="J232" s="114"/>
    </row>
    <row r="233" spans="1:18" ht="39.6" x14ac:dyDescent="0.25">
      <c r="B233" s="2" t="str">
        <f>B8</f>
        <v>TURBINE NO.</v>
      </c>
      <c r="C233" s="2" t="str">
        <f>C8</f>
        <v>ACCEPTANCE</v>
      </c>
      <c r="D233" s="114" t="str">
        <f>D8</f>
        <v xml:space="preserve">90 Days </v>
      </c>
      <c r="E233" s="117" t="str">
        <f>E8</f>
        <v>Days in Mo. &gt; 90 Days from Commissioning</v>
      </c>
      <c r="F233" s="117" t="str">
        <f>F8</f>
        <v>MTD Avail for &gt; 90 days from Commissioning</v>
      </c>
      <c r="G233" s="117"/>
      <c r="H233" s="117"/>
      <c r="I233" s="117" t="s">
        <v>65</v>
      </c>
      <c r="J233" s="114"/>
      <c r="K233" s="75" t="s">
        <v>3</v>
      </c>
    </row>
    <row r="234" spans="1:18" x14ac:dyDescent="0.25">
      <c r="B234" s="11">
        <v>1</v>
      </c>
      <c r="C234" s="100">
        <v>37215</v>
      </c>
      <c r="D234" s="8">
        <f>C234+90</f>
        <v>37305</v>
      </c>
      <c r="E234" s="118">
        <f t="shared" ref="E234:E297" si="40">IF($A$10&gt;=D234,(IF($A$10-D234&gt;31,$A$10-$A$9+1,$A$10-D234+1)),0)</f>
        <v>0</v>
      </c>
      <c r="F234" s="120"/>
      <c r="G234" s="131">
        <f>IF(F234&lt;&gt;"",E234,0)</f>
        <v>0</v>
      </c>
      <c r="H234" s="145">
        <f>IF(F234&lt;&gt;"",F234,0)</f>
        <v>0</v>
      </c>
      <c r="I234" s="131">
        <f t="shared" ref="I234:I297" si="41">IF(E234&gt;0,1,0)</f>
        <v>0</v>
      </c>
      <c r="J234" s="116"/>
      <c r="K234" s="85"/>
      <c r="L234" s="85"/>
    </row>
    <row r="235" spans="1:18" x14ac:dyDescent="0.25">
      <c r="B235" s="11">
        <v>2</v>
      </c>
      <c r="C235" s="100">
        <v>37216</v>
      </c>
      <c r="D235" s="8">
        <f t="shared" ref="D235:D298" si="42">C235+90</f>
        <v>37306</v>
      </c>
      <c r="E235" s="118">
        <f t="shared" si="40"/>
        <v>0</v>
      </c>
      <c r="F235" s="120"/>
      <c r="G235" s="131">
        <f t="shared" ref="G235:G298" si="43">IF(F235&lt;&gt;"",E235,0)</f>
        <v>0</v>
      </c>
      <c r="H235" s="145">
        <f t="shared" ref="H235:H298" si="44">IF(F235&lt;&gt;"",F235,0)</f>
        <v>0</v>
      </c>
      <c r="I235" s="131">
        <f t="shared" si="41"/>
        <v>0</v>
      </c>
      <c r="J235" s="116"/>
      <c r="K235" s="49" t="s">
        <v>43</v>
      </c>
      <c r="L235" s="49">
        <v>62</v>
      </c>
    </row>
    <row r="236" spans="1:18" ht="13.8" thickBot="1" x14ac:dyDescent="0.3">
      <c r="B236" s="11">
        <v>3</v>
      </c>
      <c r="C236" s="100">
        <v>37215</v>
      </c>
      <c r="D236" s="8">
        <f t="shared" si="42"/>
        <v>37305</v>
      </c>
      <c r="E236" s="118">
        <f t="shared" si="40"/>
        <v>0</v>
      </c>
      <c r="F236" s="120"/>
      <c r="G236" s="131">
        <f t="shared" si="43"/>
        <v>0</v>
      </c>
      <c r="H236" s="145">
        <f t="shared" si="44"/>
        <v>0</v>
      </c>
      <c r="I236" s="131">
        <f t="shared" si="41"/>
        <v>0</v>
      </c>
      <c r="J236" s="116"/>
      <c r="K236" s="93" t="s">
        <v>44</v>
      </c>
      <c r="L236" s="93">
        <v>28</v>
      </c>
      <c r="M236" s="7" t="s">
        <v>7</v>
      </c>
      <c r="P236" s="99" t="s">
        <v>20</v>
      </c>
      <c r="Q236" s="98"/>
      <c r="R236" s="98"/>
    </row>
    <row r="237" spans="1:18" ht="13.8" thickTop="1" x14ac:dyDescent="0.25">
      <c r="B237" s="11">
        <v>4</v>
      </c>
      <c r="C237" s="100">
        <v>37215</v>
      </c>
      <c r="D237" s="8">
        <f t="shared" si="42"/>
        <v>37305</v>
      </c>
      <c r="E237" s="118">
        <f t="shared" si="40"/>
        <v>0</v>
      </c>
      <c r="F237" s="120"/>
      <c r="G237" s="131">
        <f t="shared" si="43"/>
        <v>0</v>
      </c>
      <c r="H237" s="145">
        <f t="shared" si="44"/>
        <v>0</v>
      </c>
      <c r="I237" s="131">
        <f t="shared" si="41"/>
        <v>0</v>
      </c>
      <c r="J237" s="116"/>
      <c r="L237" s="7">
        <f>SUM(L235:L236)</f>
        <v>90</v>
      </c>
      <c r="M237" s="7" t="s">
        <v>9</v>
      </c>
      <c r="P237" s="105"/>
      <c r="Q237" s="61"/>
      <c r="R237" s="61"/>
    </row>
    <row r="238" spans="1:18" x14ac:dyDescent="0.25">
      <c r="B238" s="11">
        <v>5</v>
      </c>
      <c r="C238" s="100">
        <v>37215</v>
      </c>
      <c r="D238" s="8">
        <f t="shared" si="42"/>
        <v>37305</v>
      </c>
      <c r="E238" s="118">
        <f t="shared" si="40"/>
        <v>0</v>
      </c>
      <c r="F238" s="120"/>
      <c r="G238" s="131">
        <f t="shared" si="43"/>
        <v>0</v>
      </c>
      <c r="H238" s="145">
        <f t="shared" si="44"/>
        <v>0</v>
      </c>
      <c r="I238" s="131">
        <f t="shared" si="41"/>
        <v>0</v>
      </c>
      <c r="J238" s="116"/>
      <c r="L238">
        <f>90-L237</f>
        <v>0</v>
      </c>
    </row>
    <row r="239" spans="1:18" x14ac:dyDescent="0.25">
      <c r="B239" s="11">
        <v>7</v>
      </c>
      <c r="C239" s="101">
        <v>37218</v>
      </c>
      <c r="D239" s="8">
        <f t="shared" si="42"/>
        <v>37308</v>
      </c>
      <c r="E239" s="118">
        <f t="shared" si="40"/>
        <v>0</v>
      </c>
      <c r="F239" s="120"/>
      <c r="G239" s="131">
        <f t="shared" si="43"/>
        <v>0</v>
      </c>
      <c r="H239" s="145">
        <f t="shared" si="44"/>
        <v>0</v>
      </c>
      <c r="I239" s="131">
        <f t="shared" si="41"/>
        <v>0</v>
      </c>
      <c r="J239" s="116"/>
    </row>
    <row r="240" spans="1:18" x14ac:dyDescent="0.25">
      <c r="B240" s="11">
        <v>8</v>
      </c>
      <c r="C240" s="101">
        <v>37218</v>
      </c>
      <c r="D240" s="8">
        <f t="shared" si="42"/>
        <v>37308</v>
      </c>
      <c r="E240" s="118">
        <f t="shared" si="40"/>
        <v>0</v>
      </c>
      <c r="F240" s="120"/>
      <c r="G240" s="131">
        <f t="shared" si="43"/>
        <v>0</v>
      </c>
      <c r="H240" s="145">
        <f t="shared" si="44"/>
        <v>0</v>
      </c>
      <c r="I240" s="131">
        <f t="shared" si="41"/>
        <v>0</v>
      </c>
      <c r="J240" s="116"/>
    </row>
    <row r="241" spans="2:10" x14ac:dyDescent="0.25">
      <c r="B241" s="11">
        <v>9</v>
      </c>
      <c r="C241" s="100">
        <v>37216</v>
      </c>
      <c r="D241" s="8">
        <f t="shared" si="42"/>
        <v>37306</v>
      </c>
      <c r="E241" s="118">
        <f t="shared" si="40"/>
        <v>0</v>
      </c>
      <c r="F241" s="120"/>
      <c r="G241" s="131">
        <f t="shared" si="43"/>
        <v>0</v>
      </c>
      <c r="H241" s="145">
        <f t="shared" si="44"/>
        <v>0</v>
      </c>
      <c r="I241" s="131">
        <f t="shared" si="41"/>
        <v>0</v>
      </c>
      <c r="J241" s="116"/>
    </row>
    <row r="242" spans="2:10" x14ac:dyDescent="0.25">
      <c r="B242" s="11">
        <v>13</v>
      </c>
      <c r="C242" s="100">
        <v>37215</v>
      </c>
      <c r="D242" s="8">
        <f t="shared" si="42"/>
        <v>37305</v>
      </c>
      <c r="E242" s="118">
        <f t="shared" si="40"/>
        <v>0</v>
      </c>
      <c r="F242" s="120"/>
      <c r="G242" s="131">
        <f t="shared" si="43"/>
        <v>0</v>
      </c>
      <c r="H242" s="145">
        <f t="shared" si="44"/>
        <v>0</v>
      </c>
      <c r="I242" s="131">
        <f t="shared" si="41"/>
        <v>0</v>
      </c>
      <c r="J242" s="116"/>
    </row>
    <row r="243" spans="2:10" x14ac:dyDescent="0.25">
      <c r="B243" s="11">
        <v>14</v>
      </c>
      <c r="C243" s="100">
        <v>37216</v>
      </c>
      <c r="D243" s="8">
        <f t="shared" si="42"/>
        <v>37306</v>
      </c>
      <c r="E243" s="118">
        <f t="shared" si="40"/>
        <v>0</v>
      </c>
      <c r="F243" s="120"/>
      <c r="G243" s="131">
        <f t="shared" si="43"/>
        <v>0</v>
      </c>
      <c r="H243" s="145">
        <f t="shared" si="44"/>
        <v>0</v>
      </c>
      <c r="I243" s="131">
        <f t="shared" si="41"/>
        <v>0</v>
      </c>
      <c r="J243" s="116"/>
    </row>
    <row r="244" spans="2:10" x14ac:dyDescent="0.25">
      <c r="B244" s="11">
        <v>15</v>
      </c>
      <c r="C244" s="101">
        <v>37219</v>
      </c>
      <c r="D244" s="8">
        <f t="shared" si="42"/>
        <v>37309</v>
      </c>
      <c r="E244" s="118">
        <f t="shared" si="40"/>
        <v>0</v>
      </c>
      <c r="F244" s="120"/>
      <c r="G244" s="131">
        <f t="shared" si="43"/>
        <v>0</v>
      </c>
      <c r="H244" s="145">
        <f t="shared" si="44"/>
        <v>0</v>
      </c>
      <c r="I244" s="131">
        <f t="shared" si="41"/>
        <v>0</v>
      </c>
      <c r="J244" s="116"/>
    </row>
    <row r="245" spans="2:10" x14ac:dyDescent="0.25">
      <c r="B245" s="11">
        <v>17</v>
      </c>
      <c r="C245" s="101">
        <v>37212</v>
      </c>
      <c r="D245" s="8">
        <f t="shared" si="42"/>
        <v>37302</v>
      </c>
      <c r="E245" s="118">
        <f t="shared" si="40"/>
        <v>0</v>
      </c>
      <c r="F245" s="120"/>
      <c r="G245" s="131">
        <f t="shared" si="43"/>
        <v>0</v>
      </c>
      <c r="H245" s="145">
        <f t="shared" si="44"/>
        <v>0</v>
      </c>
      <c r="I245" s="131">
        <f t="shared" si="41"/>
        <v>0</v>
      </c>
      <c r="J245" s="116"/>
    </row>
    <row r="246" spans="2:10" x14ac:dyDescent="0.25">
      <c r="B246" s="11">
        <v>18</v>
      </c>
      <c r="C246" s="100">
        <v>37216</v>
      </c>
      <c r="D246" s="8">
        <f t="shared" si="42"/>
        <v>37306</v>
      </c>
      <c r="E246" s="118">
        <f t="shared" si="40"/>
        <v>0</v>
      </c>
      <c r="F246" s="120"/>
      <c r="G246" s="131">
        <f t="shared" si="43"/>
        <v>0</v>
      </c>
      <c r="H246" s="145">
        <f t="shared" si="44"/>
        <v>0</v>
      </c>
      <c r="I246" s="131">
        <f t="shared" si="41"/>
        <v>0</v>
      </c>
      <c r="J246" s="116"/>
    </row>
    <row r="247" spans="2:10" x14ac:dyDescent="0.25">
      <c r="B247" s="11">
        <v>19</v>
      </c>
      <c r="C247" s="100">
        <v>37216</v>
      </c>
      <c r="D247" s="8">
        <f t="shared" si="42"/>
        <v>37306</v>
      </c>
      <c r="E247" s="118">
        <f t="shared" si="40"/>
        <v>0</v>
      </c>
      <c r="F247" s="120"/>
      <c r="G247" s="131">
        <f t="shared" si="43"/>
        <v>0</v>
      </c>
      <c r="H247" s="145">
        <f t="shared" si="44"/>
        <v>0</v>
      </c>
      <c r="I247" s="131">
        <f t="shared" si="41"/>
        <v>0</v>
      </c>
      <c r="J247" s="116"/>
    </row>
    <row r="248" spans="2:10" x14ac:dyDescent="0.25">
      <c r="B248" s="11">
        <v>20</v>
      </c>
      <c r="C248" s="100">
        <v>37216</v>
      </c>
      <c r="D248" s="8">
        <f t="shared" si="42"/>
        <v>37306</v>
      </c>
      <c r="E248" s="118">
        <f t="shared" si="40"/>
        <v>0</v>
      </c>
      <c r="F248" s="120"/>
      <c r="G248" s="131">
        <f t="shared" si="43"/>
        <v>0</v>
      </c>
      <c r="H248" s="145">
        <f t="shared" si="44"/>
        <v>0</v>
      </c>
      <c r="I248" s="131">
        <f t="shared" si="41"/>
        <v>0</v>
      </c>
      <c r="J248" s="116"/>
    </row>
    <row r="249" spans="2:10" x14ac:dyDescent="0.25">
      <c r="B249" s="11">
        <v>21</v>
      </c>
      <c r="C249" s="101">
        <v>37212</v>
      </c>
      <c r="D249" s="8">
        <f t="shared" si="42"/>
        <v>37302</v>
      </c>
      <c r="E249" s="118">
        <f t="shared" si="40"/>
        <v>0</v>
      </c>
      <c r="F249" s="120"/>
      <c r="G249" s="131">
        <f t="shared" si="43"/>
        <v>0</v>
      </c>
      <c r="H249" s="145">
        <f t="shared" si="44"/>
        <v>0</v>
      </c>
      <c r="I249" s="131">
        <f t="shared" si="41"/>
        <v>0</v>
      </c>
      <c r="J249" s="116"/>
    </row>
    <row r="250" spans="2:10" x14ac:dyDescent="0.25">
      <c r="B250" s="11">
        <v>22</v>
      </c>
      <c r="C250" s="101">
        <v>37213</v>
      </c>
      <c r="D250" s="8">
        <f t="shared" si="42"/>
        <v>37303</v>
      </c>
      <c r="E250" s="118">
        <f t="shared" si="40"/>
        <v>0</v>
      </c>
      <c r="F250" s="120"/>
      <c r="G250" s="131">
        <f t="shared" si="43"/>
        <v>0</v>
      </c>
      <c r="H250" s="145">
        <f t="shared" si="44"/>
        <v>0</v>
      </c>
      <c r="I250" s="131">
        <f t="shared" si="41"/>
        <v>0</v>
      </c>
      <c r="J250" s="116"/>
    </row>
    <row r="251" spans="2:10" x14ac:dyDescent="0.25">
      <c r="B251" s="11">
        <v>23</v>
      </c>
      <c r="C251" s="101">
        <v>37214</v>
      </c>
      <c r="D251" s="8">
        <f t="shared" si="42"/>
        <v>37304</v>
      </c>
      <c r="E251" s="118">
        <f t="shared" si="40"/>
        <v>0</v>
      </c>
      <c r="F251" s="120"/>
      <c r="G251" s="131">
        <f t="shared" si="43"/>
        <v>0</v>
      </c>
      <c r="H251" s="145">
        <f t="shared" si="44"/>
        <v>0</v>
      </c>
      <c r="I251" s="131">
        <f t="shared" si="41"/>
        <v>0</v>
      </c>
      <c r="J251" s="116"/>
    </row>
    <row r="252" spans="2:10" x14ac:dyDescent="0.25">
      <c r="B252" s="11">
        <v>24</v>
      </c>
      <c r="C252" s="101">
        <v>37213</v>
      </c>
      <c r="D252" s="8">
        <f t="shared" si="42"/>
        <v>37303</v>
      </c>
      <c r="E252" s="118">
        <f t="shared" si="40"/>
        <v>0</v>
      </c>
      <c r="F252" s="120"/>
      <c r="G252" s="131">
        <f t="shared" si="43"/>
        <v>0</v>
      </c>
      <c r="H252" s="145">
        <f t="shared" si="44"/>
        <v>0</v>
      </c>
      <c r="I252" s="131">
        <f t="shared" si="41"/>
        <v>0</v>
      </c>
      <c r="J252" s="116"/>
    </row>
    <row r="253" spans="2:10" x14ac:dyDescent="0.25">
      <c r="B253" s="11">
        <v>25</v>
      </c>
      <c r="C253" s="101">
        <v>37213</v>
      </c>
      <c r="D253" s="8">
        <f t="shared" si="42"/>
        <v>37303</v>
      </c>
      <c r="E253" s="118">
        <f t="shared" si="40"/>
        <v>0</v>
      </c>
      <c r="F253" s="120"/>
      <c r="G253" s="131">
        <f t="shared" si="43"/>
        <v>0</v>
      </c>
      <c r="H253" s="145">
        <f t="shared" si="44"/>
        <v>0</v>
      </c>
      <c r="I253" s="131">
        <f t="shared" si="41"/>
        <v>0</v>
      </c>
      <c r="J253" s="116"/>
    </row>
    <row r="254" spans="2:10" x14ac:dyDescent="0.25">
      <c r="B254" s="11">
        <v>26</v>
      </c>
      <c r="C254" s="102">
        <v>37226</v>
      </c>
      <c r="D254" s="8">
        <f t="shared" si="42"/>
        <v>37316</v>
      </c>
      <c r="E254" s="118">
        <f t="shared" si="40"/>
        <v>0</v>
      </c>
      <c r="F254" s="120"/>
      <c r="G254" s="131">
        <f t="shared" si="43"/>
        <v>0</v>
      </c>
      <c r="H254" s="145">
        <f t="shared" si="44"/>
        <v>0</v>
      </c>
      <c r="I254" s="131">
        <f t="shared" si="41"/>
        <v>0</v>
      </c>
      <c r="J254" s="116"/>
    </row>
    <row r="255" spans="2:10" x14ac:dyDescent="0.25">
      <c r="B255" s="11">
        <v>27</v>
      </c>
      <c r="C255" s="101">
        <v>37225</v>
      </c>
      <c r="D255" s="8">
        <f t="shared" si="42"/>
        <v>37315</v>
      </c>
      <c r="E255" s="118">
        <f t="shared" si="40"/>
        <v>0</v>
      </c>
      <c r="F255" s="120"/>
      <c r="G255" s="131">
        <f t="shared" si="43"/>
        <v>0</v>
      </c>
      <c r="H255" s="145">
        <f t="shared" si="44"/>
        <v>0</v>
      </c>
      <c r="I255" s="131">
        <f t="shared" si="41"/>
        <v>0</v>
      </c>
      <c r="J255" s="116"/>
    </row>
    <row r="256" spans="2:10" x14ac:dyDescent="0.25">
      <c r="B256" s="11">
        <v>28</v>
      </c>
      <c r="C256" s="101">
        <v>37214</v>
      </c>
      <c r="D256" s="8">
        <f t="shared" si="42"/>
        <v>37304</v>
      </c>
      <c r="E256" s="118">
        <f t="shared" si="40"/>
        <v>0</v>
      </c>
      <c r="F256" s="120"/>
      <c r="G256" s="131">
        <f t="shared" si="43"/>
        <v>0</v>
      </c>
      <c r="H256" s="145">
        <f t="shared" si="44"/>
        <v>0</v>
      </c>
      <c r="I256" s="131">
        <f t="shared" si="41"/>
        <v>0</v>
      </c>
      <c r="J256" s="116"/>
    </row>
    <row r="257" spans="2:10" x14ac:dyDescent="0.25">
      <c r="B257" s="11">
        <v>29</v>
      </c>
      <c r="C257" s="100">
        <v>37215</v>
      </c>
      <c r="D257" s="8">
        <f t="shared" si="42"/>
        <v>37305</v>
      </c>
      <c r="E257" s="118">
        <f t="shared" si="40"/>
        <v>0</v>
      </c>
      <c r="F257" s="120"/>
      <c r="G257" s="131">
        <f t="shared" si="43"/>
        <v>0</v>
      </c>
      <c r="H257" s="145">
        <f t="shared" si="44"/>
        <v>0</v>
      </c>
      <c r="I257" s="131">
        <f t="shared" si="41"/>
        <v>0</v>
      </c>
      <c r="J257" s="116"/>
    </row>
    <row r="258" spans="2:10" x14ac:dyDescent="0.25">
      <c r="B258" s="11">
        <v>30</v>
      </c>
      <c r="C258" s="101">
        <v>37214</v>
      </c>
      <c r="D258" s="8">
        <f t="shared" si="42"/>
        <v>37304</v>
      </c>
      <c r="E258" s="118">
        <f t="shared" si="40"/>
        <v>0</v>
      </c>
      <c r="F258" s="120"/>
      <c r="G258" s="131">
        <f t="shared" si="43"/>
        <v>0</v>
      </c>
      <c r="H258" s="145">
        <f t="shared" si="44"/>
        <v>0</v>
      </c>
      <c r="I258" s="131">
        <f t="shared" si="41"/>
        <v>0</v>
      </c>
      <c r="J258" s="116"/>
    </row>
    <row r="259" spans="2:10" x14ac:dyDescent="0.25">
      <c r="B259" s="11">
        <v>49</v>
      </c>
      <c r="C259" s="101">
        <v>37222</v>
      </c>
      <c r="D259" s="8">
        <f t="shared" si="42"/>
        <v>37312</v>
      </c>
      <c r="E259" s="118">
        <f t="shared" si="40"/>
        <v>0</v>
      </c>
      <c r="F259" s="120"/>
      <c r="G259" s="131">
        <f t="shared" si="43"/>
        <v>0</v>
      </c>
      <c r="H259" s="145">
        <f t="shared" si="44"/>
        <v>0</v>
      </c>
      <c r="I259" s="131">
        <f t="shared" si="41"/>
        <v>0</v>
      </c>
      <c r="J259" s="116"/>
    </row>
    <row r="260" spans="2:10" x14ac:dyDescent="0.25">
      <c r="B260" s="11">
        <v>50</v>
      </c>
      <c r="C260" s="101">
        <v>37217</v>
      </c>
      <c r="D260" s="8">
        <f t="shared" si="42"/>
        <v>37307</v>
      </c>
      <c r="E260" s="118">
        <f t="shared" si="40"/>
        <v>0</v>
      </c>
      <c r="F260" s="120"/>
      <c r="G260" s="131">
        <f t="shared" si="43"/>
        <v>0</v>
      </c>
      <c r="H260" s="145">
        <f t="shared" si="44"/>
        <v>0</v>
      </c>
      <c r="I260" s="131">
        <f t="shared" si="41"/>
        <v>0</v>
      </c>
      <c r="J260" s="116"/>
    </row>
    <row r="261" spans="2:10" x14ac:dyDescent="0.25">
      <c r="B261" s="11">
        <v>51</v>
      </c>
      <c r="C261" s="101">
        <v>37217</v>
      </c>
      <c r="D261" s="8">
        <f t="shared" si="42"/>
        <v>37307</v>
      </c>
      <c r="E261" s="118">
        <f t="shared" si="40"/>
        <v>0</v>
      </c>
      <c r="F261" s="120"/>
      <c r="G261" s="131">
        <f t="shared" si="43"/>
        <v>0</v>
      </c>
      <c r="H261" s="145">
        <f t="shared" si="44"/>
        <v>0</v>
      </c>
      <c r="I261" s="131">
        <f t="shared" si="41"/>
        <v>0</v>
      </c>
      <c r="J261" s="116"/>
    </row>
    <row r="262" spans="2:10" x14ac:dyDescent="0.25">
      <c r="B262" s="11">
        <v>52</v>
      </c>
      <c r="C262" s="101">
        <v>37217</v>
      </c>
      <c r="D262" s="8">
        <f t="shared" si="42"/>
        <v>37307</v>
      </c>
      <c r="E262" s="118">
        <f t="shared" si="40"/>
        <v>0</v>
      </c>
      <c r="F262" s="120"/>
      <c r="G262" s="131">
        <f t="shared" si="43"/>
        <v>0</v>
      </c>
      <c r="H262" s="145">
        <f t="shared" si="44"/>
        <v>0</v>
      </c>
      <c r="I262" s="131">
        <f t="shared" si="41"/>
        <v>0</v>
      </c>
      <c r="J262" s="116"/>
    </row>
    <row r="263" spans="2:10" x14ac:dyDescent="0.25">
      <c r="B263" s="11">
        <v>53</v>
      </c>
      <c r="C263" s="101">
        <v>37220</v>
      </c>
      <c r="D263" s="8">
        <f t="shared" si="42"/>
        <v>37310</v>
      </c>
      <c r="E263" s="118">
        <f t="shared" si="40"/>
        <v>0</v>
      </c>
      <c r="F263" s="120"/>
      <c r="G263" s="131">
        <f t="shared" si="43"/>
        <v>0</v>
      </c>
      <c r="H263" s="145">
        <f t="shared" si="44"/>
        <v>0</v>
      </c>
      <c r="I263" s="131">
        <f t="shared" si="41"/>
        <v>0</v>
      </c>
      <c r="J263" s="116"/>
    </row>
    <row r="264" spans="2:10" x14ac:dyDescent="0.25">
      <c r="B264" s="11">
        <v>54</v>
      </c>
      <c r="C264" s="101">
        <v>37220</v>
      </c>
      <c r="D264" s="8">
        <f t="shared" si="42"/>
        <v>37310</v>
      </c>
      <c r="E264" s="118">
        <f t="shared" si="40"/>
        <v>0</v>
      </c>
      <c r="F264" s="120"/>
      <c r="G264" s="131">
        <f t="shared" si="43"/>
        <v>0</v>
      </c>
      <c r="H264" s="145">
        <f t="shared" si="44"/>
        <v>0</v>
      </c>
      <c r="I264" s="131">
        <f t="shared" si="41"/>
        <v>0</v>
      </c>
      <c r="J264" s="116"/>
    </row>
    <row r="265" spans="2:10" x14ac:dyDescent="0.25">
      <c r="B265" s="11">
        <v>55</v>
      </c>
      <c r="C265" s="101">
        <v>37222</v>
      </c>
      <c r="D265" s="8">
        <f t="shared" si="42"/>
        <v>37312</v>
      </c>
      <c r="E265" s="118">
        <f t="shared" si="40"/>
        <v>0</v>
      </c>
      <c r="F265" s="120"/>
      <c r="G265" s="131">
        <f t="shared" si="43"/>
        <v>0</v>
      </c>
      <c r="H265" s="145">
        <f t="shared" si="44"/>
        <v>0</v>
      </c>
      <c r="I265" s="131">
        <f t="shared" si="41"/>
        <v>0</v>
      </c>
      <c r="J265" s="116"/>
    </row>
    <row r="266" spans="2:10" x14ac:dyDescent="0.25">
      <c r="B266" s="11">
        <v>56</v>
      </c>
      <c r="C266" s="101">
        <v>37221</v>
      </c>
      <c r="D266" s="8">
        <f t="shared" si="42"/>
        <v>37311</v>
      </c>
      <c r="E266" s="118">
        <f t="shared" si="40"/>
        <v>0</v>
      </c>
      <c r="F266" s="120"/>
      <c r="G266" s="131">
        <f t="shared" si="43"/>
        <v>0</v>
      </c>
      <c r="H266" s="145">
        <f t="shared" si="44"/>
        <v>0</v>
      </c>
      <c r="I266" s="131">
        <f t="shared" si="41"/>
        <v>0</v>
      </c>
      <c r="J266" s="116"/>
    </row>
    <row r="267" spans="2:10" x14ac:dyDescent="0.25">
      <c r="B267" s="11">
        <v>57</v>
      </c>
      <c r="C267" s="101">
        <v>37222</v>
      </c>
      <c r="D267" s="8">
        <f t="shared" si="42"/>
        <v>37312</v>
      </c>
      <c r="E267" s="118">
        <f t="shared" si="40"/>
        <v>0</v>
      </c>
      <c r="F267" s="120"/>
      <c r="G267" s="131">
        <f t="shared" si="43"/>
        <v>0</v>
      </c>
      <c r="H267" s="145">
        <f t="shared" si="44"/>
        <v>0</v>
      </c>
      <c r="I267" s="131">
        <f t="shared" si="41"/>
        <v>0</v>
      </c>
      <c r="J267" s="116"/>
    </row>
    <row r="268" spans="2:10" x14ac:dyDescent="0.25">
      <c r="B268" s="11">
        <v>58</v>
      </c>
      <c r="C268" s="101">
        <v>37220</v>
      </c>
      <c r="D268" s="8">
        <f t="shared" si="42"/>
        <v>37310</v>
      </c>
      <c r="E268" s="118">
        <f t="shared" si="40"/>
        <v>0</v>
      </c>
      <c r="F268" s="120"/>
      <c r="G268" s="131">
        <f t="shared" si="43"/>
        <v>0</v>
      </c>
      <c r="H268" s="145">
        <f t="shared" si="44"/>
        <v>0</v>
      </c>
      <c r="I268" s="131">
        <f t="shared" si="41"/>
        <v>0</v>
      </c>
      <c r="J268" s="116"/>
    </row>
    <row r="269" spans="2:10" x14ac:dyDescent="0.25">
      <c r="B269" s="11">
        <v>59</v>
      </c>
      <c r="C269" s="101">
        <v>37221</v>
      </c>
      <c r="D269" s="8">
        <f t="shared" si="42"/>
        <v>37311</v>
      </c>
      <c r="E269" s="118">
        <f t="shared" si="40"/>
        <v>0</v>
      </c>
      <c r="F269" s="120"/>
      <c r="G269" s="131">
        <f t="shared" si="43"/>
        <v>0</v>
      </c>
      <c r="H269" s="145">
        <f t="shared" si="44"/>
        <v>0</v>
      </c>
      <c r="I269" s="131">
        <f t="shared" si="41"/>
        <v>0</v>
      </c>
      <c r="J269" s="116"/>
    </row>
    <row r="270" spans="2:10" x14ac:dyDescent="0.25">
      <c r="B270" s="11">
        <v>60</v>
      </c>
      <c r="C270" s="101">
        <v>37218</v>
      </c>
      <c r="D270" s="8">
        <f t="shared" si="42"/>
        <v>37308</v>
      </c>
      <c r="E270" s="118">
        <f t="shared" si="40"/>
        <v>0</v>
      </c>
      <c r="F270" s="120"/>
      <c r="G270" s="131">
        <f t="shared" si="43"/>
        <v>0</v>
      </c>
      <c r="H270" s="145">
        <f t="shared" si="44"/>
        <v>0</v>
      </c>
      <c r="I270" s="131">
        <f t="shared" si="41"/>
        <v>0</v>
      </c>
      <c r="J270" s="116"/>
    </row>
    <row r="271" spans="2:10" x14ac:dyDescent="0.25">
      <c r="B271" s="11">
        <v>61</v>
      </c>
      <c r="C271" s="101">
        <v>37218</v>
      </c>
      <c r="D271" s="8">
        <f t="shared" si="42"/>
        <v>37308</v>
      </c>
      <c r="E271" s="118">
        <f t="shared" si="40"/>
        <v>0</v>
      </c>
      <c r="F271" s="120"/>
      <c r="G271" s="131">
        <f t="shared" si="43"/>
        <v>0</v>
      </c>
      <c r="H271" s="145">
        <f t="shared" si="44"/>
        <v>0</v>
      </c>
      <c r="I271" s="131">
        <f t="shared" si="41"/>
        <v>0</v>
      </c>
      <c r="J271" s="116"/>
    </row>
    <row r="272" spans="2:10" x14ac:dyDescent="0.25">
      <c r="B272" s="11">
        <v>62</v>
      </c>
      <c r="C272" s="101">
        <v>37219</v>
      </c>
      <c r="D272" s="8">
        <f t="shared" si="42"/>
        <v>37309</v>
      </c>
      <c r="E272" s="118">
        <f t="shared" si="40"/>
        <v>0</v>
      </c>
      <c r="F272" s="120"/>
      <c r="G272" s="131">
        <f t="shared" si="43"/>
        <v>0</v>
      </c>
      <c r="H272" s="145">
        <f t="shared" si="44"/>
        <v>0</v>
      </c>
      <c r="I272" s="131">
        <f t="shared" si="41"/>
        <v>0</v>
      </c>
      <c r="J272" s="116"/>
    </row>
    <row r="273" spans="2:10" x14ac:dyDescent="0.25">
      <c r="B273" s="11">
        <v>63</v>
      </c>
      <c r="C273" s="101">
        <v>37219</v>
      </c>
      <c r="D273" s="8">
        <f t="shared" si="42"/>
        <v>37309</v>
      </c>
      <c r="E273" s="118">
        <f t="shared" si="40"/>
        <v>0</v>
      </c>
      <c r="F273" s="120"/>
      <c r="G273" s="131">
        <f t="shared" si="43"/>
        <v>0</v>
      </c>
      <c r="H273" s="145">
        <f t="shared" si="44"/>
        <v>0</v>
      </c>
      <c r="I273" s="131">
        <f t="shared" si="41"/>
        <v>0</v>
      </c>
      <c r="J273" s="116"/>
    </row>
    <row r="274" spans="2:10" x14ac:dyDescent="0.25">
      <c r="B274" s="11">
        <v>64</v>
      </c>
      <c r="C274" s="101">
        <v>37223</v>
      </c>
      <c r="D274" s="8">
        <f t="shared" si="42"/>
        <v>37313</v>
      </c>
      <c r="E274" s="118">
        <f t="shared" si="40"/>
        <v>0</v>
      </c>
      <c r="F274" s="120"/>
      <c r="G274" s="131">
        <f t="shared" si="43"/>
        <v>0</v>
      </c>
      <c r="H274" s="145">
        <f t="shared" si="44"/>
        <v>0</v>
      </c>
      <c r="I274" s="131">
        <f t="shared" si="41"/>
        <v>0</v>
      </c>
      <c r="J274" s="116"/>
    </row>
    <row r="275" spans="2:10" x14ac:dyDescent="0.25">
      <c r="B275" s="11">
        <v>65</v>
      </c>
      <c r="C275" s="101">
        <v>37224</v>
      </c>
      <c r="D275" s="8">
        <f t="shared" si="42"/>
        <v>37314</v>
      </c>
      <c r="E275" s="118">
        <f t="shared" si="40"/>
        <v>0</v>
      </c>
      <c r="F275" s="120"/>
      <c r="G275" s="131">
        <f t="shared" si="43"/>
        <v>0</v>
      </c>
      <c r="H275" s="145">
        <f t="shared" si="44"/>
        <v>0</v>
      </c>
      <c r="I275" s="131">
        <f t="shared" si="41"/>
        <v>0</v>
      </c>
      <c r="J275" s="116"/>
    </row>
    <row r="276" spans="2:10" x14ac:dyDescent="0.25">
      <c r="B276" s="11">
        <v>66</v>
      </c>
      <c r="C276" s="101">
        <v>37225</v>
      </c>
      <c r="D276" s="8">
        <f t="shared" si="42"/>
        <v>37315</v>
      </c>
      <c r="E276" s="118">
        <f t="shared" si="40"/>
        <v>0</v>
      </c>
      <c r="F276" s="120"/>
      <c r="G276" s="131">
        <f t="shared" si="43"/>
        <v>0</v>
      </c>
      <c r="H276" s="145">
        <f t="shared" si="44"/>
        <v>0</v>
      </c>
      <c r="I276" s="131">
        <f t="shared" si="41"/>
        <v>0</v>
      </c>
      <c r="J276" s="116"/>
    </row>
    <row r="277" spans="2:10" x14ac:dyDescent="0.25">
      <c r="B277" s="11">
        <v>67</v>
      </c>
      <c r="C277" s="101">
        <v>37224</v>
      </c>
      <c r="D277" s="8">
        <f t="shared" si="42"/>
        <v>37314</v>
      </c>
      <c r="E277" s="118">
        <f t="shared" si="40"/>
        <v>0</v>
      </c>
      <c r="F277" s="120"/>
      <c r="G277" s="131">
        <f t="shared" si="43"/>
        <v>0</v>
      </c>
      <c r="H277" s="145">
        <f t="shared" si="44"/>
        <v>0</v>
      </c>
      <c r="I277" s="131">
        <f t="shared" si="41"/>
        <v>0</v>
      </c>
      <c r="J277" s="116"/>
    </row>
    <row r="278" spans="2:10" x14ac:dyDescent="0.25">
      <c r="B278" s="11">
        <v>68</v>
      </c>
      <c r="C278" s="101">
        <v>37223</v>
      </c>
      <c r="D278" s="8">
        <f t="shared" si="42"/>
        <v>37313</v>
      </c>
      <c r="E278" s="118">
        <f t="shared" si="40"/>
        <v>0</v>
      </c>
      <c r="F278" s="120"/>
      <c r="G278" s="131">
        <f t="shared" si="43"/>
        <v>0</v>
      </c>
      <c r="H278" s="145">
        <f t="shared" si="44"/>
        <v>0</v>
      </c>
      <c r="I278" s="131">
        <f t="shared" si="41"/>
        <v>0</v>
      </c>
      <c r="J278" s="116"/>
    </row>
    <row r="279" spans="2:10" x14ac:dyDescent="0.25">
      <c r="B279" s="11">
        <v>69</v>
      </c>
      <c r="C279" s="101">
        <v>37225</v>
      </c>
      <c r="D279" s="8">
        <f t="shared" si="42"/>
        <v>37315</v>
      </c>
      <c r="E279" s="118">
        <f t="shared" si="40"/>
        <v>0</v>
      </c>
      <c r="F279" s="120"/>
      <c r="G279" s="131">
        <f t="shared" si="43"/>
        <v>0</v>
      </c>
      <c r="H279" s="145">
        <f t="shared" si="44"/>
        <v>0</v>
      </c>
      <c r="I279" s="131">
        <f t="shared" si="41"/>
        <v>0</v>
      </c>
      <c r="J279" s="116"/>
    </row>
    <row r="280" spans="2:10" x14ac:dyDescent="0.25">
      <c r="B280" s="11">
        <v>70</v>
      </c>
      <c r="C280" s="102">
        <v>37227</v>
      </c>
      <c r="D280" s="8">
        <f t="shared" si="42"/>
        <v>37317</v>
      </c>
      <c r="E280" s="118">
        <f t="shared" si="40"/>
        <v>0</v>
      </c>
      <c r="F280" s="120"/>
      <c r="G280" s="131">
        <f t="shared" si="43"/>
        <v>0</v>
      </c>
      <c r="H280" s="145">
        <f t="shared" si="44"/>
        <v>0</v>
      </c>
      <c r="I280" s="131">
        <f t="shared" si="41"/>
        <v>0</v>
      </c>
      <c r="J280" s="116"/>
    </row>
    <row r="281" spans="2:10" x14ac:dyDescent="0.25">
      <c r="B281" s="11">
        <v>71</v>
      </c>
      <c r="C281" s="102">
        <v>37227</v>
      </c>
      <c r="D281" s="8">
        <f t="shared" si="42"/>
        <v>37317</v>
      </c>
      <c r="E281" s="118">
        <f t="shared" si="40"/>
        <v>0</v>
      </c>
      <c r="F281" s="120"/>
      <c r="G281" s="131">
        <f t="shared" si="43"/>
        <v>0</v>
      </c>
      <c r="H281" s="145">
        <f t="shared" si="44"/>
        <v>0</v>
      </c>
      <c r="I281" s="131">
        <f t="shared" si="41"/>
        <v>0</v>
      </c>
      <c r="J281" s="116"/>
    </row>
    <row r="282" spans="2:10" x14ac:dyDescent="0.25">
      <c r="B282" s="11">
        <v>72</v>
      </c>
      <c r="C282" s="101">
        <v>37218</v>
      </c>
      <c r="D282" s="8">
        <f t="shared" si="42"/>
        <v>37308</v>
      </c>
      <c r="E282" s="118">
        <f t="shared" si="40"/>
        <v>0</v>
      </c>
      <c r="F282" s="120"/>
      <c r="G282" s="131">
        <f t="shared" si="43"/>
        <v>0</v>
      </c>
      <c r="H282" s="145">
        <f t="shared" si="44"/>
        <v>0</v>
      </c>
      <c r="I282" s="131">
        <f t="shared" si="41"/>
        <v>0</v>
      </c>
      <c r="J282" s="116"/>
    </row>
    <row r="283" spans="2:10" x14ac:dyDescent="0.25">
      <c r="B283" s="11">
        <v>73</v>
      </c>
      <c r="C283" s="101">
        <v>37220</v>
      </c>
      <c r="D283" s="8">
        <f t="shared" si="42"/>
        <v>37310</v>
      </c>
      <c r="E283" s="118">
        <f t="shared" si="40"/>
        <v>0</v>
      </c>
      <c r="F283" s="120"/>
      <c r="G283" s="131">
        <f t="shared" si="43"/>
        <v>0</v>
      </c>
      <c r="H283" s="145">
        <f t="shared" si="44"/>
        <v>0</v>
      </c>
      <c r="I283" s="131">
        <f t="shared" si="41"/>
        <v>0</v>
      </c>
      <c r="J283" s="116"/>
    </row>
    <row r="284" spans="2:10" x14ac:dyDescent="0.25">
      <c r="B284" s="11">
        <v>74</v>
      </c>
      <c r="C284" s="101">
        <v>37219</v>
      </c>
      <c r="D284" s="8">
        <f t="shared" si="42"/>
        <v>37309</v>
      </c>
      <c r="E284" s="118">
        <f t="shared" si="40"/>
        <v>0</v>
      </c>
      <c r="F284" s="120"/>
      <c r="G284" s="131">
        <f t="shared" si="43"/>
        <v>0</v>
      </c>
      <c r="H284" s="145">
        <f t="shared" si="44"/>
        <v>0</v>
      </c>
      <c r="I284" s="131">
        <f t="shared" si="41"/>
        <v>0</v>
      </c>
      <c r="J284" s="116"/>
    </row>
    <row r="285" spans="2:10" x14ac:dyDescent="0.25">
      <c r="B285" s="11">
        <v>75</v>
      </c>
      <c r="C285" s="101">
        <v>37220</v>
      </c>
      <c r="D285" s="8">
        <f t="shared" si="42"/>
        <v>37310</v>
      </c>
      <c r="E285" s="118">
        <f t="shared" si="40"/>
        <v>0</v>
      </c>
      <c r="F285" s="120"/>
      <c r="G285" s="131">
        <f t="shared" si="43"/>
        <v>0</v>
      </c>
      <c r="H285" s="145">
        <f t="shared" si="44"/>
        <v>0</v>
      </c>
      <c r="I285" s="131">
        <f t="shared" si="41"/>
        <v>0</v>
      </c>
      <c r="J285" s="116"/>
    </row>
    <row r="286" spans="2:10" x14ac:dyDescent="0.25">
      <c r="B286" s="11">
        <v>76</v>
      </c>
      <c r="C286" s="101">
        <v>37220</v>
      </c>
      <c r="D286" s="8">
        <f t="shared" si="42"/>
        <v>37310</v>
      </c>
      <c r="E286" s="118">
        <f t="shared" si="40"/>
        <v>0</v>
      </c>
      <c r="F286" s="120"/>
      <c r="G286" s="131">
        <f t="shared" si="43"/>
        <v>0</v>
      </c>
      <c r="H286" s="145">
        <f t="shared" si="44"/>
        <v>0</v>
      </c>
      <c r="I286" s="131">
        <f t="shared" si="41"/>
        <v>0</v>
      </c>
      <c r="J286" s="116"/>
    </row>
    <row r="287" spans="2:10" x14ac:dyDescent="0.25">
      <c r="B287" s="11">
        <v>77</v>
      </c>
      <c r="C287" s="101">
        <v>37219</v>
      </c>
      <c r="D287" s="8">
        <f t="shared" si="42"/>
        <v>37309</v>
      </c>
      <c r="E287" s="118">
        <f t="shared" si="40"/>
        <v>0</v>
      </c>
      <c r="F287" s="120"/>
      <c r="G287" s="131">
        <f t="shared" si="43"/>
        <v>0</v>
      </c>
      <c r="H287" s="145">
        <f t="shared" si="44"/>
        <v>0</v>
      </c>
      <c r="I287" s="131">
        <f t="shared" si="41"/>
        <v>0</v>
      </c>
      <c r="J287" s="116"/>
    </row>
    <row r="288" spans="2:10" x14ac:dyDescent="0.25">
      <c r="B288" s="11">
        <v>78</v>
      </c>
      <c r="C288" s="102">
        <v>37230</v>
      </c>
      <c r="D288" s="8">
        <f t="shared" si="42"/>
        <v>37320</v>
      </c>
      <c r="E288" s="118">
        <f t="shared" si="40"/>
        <v>0</v>
      </c>
      <c r="F288" s="120"/>
      <c r="G288" s="131">
        <f t="shared" si="43"/>
        <v>0</v>
      </c>
      <c r="H288" s="145">
        <f t="shared" si="44"/>
        <v>0</v>
      </c>
      <c r="I288" s="131">
        <f t="shared" si="41"/>
        <v>0</v>
      </c>
      <c r="J288" s="116"/>
    </row>
    <row r="289" spans="2:13" x14ac:dyDescent="0.25">
      <c r="B289" s="11">
        <v>79</v>
      </c>
      <c r="C289" s="101">
        <v>37224</v>
      </c>
      <c r="D289" s="8">
        <f t="shared" si="42"/>
        <v>37314</v>
      </c>
      <c r="E289" s="118">
        <f t="shared" si="40"/>
        <v>0</v>
      </c>
      <c r="F289" s="120"/>
      <c r="G289" s="131">
        <f t="shared" si="43"/>
        <v>0</v>
      </c>
      <c r="H289" s="145">
        <f t="shared" si="44"/>
        <v>0</v>
      </c>
      <c r="I289" s="131">
        <f t="shared" si="41"/>
        <v>0</v>
      </c>
      <c r="J289" s="116"/>
    </row>
    <row r="290" spans="2:13" x14ac:dyDescent="0.25">
      <c r="B290" s="11">
        <v>80</v>
      </c>
      <c r="C290" s="101">
        <v>37224</v>
      </c>
      <c r="D290" s="8">
        <f t="shared" si="42"/>
        <v>37314</v>
      </c>
      <c r="E290" s="118">
        <f t="shared" si="40"/>
        <v>0</v>
      </c>
      <c r="F290" s="120"/>
      <c r="G290" s="131">
        <f t="shared" si="43"/>
        <v>0</v>
      </c>
      <c r="H290" s="145">
        <f t="shared" si="44"/>
        <v>0</v>
      </c>
      <c r="I290" s="131">
        <f t="shared" si="41"/>
        <v>0</v>
      </c>
      <c r="J290" s="116"/>
    </row>
    <row r="291" spans="2:13" x14ac:dyDescent="0.25">
      <c r="B291" s="11">
        <v>81</v>
      </c>
      <c r="C291" s="102">
        <v>37230</v>
      </c>
      <c r="D291" s="8">
        <f t="shared" si="42"/>
        <v>37320</v>
      </c>
      <c r="E291" s="118">
        <f t="shared" si="40"/>
        <v>0</v>
      </c>
      <c r="F291" s="120"/>
      <c r="G291" s="131">
        <f t="shared" si="43"/>
        <v>0</v>
      </c>
      <c r="H291" s="145">
        <f t="shared" si="44"/>
        <v>0</v>
      </c>
      <c r="I291" s="131">
        <f t="shared" si="41"/>
        <v>0</v>
      </c>
      <c r="J291" s="116"/>
    </row>
    <row r="292" spans="2:13" x14ac:dyDescent="0.25">
      <c r="B292" s="11">
        <v>82</v>
      </c>
      <c r="C292" s="101">
        <v>37224</v>
      </c>
      <c r="D292" s="8">
        <f t="shared" si="42"/>
        <v>37314</v>
      </c>
      <c r="E292" s="118">
        <f t="shared" si="40"/>
        <v>0</v>
      </c>
      <c r="F292" s="120"/>
      <c r="G292" s="131">
        <f t="shared" si="43"/>
        <v>0</v>
      </c>
      <c r="H292" s="145">
        <f t="shared" si="44"/>
        <v>0</v>
      </c>
      <c r="I292" s="131">
        <f t="shared" si="41"/>
        <v>0</v>
      </c>
      <c r="J292" s="116"/>
    </row>
    <row r="293" spans="2:13" x14ac:dyDescent="0.25">
      <c r="B293" s="11">
        <v>83</v>
      </c>
      <c r="C293" s="102">
        <v>37227</v>
      </c>
      <c r="D293" s="8">
        <f t="shared" si="42"/>
        <v>37317</v>
      </c>
      <c r="E293" s="118">
        <f t="shared" si="40"/>
        <v>0</v>
      </c>
      <c r="F293" s="120"/>
      <c r="G293" s="131">
        <f t="shared" si="43"/>
        <v>0</v>
      </c>
      <c r="H293" s="145">
        <f t="shared" si="44"/>
        <v>0</v>
      </c>
      <c r="I293" s="131">
        <f t="shared" si="41"/>
        <v>0</v>
      </c>
      <c r="J293" s="116"/>
    </row>
    <row r="294" spans="2:13" x14ac:dyDescent="0.25">
      <c r="B294" s="11">
        <v>84</v>
      </c>
      <c r="C294" s="102">
        <v>37228</v>
      </c>
      <c r="D294" s="8">
        <f t="shared" si="42"/>
        <v>37318</v>
      </c>
      <c r="E294" s="118">
        <f t="shared" si="40"/>
        <v>0</v>
      </c>
      <c r="F294" s="120"/>
      <c r="G294" s="131">
        <f t="shared" si="43"/>
        <v>0</v>
      </c>
      <c r="H294" s="145">
        <f t="shared" si="44"/>
        <v>0</v>
      </c>
      <c r="I294" s="131">
        <f t="shared" si="41"/>
        <v>0</v>
      </c>
      <c r="J294" s="116"/>
    </row>
    <row r="295" spans="2:13" x14ac:dyDescent="0.25">
      <c r="B295" s="11">
        <v>85</v>
      </c>
      <c r="C295" s="102">
        <v>37231</v>
      </c>
      <c r="D295" s="8">
        <f t="shared" si="42"/>
        <v>37321</v>
      </c>
      <c r="E295" s="118">
        <f t="shared" si="40"/>
        <v>0</v>
      </c>
      <c r="F295" s="120"/>
      <c r="G295" s="131">
        <f t="shared" si="43"/>
        <v>0</v>
      </c>
      <c r="H295" s="145">
        <f t="shared" si="44"/>
        <v>0</v>
      </c>
      <c r="I295" s="131">
        <f t="shared" si="41"/>
        <v>0</v>
      </c>
      <c r="J295" s="116"/>
    </row>
    <row r="296" spans="2:13" x14ac:dyDescent="0.25">
      <c r="B296" s="11">
        <v>86</v>
      </c>
      <c r="C296" s="102">
        <v>37229</v>
      </c>
      <c r="D296" s="8">
        <f t="shared" si="42"/>
        <v>37319</v>
      </c>
      <c r="E296" s="118">
        <f t="shared" si="40"/>
        <v>0</v>
      </c>
      <c r="F296" s="120"/>
      <c r="G296" s="131">
        <f t="shared" si="43"/>
        <v>0</v>
      </c>
      <c r="H296" s="145">
        <f t="shared" si="44"/>
        <v>0</v>
      </c>
      <c r="I296" s="131">
        <f t="shared" si="41"/>
        <v>0</v>
      </c>
      <c r="J296" s="116"/>
    </row>
    <row r="297" spans="2:13" x14ac:dyDescent="0.25">
      <c r="B297" s="11">
        <v>87</v>
      </c>
      <c r="C297" s="102">
        <v>37228</v>
      </c>
      <c r="D297" s="8">
        <f t="shared" si="42"/>
        <v>37318</v>
      </c>
      <c r="E297" s="118">
        <f t="shared" si="40"/>
        <v>0</v>
      </c>
      <c r="F297" s="120"/>
      <c r="G297" s="131">
        <f t="shared" si="43"/>
        <v>0</v>
      </c>
      <c r="H297" s="145">
        <f t="shared" si="44"/>
        <v>0</v>
      </c>
      <c r="I297" s="131">
        <f t="shared" si="41"/>
        <v>0</v>
      </c>
      <c r="J297" s="116"/>
    </row>
    <row r="298" spans="2:13" x14ac:dyDescent="0.25">
      <c r="B298" s="11">
        <v>88</v>
      </c>
      <c r="C298" s="102">
        <v>37229</v>
      </c>
      <c r="D298" s="8">
        <f t="shared" si="42"/>
        <v>37319</v>
      </c>
      <c r="E298" s="118">
        <f t="shared" ref="E298:E323" si="45">IF($A$10&gt;=D298,(IF($A$10-D298&gt;31,$A$10-$A$9+1,$A$10-D298+1)),0)</f>
        <v>0</v>
      </c>
      <c r="F298" s="120"/>
      <c r="G298" s="131">
        <f t="shared" si="43"/>
        <v>0</v>
      </c>
      <c r="H298" s="145">
        <f t="shared" si="44"/>
        <v>0</v>
      </c>
      <c r="I298" s="131">
        <f t="shared" ref="I298:I323" si="46">IF(E298&gt;0,1,0)</f>
        <v>0</v>
      </c>
      <c r="J298" s="116"/>
      <c r="M298" s="61"/>
    </row>
    <row r="299" spans="2:13" x14ac:dyDescent="0.25">
      <c r="B299" s="11">
        <v>89</v>
      </c>
      <c r="C299" s="102">
        <v>37229</v>
      </c>
      <c r="D299" s="8">
        <f t="shared" ref="D299:D323" si="47">C299+90</f>
        <v>37319</v>
      </c>
      <c r="E299" s="118">
        <f t="shared" si="45"/>
        <v>0</v>
      </c>
      <c r="F299" s="120"/>
      <c r="G299" s="131">
        <f t="shared" ref="G299:G323" si="48">IF(F299&lt;&gt;"",E299,0)</f>
        <v>0</v>
      </c>
      <c r="H299" s="145">
        <f t="shared" ref="H299:H323" si="49">IF(F299&lt;&gt;"",F299,0)</f>
        <v>0</v>
      </c>
      <c r="I299" s="131">
        <f t="shared" si="46"/>
        <v>0</v>
      </c>
      <c r="J299" s="116"/>
    </row>
    <row r="300" spans="2:13" x14ac:dyDescent="0.25">
      <c r="B300" s="11">
        <v>90</v>
      </c>
      <c r="C300" s="102">
        <v>37227</v>
      </c>
      <c r="D300" s="8">
        <f t="shared" si="47"/>
        <v>37317</v>
      </c>
      <c r="E300" s="118">
        <f t="shared" si="45"/>
        <v>0</v>
      </c>
      <c r="F300" s="120"/>
      <c r="G300" s="131">
        <f t="shared" si="48"/>
        <v>0</v>
      </c>
      <c r="H300" s="145">
        <f t="shared" si="49"/>
        <v>0</v>
      </c>
      <c r="I300" s="131">
        <f t="shared" si="46"/>
        <v>0</v>
      </c>
      <c r="J300" s="116"/>
    </row>
    <row r="301" spans="2:13" x14ac:dyDescent="0.25">
      <c r="B301" s="11">
        <v>91</v>
      </c>
      <c r="C301" s="101">
        <v>37224</v>
      </c>
      <c r="D301" s="8">
        <f t="shared" si="47"/>
        <v>37314</v>
      </c>
      <c r="E301" s="118">
        <f t="shared" si="45"/>
        <v>0</v>
      </c>
      <c r="F301" s="120"/>
      <c r="G301" s="131">
        <f t="shared" si="48"/>
        <v>0</v>
      </c>
      <c r="H301" s="145">
        <f t="shared" si="49"/>
        <v>0</v>
      </c>
      <c r="I301" s="131">
        <f t="shared" si="46"/>
        <v>0</v>
      </c>
      <c r="J301" s="116"/>
    </row>
    <row r="302" spans="2:13" x14ac:dyDescent="0.25">
      <c r="B302" s="11">
        <v>92</v>
      </c>
      <c r="C302" s="102">
        <v>37233</v>
      </c>
      <c r="D302" s="8">
        <f t="shared" si="47"/>
        <v>37323</v>
      </c>
      <c r="E302" s="118">
        <f t="shared" si="45"/>
        <v>0</v>
      </c>
      <c r="F302" s="120"/>
      <c r="G302" s="131">
        <f t="shared" si="48"/>
        <v>0</v>
      </c>
      <c r="H302" s="145">
        <f t="shared" si="49"/>
        <v>0</v>
      </c>
      <c r="I302" s="131">
        <f t="shared" si="46"/>
        <v>0</v>
      </c>
      <c r="J302" s="116"/>
    </row>
    <row r="303" spans="2:13" x14ac:dyDescent="0.25">
      <c r="B303" s="11">
        <v>93</v>
      </c>
      <c r="C303" s="102">
        <v>37229</v>
      </c>
      <c r="D303" s="8">
        <f t="shared" si="47"/>
        <v>37319</v>
      </c>
      <c r="E303" s="118">
        <f t="shared" si="45"/>
        <v>0</v>
      </c>
      <c r="F303" s="120"/>
      <c r="G303" s="131">
        <f t="shared" si="48"/>
        <v>0</v>
      </c>
      <c r="H303" s="145">
        <f t="shared" si="49"/>
        <v>0</v>
      </c>
      <c r="I303" s="131">
        <f t="shared" si="46"/>
        <v>0</v>
      </c>
      <c r="J303" s="116"/>
    </row>
    <row r="304" spans="2:13" x14ac:dyDescent="0.25">
      <c r="B304" s="1">
        <v>96</v>
      </c>
      <c r="C304" s="102">
        <v>37226</v>
      </c>
      <c r="D304" s="8">
        <f t="shared" si="47"/>
        <v>37316</v>
      </c>
      <c r="E304" s="118">
        <f t="shared" si="45"/>
        <v>0</v>
      </c>
      <c r="F304" s="120"/>
      <c r="G304" s="131">
        <f t="shared" si="48"/>
        <v>0</v>
      </c>
      <c r="H304" s="145">
        <f t="shared" si="49"/>
        <v>0</v>
      </c>
      <c r="I304" s="131">
        <f t="shared" si="46"/>
        <v>0</v>
      </c>
      <c r="J304" s="116"/>
    </row>
    <row r="305" spans="2:10" x14ac:dyDescent="0.25">
      <c r="B305" s="1">
        <v>100</v>
      </c>
      <c r="C305" s="102">
        <v>37226</v>
      </c>
      <c r="D305" s="8">
        <f t="shared" si="47"/>
        <v>37316</v>
      </c>
      <c r="E305" s="118">
        <f t="shared" si="45"/>
        <v>0</v>
      </c>
      <c r="F305" s="120"/>
      <c r="G305" s="131">
        <f t="shared" si="48"/>
        <v>0</v>
      </c>
      <c r="H305" s="145">
        <f t="shared" si="49"/>
        <v>0</v>
      </c>
      <c r="I305" s="131">
        <f t="shared" si="46"/>
        <v>0</v>
      </c>
      <c r="J305" s="116"/>
    </row>
    <row r="306" spans="2:10" x14ac:dyDescent="0.25">
      <c r="B306" s="1">
        <v>102</v>
      </c>
      <c r="C306" s="102">
        <v>37227</v>
      </c>
      <c r="D306" s="8">
        <f t="shared" si="47"/>
        <v>37317</v>
      </c>
      <c r="E306" s="118">
        <f t="shared" si="45"/>
        <v>0</v>
      </c>
      <c r="F306" s="120"/>
      <c r="G306" s="131">
        <f t="shared" si="48"/>
        <v>0</v>
      </c>
      <c r="H306" s="145">
        <f t="shared" si="49"/>
        <v>0</v>
      </c>
      <c r="I306" s="131">
        <f t="shared" si="46"/>
        <v>0</v>
      </c>
      <c r="J306" s="116"/>
    </row>
    <row r="307" spans="2:10" x14ac:dyDescent="0.25">
      <c r="B307" s="1">
        <v>103</v>
      </c>
      <c r="C307" s="101">
        <v>37224</v>
      </c>
      <c r="D307" s="8">
        <f t="shared" si="47"/>
        <v>37314</v>
      </c>
      <c r="E307" s="118">
        <f t="shared" si="45"/>
        <v>0</v>
      </c>
      <c r="F307" s="120"/>
      <c r="G307" s="131">
        <f t="shared" si="48"/>
        <v>0</v>
      </c>
      <c r="H307" s="145">
        <f t="shared" si="49"/>
        <v>0</v>
      </c>
      <c r="I307" s="131">
        <f t="shared" si="46"/>
        <v>0</v>
      </c>
      <c r="J307" s="116"/>
    </row>
    <row r="308" spans="2:10" x14ac:dyDescent="0.25">
      <c r="B308" s="1">
        <v>104</v>
      </c>
      <c r="C308" s="102">
        <v>37228</v>
      </c>
      <c r="D308" s="8">
        <f t="shared" si="47"/>
        <v>37318</v>
      </c>
      <c r="E308" s="118">
        <f t="shared" si="45"/>
        <v>0</v>
      </c>
      <c r="F308" s="120"/>
      <c r="G308" s="131">
        <f t="shared" si="48"/>
        <v>0</v>
      </c>
      <c r="H308" s="145">
        <f t="shared" si="49"/>
        <v>0</v>
      </c>
      <c r="I308" s="131">
        <f t="shared" si="46"/>
        <v>0</v>
      </c>
      <c r="J308" s="116"/>
    </row>
    <row r="309" spans="2:10" x14ac:dyDescent="0.25">
      <c r="B309" s="1">
        <v>105</v>
      </c>
      <c r="C309" s="101">
        <v>37223</v>
      </c>
      <c r="D309" s="8">
        <f t="shared" si="47"/>
        <v>37313</v>
      </c>
      <c r="E309" s="118">
        <f t="shared" si="45"/>
        <v>0</v>
      </c>
      <c r="F309" s="120"/>
      <c r="G309" s="131">
        <f t="shared" si="48"/>
        <v>0</v>
      </c>
      <c r="H309" s="145">
        <f t="shared" si="49"/>
        <v>0</v>
      </c>
      <c r="I309" s="131">
        <f t="shared" si="46"/>
        <v>0</v>
      </c>
      <c r="J309" s="116"/>
    </row>
    <row r="310" spans="2:10" x14ac:dyDescent="0.25">
      <c r="B310" s="1">
        <v>106</v>
      </c>
      <c r="C310" s="101">
        <v>37224</v>
      </c>
      <c r="D310" s="8">
        <f t="shared" si="47"/>
        <v>37314</v>
      </c>
      <c r="E310" s="118">
        <f t="shared" si="45"/>
        <v>0</v>
      </c>
      <c r="F310" s="120"/>
      <c r="G310" s="131">
        <f t="shared" si="48"/>
        <v>0</v>
      </c>
      <c r="H310" s="145">
        <f t="shared" si="49"/>
        <v>0</v>
      </c>
      <c r="I310" s="131">
        <f t="shared" si="46"/>
        <v>0</v>
      </c>
      <c r="J310" s="116"/>
    </row>
    <row r="311" spans="2:10" x14ac:dyDescent="0.25">
      <c r="B311" s="1">
        <v>107</v>
      </c>
      <c r="C311" s="101">
        <v>37224</v>
      </c>
      <c r="D311" s="8">
        <f t="shared" si="47"/>
        <v>37314</v>
      </c>
      <c r="E311" s="118">
        <f t="shared" si="45"/>
        <v>0</v>
      </c>
      <c r="F311" s="120"/>
      <c r="G311" s="131">
        <f t="shared" si="48"/>
        <v>0</v>
      </c>
      <c r="H311" s="145">
        <f t="shared" si="49"/>
        <v>0</v>
      </c>
      <c r="I311" s="131">
        <f t="shared" si="46"/>
        <v>0</v>
      </c>
      <c r="J311" s="116"/>
    </row>
    <row r="312" spans="2:10" x14ac:dyDescent="0.25">
      <c r="B312" s="1">
        <v>108</v>
      </c>
      <c r="C312" s="102">
        <v>37227</v>
      </c>
      <c r="D312" s="8">
        <f t="shared" si="47"/>
        <v>37317</v>
      </c>
      <c r="E312" s="118">
        <f t="shared" si="45"/>
        <v>0</v>
      </c>
      <c r="F312" s="120"/>
      <c r="G312" s="131">
        <f t="shared" si="48"/>
        <v>0</v>
      </c>
      <c r="H312" s="145">
        <f t="shared" si="49"/>
        <v>0</v>
      </c>
      <c r="I312" s="131">
        <f t="shared" si="46"/>
        <v>0</v>
      </c>
      <c r="J312" s="116"/>
    </row>
    <row r="313" spans="2:10" x14ac:dyDescent="0.25">
      <c r="B313" s="1">
        <v>109</v>
      </c>
      <c r="C313" s="102">
        <v>37228</v>
      </c>
      <c r="D313" s="8">
        <f t="shared" si="47"/>
        <v>37318</v>
      </c>
      <c r="E313" s="118">
        <f t="shared" si="45"/>
        <v>0</v>
      </c>
      <c r="F313" s="120"/>
      <c r="G313" s="131">
        <f t="shared" si="48"/>
        <v>0</v>
      </c>
      <c r="H313" s="145">
        <f t="shared" si="49"/>
        <v>0</v>
      </c>
      <c r="I313" s="131">
        <f t="shared" si="46"/>
        <v>0</v>
      </c>
      <c r="J313" s="116"/>
    </row>
    <row r="314" spans="2:10" x14ac:dyDescent="0.25">
      <c r="B314" s="1">
        <v>113</v>
      </c>
      <c r="C314" s="102">
        <v>37227</v>
      </c>
      <c r="D314" s="8">
        <f t="shared" si="47"/>
        <v>37317</v>
      </c>
      <c r="E314" s="118">
        <f t="shared" si="45"/>
        <v>0</v>
      </c>
      <c r="F314" s="120"/>
      <c r="G314" s="131">
        <f t="shared" si="48"/>
        <v>0</v>
      </c>
      <c r="H314" s="145">
        <f t="shared" si="49"/>
        <v>0</v>
      </c>
      <c r="I314" s="131">
        <f t="shared" si="46"/>
        <v>0</v>
      </c>
      <c r="J314" s="116"/>
    </row>
    <row r="315" spans="2:10" x14ac:dyDescent="0.25">
      <c r="B315" s="1">
        <v>114</v>
      </c>
      <c r="C315" s="100">
        <v>37216</v>
      </c>
      <c r="D315" s="8">
        <f t="shared" si="47"/>
        <v>37306</v>
      </c>
      <c r="E315" s="118">
        <f t="shared" si="45"/>
        <v>0</v>
      </c>
      <c r="F315" s="120"/>
      <c r="G315" s="131">
        <f t="shared" si="48"/>
        <v>0</v>
      </c>
      <c r="H315" s="145">
        <f t="shared" si="49"/>
        <v>0</v>
      </c>
      <c r="I315" s="131">
        <f t="shared" si="46"/>
        <v>0</v>
      </c>
      <c r="J315" s="116"/>
    </row>
    <row r="316" spans="2:10" x14ac:dyDescent="0.25">
      <c r="B316" s="1">
        <v>115</v>
      </c>
      <c r="C316" s="101">
        <v>37222</v>
      </c>
      <c r="D316" s="8">
        <f t="shared" si="47"/>
        <v>37312</v>
      </c>
      <c r="E316" s="118">
        <f t="shared" si="45"/>
        <v>0</v>
      </c>
      <c r="F316" s="120"/>
      <c r="G316" s="131">
        <f t="shared" si="48"/>
        <v>0</v>
      </c>
      <c r="H316" s="145">
        <f t="shared" si="49"/>
        <v>0</v>
      </c>
      <c r="I316" s="131">
        <f t="shared" si="46"/>
        <v>0</v>
      </c>
      <c r="J316" s="116"/>
    </row>
    <row r="317" spans="2:10" x14ac:dyDescent="0.25">
      <c r="B317" s="1">
        <v>116</v>
      </c>
      <c r="C317" s="101">
        <v>37221</v>
      </c>
      <c r="D317" s="8">
        <f t="shared" si="47"/>
        <v>37311</v>
      </c>
      <c r="E317" s="118">
        <f t="shared" si="45"/>
        <v>0</v>
      </c>
      <c r="F317" s="120"/>
      <c r="G317" s="131">
        <f t="shared" si="48"/>
        <v>0</v>
      </c>
      <c r="H317" s="145">
        <f t="shared" si="49"/>
        <v>0</v>
      </c>
      <c r="I317" s="131">
        <f t="shared" si="46"/>
        <v>0</v>
      </c>
      <c r="J317" s="116"/>
    </row>
    <row r="318" spans="2:10" x14ac:dyDescent="0.25">
      <c r="B318" s="1">
        <v>117</v>
      </c>
      <c r="C318" s="102">
        <v>37229</v>
      </c>
      <c r="D318" s="8">
        <f t="shared" si="47"/>
        <v>37319</v>
      </c>
      <c r="E318" s="118">
        <f t="shared" si="45"/>
        <v>0</v>
      </c>
      <c r="F318" s="120"/>
      <c r="G318" s="131">
        <f t="shared" si="48"/>
        <v>0</v>
      </c>
      <c r="H318" s="145">
        <f t="shared" si="49"/>
        <v>0</v>
      </c>
      <c r="I318" s="131">
        <f t="shared" si="46"/>
        <v>0</v>
      </c>
      <c r="J318" s="116"/>
    </row>
    <row r="319" spans="2:10" x14ac:dyDescent="0.25">
      <c r="B319" s="1">
        <v>118</v>
      </c>
      <c r="C319" s="102">
        <v>37228</v>
      </c>
      <c r="D319" s="8">
        <f t="shared" si="47"/>
        <v>37318</v>
      </c>
      <c r="E319" s="118">
        <f t="shared" si="45"/>
        <v>0</v>
      </c>
      <c r="F319" s="120"/>
      <c r="G319" s="131">
        <f t="shared" si="48"/>
        <v>0</v>
      </c>
      <c r="H319" s="145">
        <f t="shared" si="49"/>
        <v>0</v>
      </c>
      <c r="I319" s="131">
        <f t="shared" si="46"/>
        <v>0</v>
      </c>
      <c r="J319" s="116"/>
    </row>
    <row r="320" spans="2:10" x14ac:dyDescent="0.25">
      <c r="B320" s="1">
        <v>119</v>
      </c>
      <c r="C320" s="102">
        <v>37228</v>
      </c>
      <c r="D320" s="8">
        <f t="shared" si="47"/>
        <v>37318</v>
      </c>
      <c r="E320" s="118">
        <f t="shared" si="45"/>
        <v>0</v>
      </c>
      <c r="F320" s="120"/>
      <c r="G320" s="131">
        <f t="shared" si="48"/>
        <v>0</v>
      </c>
      <c r="H320" s="145">
        <f t="shared" si="49"/>
        <v>0</v>
      </c>
      <c r="I320" s="131">
        <f t="shared" si="46"/>
        <v>0</v>
      </c>
      <c r="J320" s="116"/>
    </row>
    <row r="321" spans="2:10" x14ac:dyDescent="0.25">
      <c r="B321" s="1">
        <v>120</v>
      </c>
      <c r="C321" s="102">
        <v>37229</v>
      </c>
      <c r="D321" s="8">
        <f t="shared" si="47"/>
        <v>37319</v>
      </c>
      <c r="E321" s="118">
        <f t="shared" si="45"/>
        <v>0</v>
      </c>
      <c r="F321" s="120"/>
      <c r="G321" s="131">
        <f t="shared" si="48"/>
        <v>0</v>
      </c>
      <c r="H321" s="145">
        <f t="shared" si="49"/>
        <v>0</v>
      </c>
      <c r="I321" s="131">
        <f t="shared" si="46"/>
        <v>0</v>
      </c>
      <c r="J321" s="116"/>
    </row>
    <row r="322" spans="2:10" x14ac:dyDescent="0.25">
      <c r="B322" s="1">
        <v>121</v>
      </c>
      <c r="C322" s="102">
        <v>37228</v>
      </c>
      <c r="D322" s="8">
        <f t="shared" si="47"/>
        <v>37318</v>
      </c>
      <c r="E322" s="118">
        <f t="shared" si="45"/>
        <v>0</v>
      </c>
      <c r="F322" s="120"/>
      <c r="G322" s="131">
        <f t="shared" si="48"/>
        <v>0</v>
      </c>
      <c r="H322" s="145">
        <f t="shared" si="49"/>
        <v>0</v>
      </c>
      <c r="I322" s="131">
        <f t="shared" si="46"/>
        <v>0</v>
      </c>
      <c r="J322" s="116"/>
    </row>
    <row r="323" spans="2:10" x14ac:dyDescent="0.25">
      <c r="B323" s="1">
        <v>122</v>
      </c>
      <c r="C323" s="102">
        <v>37228</v>
      </c>
      <c r="D323" s="8">
        <f t="shared" si="47"/>
        <v>37318</v>
      </c>
      <c r="E323" s="118">
        <f t="shared" si="45"/>
        <v>0</v>
      </c>
      <c r="F323" s="120"/>
      <c r="G323" s="131">
        <f t="shared" si="48"/>
        <v>0</v>
      </c>
      <c r="H323" s="145">
        <f t="shared" si="49"/>
        <v>0</v>
      </c>
      <c r="I323" s="131">
        <f t="shared" si="46"/>
        <v>0</v>
      </c>
      <c r="J323" s="116"/>
    </row>
    <row r="324" spans="2:10" x14ac:dyDescent="0.25">
      <c r="B324" s="11"/>
      <c r="E324" s="124" t="s">
        <v>63</v>
      </c>
      <c r="F324" s="125" t="e">
        <f>AVERAGE(F234:F323)</f>
        <v>#DIV/0!</v>
      </c>
      <c r="G324" s="125"/>
      <c r="H324" s="125"/>
      <c r="I324" s="131">
        <f>SUM(I234:I323)</f>
        <v>0</v>
      </c>
    </row>
    <row r="325" spans="2:10" x14ac:dyDescent="0.25">
      <c r="E325" s="112" t="s">
        <v>64</v>
      </c>
      <c r="F325" s="137" t="e">
        <f>(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+G323*H323)/SUM(G234:G323)</f>
        <v>#DIV/0!</v>
      </c>
    </row>
  </sheetData>
  <mergeCells count="10">
    <mergeCell ref="B3:D3"/>
    <mergeCell ref="B4:D4"/>
    <mergeCell ref="B6:C6"/>
    <mergeCell ref="B32:C32"/>
    <mergeCell ref="B209:C209"/>
    <mergeCell ref="B231:C231"/>
    <mergeCell ref="B137:C137"/>
    <mergeCell ref="B152:C152"/>
    <mergeCell ref="B177:C177"/>
    <mergeCell ref="B188:C188"/>
  </mergeCells>
  <conditionalFormatting sqref="I155:I175 I212:I229 I180:I186 I191:I207 I234:I324 I10:I29 I140:I150 I35:I134 E140:F149 E191:F206 E180:F185 E234:F323 E212:F228 E155:F174 E10:F29 E35:F134">
    <cfRule type="cellIs" dxfId="9" priority="1" stopIfTrue="1" operator="greaterThanOrEqual">
      <formula>$A$10</formula>
    </cfRule>
  </conditionalFormatting>
  <conditionalFormatting sqref="D10:D29 D35:D134 D140:D149 D155:D174 D180:D185 D191:D206 D212:D228 D234:D323">
    <cfRule type="cellIs" dxfId="8" priority="2" stopIfTrue="1" operator="greaterThan">
      <formula>$A$10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0"/>
  <sheetViews>
    <sheetView topLeftCell="A128" zoomScaleNormal="100" zoomScaleSheetLayoutView="100" workbookViewId="0">
      <selection activeCell="F150" sqref="F150"/>
    </sheetView>
  </sheetViews>
  <sheetFormatPr defaultRowHeight="13.2" x14ac:dyDescent="0.25"/>
  <cols>
    <col min="1" max="1" width="10.109375" bestFit="1" customWidth="1"/>
    <col min="2" max="2" width="18.33203125" style="1" customWidth="1"/>
    <col min="3" max="3" width="22" customWidth="1"/>
    <col min="4" max="4" width="13.44140625" customWidth="1"/>
    <col min="5" max="5" width="16" bestFit="1" customWidth="1"/>
    <col min="6" max="6" width="14.88671875" bestFit="1" customWidth="1"/>
    <col min="7" max="7" width="14.88671875" customWidth="1"/>
  </cols>
  <sheetData>
    <row r="1" spans="2:12" ht="17.399999999999999" x14ac:dyDescent="0.3">
      <c r="B1" s="185" t="s">
        <v>8</v>
      </c>
      <c r="C1" s="186"/>
      <c r="D1" s="14"/>
      <c r="E1" s="15"/>
    </row>
    <row r="2" spans="2:12" ht="13.8" thickBot="1" x14ac:dyDescent="0.3">
      <c r="B2" s="64" t="s">
        <v>10</v>
      </c>
      <c r="C2" s="16"/>
      <c r="D2" s="16"/>
      <c r="E2" s="65">
        <f>J28+J55+J158+J173+J198+J209+J230+J252</f>
        <v>279</v>
      </c>
      <c r="F2" s="62" t="str">
        <f>IF(E2=J18, "OK")</f>
        <v>OK</v>
      </c>
    </row>
    <row r="3" spans="2:12" ht="13.8" thickBot="1" x14ac:dyDescent="0.3"/>
    <row r="4" spans="2:12" ht="13.8" thickBot="1" x14ac:dyDescent="0.3">
      <c r="H4" s="178" t="s">
        <v>36</v>
      </c>
      <c r="I4" s="179"/>
      <c r="J4" s="180"/>
      <c r="K4" s="18"/>
      <c r="L4" s="18"/>
    </row>
    <row r="5" spans="2:12" ht="15.6" x14ac:dyDescent="0.3">
      <c r="B5" s="187" t="s">
        <v>29</v>
      </c>
      <c r="C5" s="188"/>
      <c r="D5" s="68" t="s">
        <v>11</v>
      </c>
      <c r="E5" s="69" t="s">
        <v>32</v>
      </c>
      <c r="F5" s="15"/>
      <c r="H5" s="181"/>
      <c r="I5" s="182"/>
      <c r="J5" s="183"/>
      <c r="K5" s="18"/>
      <c r="L5" s="18"/>
    </row>
    <row r="6" spans="2:12" x14ac:dyDescent="0.25">
      <c r="B6" s="86" t="s">
        <v>30</v>
      </c>
      <c r="C6" s="87"/>
      <c r="D6" s="88">
        <v>20</v>
      </c>
      <c r="E6" s="89" t="s">
        <v>33</v>
      </c>
      <c r="F6" s="33" t="s">
        <v>55</v>
      </c>
      <c r="H6" s="53" t="s">
        <v>37</v>
      </c>
      <c r="I6" s="54"/>
      <c r="J6" s="55">
        <v>0</v>
      </c>
    </row>
    <row r="7" spans="2:12" x14ac:dyDescent="0.25">
      <c r="B7" s="94" t="s">
        <v>31</v>
      </c>
      <c r="C7" s="95"/>
      <c r="D7" s="96">
        <v>100</v>
      </c>
      <c r="E7" s="92" t="s">
        <v>33</v>
      </c>
      <c r="F7" s="33" t="s">
        <v>55</v>
      </c>
      <c r="H7" s="22" t="s">
        <v>38</v>
      </c>
      <c r="I7" s="23"/>
      <c r="J7" s="24">
        <v>0</v>
      </c>
    </row>
    <row r="8" spans="2:12" x14ac:dyDescent="0.25">
      <c r="B8" s="90" t="s">
        <v>17</v>
      </c>
      <c r="C8" s="91"/>
      <c r="D8" s="91">
        <v>17</v>
      </c>
      <c r="E8" s="92" t="s">
        <v>33</v>
      </c>
      <c r="F8" s="33" t="s">
        <v>55</v>
      </c>
      <c r="H8" s="25" t="s">
        <v>39</v>
      </c>
      <c r="I8" s="26"/>
      <c r="J8" s="27">
        <v>0</v>
      </c>
    </row>
    <row r="9" spans="2:12" x14ac:dyDescent="0.25">
      <c r="B9" s="90" t="s">
        <v>16</v>
      </c>
      <c r="C9" s="91"/>
      <c r="D9" s="91">
        <v>90</v>
      </c>
      <c r="E9" s="92" t="s">
        <v>33</v>
      </c>
      <c r="F9" s="33" t="s">
        <v>55</v>
      </c>
      <c r="H9" s="28" t="s">
        <v>40</v>
      </c>
      <c r="I9" s="29"/>
      <c r="J9" s="30">
        <v>0</v>
      </c>
    </row>
    <row r="10" spans="2:12" x14ac:dyDescent="0.25">
      <c r="B10" s="90" t="s">
        <v>15</v>
      </c>
      <c r="C10" s="91"/>
      <c r="D10" s="91">
        <v>10</v>
      </c>
      <c r="E10" s="92" t="s">
        <v>33</v>
      </c>
      <c r="F10" s="33" t="s">
        <v>55</v>
      </c>
      <c r="H10" s="31" t="s">
        <v>4</v>
      </c>
      <c r="I10" s="32"/>
      <c r="J10" s="33">
        <f>J25</f>
        <v>2</v>
      </c>
    </row>
    <row r="11" spans="2:12" x14ac:dyDescent="0.25">
      <c r="B11" s="90" t="s">
        <v>12</v>
      </c>
      <c r="C11" s="91"/>
      <c r="D11" s="91">
        <v>20</v>
      </c>
      <c r="E11" s="92" t="s">
        <v>33</v>
      </c>
      <c r="F11" s="33" t="s">
        <v>55</v>
      </c>
      <c r="H11" s="34" t="s">
        <v>5</v>
      </c>
      <c r="I11" s="35"/>
      <c r="J11" s="36">
        <f>J26</f>
        <v>16</v>
      </c>
    </row>
    <row r="12" spans="2:12" x14ac:dyDescent="0.25">
      <c r="B12" s="90" t="s">
        <v>13</v>
      </c>
      <c r="C12" s="91"/>
      <c r="D12" s="91">
        <v>6</v>
      </c>
      <c r="E12" s="92" t="s">
        <v>33</v>
      </c>
      <c r="F12" s="33" t="s">
        <v>55</v>
      </c>
      <c r="H12" s="37" t="s">
        <v>6</v>
      </c>
      <c r="I12" s="13"/>
      <c r="J12" s="38">
        <f>J27+J50</f>
        <v>24</v>
      </c>
    </row>
    <row r="13" spans="2:12" x14ac:dyDescent="0.25">
      <c r="B13" s="110" t="s">
        <v>14</v>
      </c>
      <c r="C13" s="73"/>
      <c r="D13" s="73">
        <v>16</v>
      </c>
      <c r="E13" s="89" t="s">
        <v>33</v>
      </c>
      <c r="F13" s="33" t="s">
        <v>55</v>
      </c>
      <c r="H13" s="39" t="s">
        <v>41</v>
      </c>
      <c r="I13" s="40"/>
      <c r="J13" s="41">
        <f>J51</f>
        <v>23</v>
      </c>
    </row>
    <row r="14" spans="2:12" ht="13.8" thickBot="1" x14ac:dyDescent="0.3">
      <c r="B14" s="63"/>
      <c r="C14" s="10"/>
      <c r="D14" s="67"/>
      <c r="E14" s="70"/>
      <c r="F14" s="20"/>
      <c r="H14" s="42" t="s">
        <v>28</v>
      </c>
      <c r="I14" s="43"/>
      <c r="J14" s="44">
        <f>J52+J155+J170+J195+J206+J227+J249</f>
        <v>42</v>
      </c>
    </row>
    <row r="15" spans="2:12" ht="14.4" thickTop="1" thickBot="1" x14ac:dyDescent="0.3">
      <c r="B15" s="57"/>
      <c r="C15" s="21" t="s">
        <v>21</v>
      </c>
      <c r="D15" s="21">
        <f>SUM(D6:D14)</f>
        <v>279</v>
      </c>
      <c r="E15" s="71">
        <f>D15*1.5</f>
        <v>418.5</v>
      </c>
      <c r="F15" s="17" t="s">
        <v>22</v>
      </c>
      <c r="H15" s="45" t="s">
        <v>42</v>
      </c>
      <c r="I15" s="46"/>
      <c r="J15" s="47">
        <f>J53</f>
        <v>7</v>
      </c>
    </row>
    <row r="16" spans="2:12" x14ac:dyDescent="0.25">
      <c r="H16" s="48" t="s">
        <v>43</v>
      </c>
      <c r="I16" s="49"/>
      <c r="J16" s="50">
        <f>J54+J157+J171+J197+J207+J228+J250</f>
        <v>84</v>
      </c>
    </row>
    <row r="17" spans="1:16" ht="13.8" thickBot="1" x14ac:dyDescent="0.3">
      <c r="H17" s="51" t="s">
        <v>44</v>
      </c>
      <c r="I17" s="19"/>
      <c r="J17" s="52">
        <f>J172+J208+J229+J251</f>
        <v>81</v>
      </c>
    </row>
    <row r="18" spans="1:16" ht="16.8" thickTop="1" thickBot="1" x14ac:dyDescent="0.35">
      <c r="B18" s="184" t="s">
        <v>66</v>
      </c>
      <c r="C18" s="184"/>
      <c r="D18" s="184"/>
      <c r="E18" s="133">
        <f>A25</f>
        <v>37256</v>
      </c>
      <c r="F18" s="134">
        <f>G45+G150+G165+G190+G201+G222+G244+G339</f>
        <v>107</v>
      </c>
      <c r="H18" s="176" t="s">
        <v>45</v>
      </c>
      <c r="I18" s="177"/>
      <c r="J18" s="66">
        <f>SUM(J6:J17)</f>
        <v>279</v>
      </c>
    </row>
    <row r="19" spans="1:16" ht="16.2" thickBot="1" x14ac:dyDescent="0.35">
      <c r="B19" s="184" t="s">
        <v>67</v>
      </c>
      <c r="C19" s="184"/>
      <c r="D19" s="184"/>
      <c r="E19" s="133">
        <f>A25</f>
        <v>37256</v>
      </c>
      <c r="F19" s="135">
        <f>(G45*F46+G150*F151+G165*F166+G190*F191+G201*F202+G222*F223+G244*F245+G339*F340)/F18</f>
        <v>0.93103738317757001</v>
      </c>
      <c r="H19" s="129"/>
      <c r="I19" s="129"/>
      <c r="J19" s="130"/>
    </row>
    <row r="20" spans="1:16" ht="15.6" x14ac:dyDescent="0.3">
      <c r="H20" s="129"/>
      <c r="I20" s="129"/>
      <c r="J20" s="130"/>
      <c r="K20" s="175"/>
      <c r="L20" s="175"/>
      <c r="M20" s="175"/>
    </row>
    <row r="21" spans="1:16" ht="17.399999999999999" x14ac:dyDescent="0.3">
      <c r="A21" s="56"/>
      <c r="B21" s="174" t="s">
        <v>19</v>
      </c>
      <c r="C21" s="174"/>
      <c r="D21" s="111"/>
      <c r="E21" s="111"/>
      <c r="F21" s="111"/>
    </row>
    <row r="22" spans="1:16" ht="43.5" customHeight="1" x14ac:dyDescent="0.25">
      <c r="B22" s="2"/>
      <c r="C22" s="2" t="s">
        <v>1</v>
      </c>
      <c r="D22" s="2"/>
      <c r="E22" s="2"/>
      <c r="F22" s="2"/>
      <c r="G22" s="2"/>
      <c r="H22" s="2"/>
    </row>
    <row r="23" spans="1:16" ht="39.6" x14ac:dyDescent="0.25">
      <c r="B23" s="2" t="s">
        <v>0</v>
      </c>
      <c r="C23" s="2" t="s">
        <v>2</v>
      </c>
      <c r="D23" s="2" t="s">
        <v>59</v>
      </c>
      <c r="E23" s="117" t="s">
        <v>61</v>
      </c>
      <c r="F23" s="117" t="s">
        <v>62</v>
      </c>
      <c r="G23" s="117" t="s">
        <v>65</v>
      </c>
      <c r="H23" s="2"/>
      <c r="I23" s="75" t="s">
        <v>3</v>
      </c>
    </row>
    <row r="24" spans="1:16" x14ac:dyDescent="0.25">
      <c r="A24" s="119">
        <v>37226</v>
      </c>
      <c r="D24" s="61"/>
      <c r="E24" s="61"/>
      <c r="F24" s="61"/>
      <c r="G24" s="61"/>
      <c r="H24" s="61"/>
    </row>
    <row r="25" spans="1:16" x14ac:dyDescent="0.25">
      <c r="A25" s="119">
        <v>37256</v>
      </c>
      <c r="B25" s="1">
        <v>1</v>
      </c>
      <c r="C25" s="3">
        <v>37018</v>
      </c>
      <c r="D25" s="8">
        <f t="shared" ref="D25:D44" si="0">C25+90</f>
        <v>37108</v>
      </c>
      <c r="E25" s="118">
        <f t="shared" ref="E25:E44" si="1">IF($A$25&gt;=D25,(IF($A$25-D25&gt;31,$A$25-$A$24+1,$A$25-D25+1)),0)</f>
        <v>31</v>
      </c>
      <c r="F25" s="126"/>
      <c r="G25" s="131">
        <f t="shared" ref="G25:G44" si="2">IF(E25&gt;0,1,0)</f>
        <v>1</v>
      </c>
      <c r="H25" s="8"/>
      <c r="I25" s="73" t="s">
        <v>4</v>
      </c>
      <c r="J25" s="73">
        <v>2</v>
      </c>
    </row>
    <row r="26" spans="1:16" x14ac:dyDescent="0.25">
      <c r="B26" s="1">
        <v>2</v>
      </c>
      <c r="C26" s="4">
        <v>37069</v>
      </c>
      <c r="D26" s="8">
        <f t="shared" si="0"/>
        <v>37159</v>
      </c>
      <c r="E26" s="118">
        <f t="shared" si="1"/>
        <v>31</v>
      </c>
      <c r="F26" s="126"/>
      <c r="G26" s="131">
        <f t="shared" si="2"/>
        <v>1</v>
      </c>
      <c r="H26" s="8"/>
      <c r="I26" s="74" t="s">
        <v>5</v>
      </c>
      <c r="J26" s="74">
        <v>16</v>
      </c>
    </row>
    <row r="27" spans="1:16" ht="13.8" thickBot="1" x14ac:dyDescent="0.3">
      <c r="B27" s="1">
        <v>3</v>
      </c>
      <c r="C27" s="3">
        <v>37028</v>
      </c>
      <c r="D27" s="8">
        <f t="shared" si="0"/>
        <v>37118</v>
      </c>
      <c r="E27" s="118">
        <f t="shared" si="1"/>
        <v>31</v>
      </c>
      <c r="F27" s="126"/>
      <c r="G27" s="131">
        <f t="shared" si="2"/>
        <v>1</v>
      </c>
      <c r="H27" s="8"/>
      <c r="I27" s="6" t="s">
        <v>6</v>
      </c>
      <c r="J27" s="6">
        <v>2</v>
      </c>
      <c r="K27" s="7" t="s">
        <v>7</v>
      </c>
      <c r="N27" s="97" t="s">
        <v>20</v>
      </c>
      <c r="O27" s="98"/>
      <c r="P27" s="98"/>
    </row>
    <row r="28" spans="1:16" ht="13.8" thickTop="1" x14ac:dyDescent="0.25">
      <c r="B28" s="1">
        <v>4</v>
      </c>
      <c r="C28" s="4">
        <v>37069</v>
      </c>
      <c r="D28" s="8">
        <f t="shared" si="0"/>
        <v>37159</v>
      </c>
      <c r="E28" s="118">
        <f t="shared" si="1"/>
        <v>31</v>
      </c>
      <c r="F28" s="126"/>
      <c r="G28" s="131">
        <f t="shared" si="2"/>
        <v>1</v>
      </c>
      <c r="H28" s="8"/>
      <c r="J28" s="7">
        <f>SUM(J25:J27)</f>
        <v>20</v>
      </c>
      <c r="K28" s="7" t="s">
        <v>9</v>
      </c>
      <c r="N28" s="9"/>
    </row>
    <row r="29" spans="1:16" x14ac:dyDescent="0.25">
      <c r="B29" s="1">
        <v>5</v>
      </c>
      <c r="C29" s="4">
        <v>37069</v>
      </c>
      <c r="D29" s="8">
        <f t="shared" si="0"/>
        <v>37159</v>
      </c>
      <c r="E29" s="118">
        <f t="shared" si="1"/>
        <v>31</v>
      </c>
      <c r="F29" s="126"/>
      <c r="G29" s="131">
        <f t="shared" si="2"/>
        <v>1</v>
      </c>
      <c r="H29" s="8"/>
      <c r="J29">
        <v>0</v>
      </c>
    </row>
    <row r="30" spans="1:16" x14ac:dyDescent="0.25">
      <c r="B30" s="1">
        <v>6</v>
      </c>
      <c r="C30" s="4">
        <v>37043</v>
      </c>
      <c r="D30" s="8">
        <f t="shared" si="0"/>
        <v>37133</v>
      </c>
      <c r="E30" s="118">
        <f t="shared" si="1"/>
        <v>31</v>
      </c>
      <c r="F30" s="126"/>
      <c r="G30" s="131">
        <f t="shared" si="2"/>
        <v>1</v>
      </c>
      <c r="H30" s="8"/>
    </row>
    <row r="31" spans="1:16" x14ac:dyDescent="0.25">
      <c r="B31" s="1">
        <v>7</v>
      </c>
      <c r="C31" s="4">
        <v>37069</v>
      </c>
      <c r="D31" s="8">
        <f t="shared" si="0"/>
        <v>37159</v>
      </c>
      <c r="E31" s="118">
        <f t="shared" si="1"/>
        <v>31</v>
      </c>
      <c r="F31" s="126"/>
      <c r="G31" s="131">
        <f t="shared" si="2"/>
        <v>1</v>
      </c>
      <c r="H31" s="8"/>
    </row>
    <row r="32" spans="1:16" x14ac:dyDescent="0.25">
      <c r="B32" s="1">
        <v>8</v>
      </c>
      <c r="C32" s="4">
        <v>37053</v>
      </c>
      <c r="D32" s="8">
        <f t="shared" si="0"/>
        <v>37143</v>
      </c>
      <c r="E32" s="118">
        <f t="shared" si="1"/>
        <v>31</v>
      </c>
      <c r="F32" s="126"/>
      <c r="G32" s="131">
        <f t="shared" si="2"/>
        <v>1</v>
      </c>
      <c r="H32" s="8"/>
    </row>
    <row r="33" spans="1:8" x14ac:dyDescent="0.25">
      <c r="B33" s="1">
        <v>9</v>
      </c>
      <c r="C33" s="4">
        <v>37053</v>
      </c>
      <c r="D33" s="8">
        <f t="shared" si="0"/>
        <v>37143</v>
      </c>
      <c r="E33" s="118">
        <f t="shared" si="1"/>
        <v>31</v>
      </c>
      <c r="F33" s="126"/>
      <c r="G33" s="131">
        <f t="shared" si="2"/>
        <v>1</v>
      </c>
      <c r="H33" s="8"/>
    </row>
    <row r="34" spans="1:8" x14ac:dyDescent="0.25">
      <c r="B34" s="1">
        <v>10</v>
      </c>
      <c r="C34" s="4">
        <v>37070</v>
      </c>
      <c r="D34" s="8">
        <f t="shared" si="0"/>
        <v>37160</v>
      </c>
      <c r="E34" s="118">
        <f t="shared" si="1"/>
        <v>31</v>
      </c>
      <c r="F34" s="126"/>
      <c r="G34" s="131">
        <f t="shared" si="2"/>
        <v>1</v>
      </c>
      <c r="H34" s="8"/>
    </row>
    <row r="35" spans="1:8" x14ac:dyDescent="0.25">
      <c r="B35" s="1">
        <v>11</v>
      </c>
      <c r="C35" s="4">
        <v>37070</v>
      </c>
      <c r="D35" s="8">
        <f t="shared" si="0"/>
        <v>37160</v>
      </c>
      <c r="E35" s="118">
        <f t="shared" si="1"/>
        <v>31</v>
      </c>
      <c r="F35" s="126"/>
      <c r="G35" s="131">
        <f t="shared" si="2"/>
        <v>1</v>
      </c>
      <c r="H35" s="8"/>
    </row>
    <row r="36" spans="1:8" x14ac:dyDescent="0.25">
      <c r="B36" s="1">
        <v>12</v>
      </c>
      <c r="C36" s="4">
        <v>37063</v>
      </c>
      <c r="D36" s="8">
        <f t="shared" si="0"/>
        <v>37153</v>
      </c>
      <c r="E36" s="118">
        <f t="shared" si="1"/>
        <v>31</v>
      </c>
      <c r="F36" s="126"/>
      <c r="G36" s="131">
        <f t="shared" si="2"/>
        <v>1</v>
      </c>
      <c r="H36" s="8"/>
    </row>
    <row r="37" spans="1:8" x14ac:dyDescent="0.25">
      <c r="B37" s="1">
        <v>13</v>
      </c>
      <c r="C37" s="4">
        <v>37070</v>
      </c>
      <c r="D37" s="8">
        <f t="shared" si="0"/>
        <v>37160</v>
      </c>
      <c r="E37" s="118">
        <f t="shared" si="1"/>
        <v>31</v>
      </c>
      <c r="F37" s="126"/>
      <c r="G37" s="131">
        <f t="shared" si="2"/>
        <v>1</v>
      </c>
      <c r="H37" s="8"/>
    </row>
    <row r="38" spans="1:8" x14ac:dyDescent="0.25">
      <c r="B38" s="1">
        <v>14</v>
      </c>
      <c r="C38" s="4">
        <v>37070</v>
      </c>
      <c r="D38" s="8">
        <f t="shared" si="0"/>
        <v>37160</v>
      </c>
      <c r="E38" s="118">
        <f t="shared" si="1"/>
        <v>31</v>
      </c>
      <c r="F38" s="126"/>
      <c r="G38" s="131">
        <f t="shared" si="2"/>
        <v>1</v>
      </c>
      <c r="H38" s="8"/>
    </row>
    <row r="39" spans="1:8" x14ac:dyDescent="0.25">
      <c r="B39" s="1">
        <v>15</v>
      </c>
      <c r="C39" s="4">
        <v>37070</v>
      </c>
      <c r="D39" s="8">
        <f t="shared" si="0"/>
        <v>37160</v>
      </c>
      <c r="E39" s="118">
        <f t="shared" si="1"/>
        <v>31</v>
      </c>
      <c r="F39" s="126"/>
      <c r="G39" s="131">
        <f t="shared" si="2"/>
        <v>1</v>
      </c>
      <c r="H39" s="8"/>
    </row>
    <row r="40" spans="1:8" x14ac:dyDescent="0.25">
      <c r="B40" s="1">
        <v>16</v>
      </c>
      <c r="C40" s="4">
        <v>37070</v>
      </c>
      <c r="D40" s="8">
        <f t="shared" si="0"/>
        <v>37160</v>
      </c>
      <c r="E40" s="118">
        <f t="shared" si="1"/>
        <v>31</v>
      </c>
      <c r="F40" s="126"/>
      <c r="G40" s="131">
        <f t="shared" si="2"/>
        <v>1</v>
      </c>
      <c r="H40" s="8"/>
    </row>
    <row r="41" spans="1:8" x14ac:dyDescent="0.25">
      <c r="B41" s="1">
        <v>17</v>
      </c>
      <c r="C41" s="4">
        <v>37072</v>
      </c>
      <c r="D41" s="8">
        <f t="shared" si="0"/>
        <v>37162</v>
      </c>
      <c r="E41" s="118">
        <f t="shared" si="1"/>
        <v>31</v>
      </c>
      <c r="F41" s="126"/>
      <c r="G41" s="131">
        <f t="shared" si="2"/>
        <v>1</v>
      </c>
      <c r="H41" s="8"/>
    </row>
    <row r="42" spans="1:8" x14ac:dyDescent="0.25">
      <c r="B42" s="1">
        <v>18</v>
      </c>
      <c r="C42" s="5">
        <v>37074</v>
      </c>
      <c r="D42" s="8">
        <f t="shared" si="0"/>
        <v>37164</v>
      </c>
      <c r="E42" s="118">
        <f t="shared" si="1"/>
        <v>31</v>
      </c>
      <c r="F42" s="126"/>
      <c r="G42" s="131">
        <f t="shared" si="2"/>
        <v>1</v>
      </c>
      <c r="H42" s="8"/>
    </row>
    <row r="43" spans="1:8" x14ac:dyDescent="0.25">
      <c r="B43" s="1">
        <v>19</v>
      </c>
      <c r="C43" s="5">
        <v>37074</v>
      </c>
      <c r="D43" s="8">
        <f t="shared" si="0"/>
        <v>37164</v>
      </c>
      <c r="E43" s="118">
        <f t="shared" si="1"/>
        <v>31</v>
      </c>
      <c r="F43" s="126"/>
      <c r="G43" s="131">
        <f t="shared" si="2"/>
        <v>1</v>
      </c>
      <c r="H43" s="8"/>
    </row>
    <row r="44" spans="1:8" x14ac:dyDescent="0.25">
      <c r="B44" s="1">
        <v>20</v>
      </c>
      <c r="C44" s="4">
        <v>37072</v>
      </c>
      <c r="D44" s="8">
        <f t="shared" si="0"/>
        <v>37162</v>
      </c>
      <c r="E44" s="118">
        <f t="shared" si="1"/>
        <v>31</v>
      </c>
      <c r="F44" s="126"/>
      <c r="G44" s="131">
        <f t="shared" si="2"/>
        <v>1</v>
      </c>
      <c r="H44" s="8"/>
    </row>
    <row r="45" spans="1:8" x14ac:dyDescent="0.25">
      <c r="C45" s="8"/>
      <c r="D45" s="8"/>
      <c r="E45" s="121" t="s">
        <v>63</v>
      </c>
      <c r="F45" s="138">
        <v>0.879</v>
      </c>
      <c r="G45" s="136">
        <f>SUM(G25:G44)</f>
        <v>20</v>
      </c>
      <c r="H45" s="8"/>
    </row>
    <row r="46" spans="1:8" x14ac:dyDescent="0.25">
      <c r="C46" s="1"/>
      <c r="D46" s="112"/>
      <c r="E46" s="112" t="s">
        <v>64</v>
      </c>
      <c r="F46" s="137">
        <f>F45</f>
        <v>0.879</v>
      </c>
      <c r="G46" s="137"/>
      <c r="H46" s="112"/>
    </row>
    <row r="47" spans="1:8" ht="17.399999999999999" x14ac:dyDescent="0.3">
      <c r="A47" s="56"/>
      <c r="B47" s="172" t="s">
        <v>18</v>
      </c>
      <c r="C47" s="172"/>
      <c r="D47" s="113"/>
      <c r="E47" s="113"/>
      <c r="F47" s="113"/>
      <c r="G47" s="113"/>
      <c r="H47" s="113"/>
    </row>
    <row r="48" spans="1:8" x14ac:dyDescent="0.25">
      <c r="B48" s="2"/>
      <c r="C48" s="2" t="s">
        <v>24</v>
      </c>
      <c r="D48" s="114"/>
      <c r="E48" s="114"/>
      <c r="F48" s="114"/>
      <c r="G48" s="114"/>
      <c r="H48" s="114"/>
    </row>
    <row r="49" spans="1:16" ht="39.6" x14ac:dyDescent="0.25">
      <c r="B49" s="2" t="s">
        <v>0</v>
      </c>
      <c r="C49" s="2" t="s">
        <v>2</v>
      </c>
      <c r="D49" s="2" t="s">
        <v>59</v>
      </c>
      <c r="E49" s="117" t="s">
        <v>61</v>
      </c>
      <c r="F49" s="117" t="s">
        <v>62</v>
      </c>
      <c r="G49" s="117" t="s">
        <v>65</v>
      </c>
      <c r="H49" s="2"/>
      <c r="I49" s="75" t="s">
        <v>3</v>
      </c>
    </row>
    <row r="50" spans="1:16" x14ac:dyDescent="0.25">
      <c r="A50" s="61"/>
      <c r="B50" s="11">
        <v>1</v>
      </c>
      <c r="C50" s="12">
        <v>37116</v>
      </c>
      <c r="D50" s="8">
        <f t="shared" ref="D50:D81" si="3">C50+90</f>
        <v>37206</v>
      </c>
      <c r="E50" s="118">
        <f t="shared" ref="E50:E81" si="4">IF($A$25&gt;=D50,(IF($A$25-D50&gt;31,$A$25-$A$24+1,$A$25-D50+1)),0)</f>
        <v>31</v>
      </c>
      <c r="F50" s="120"/>
      <c r="G50" s="131">
        <f t="shared" ref="G50:G81" si="5">IF(E50&gt;0,1,0)</f>
        <v>1</v>
      </c>
      <c r="H50" s="8"/>
      <c r="I50" s="78" t="s">
        <v>6</v>
      </c>
      <c r="J50" s="78">
        <v>22</v>
      </c>
    </row>
    <row r="51" spans="1:16" x14ac:dyDescent="0.25">
      <c r="A51" s="61"/>
      <c r="B51" s="11">
        <v>2</v>
      </c>
      <c r="C51" s="12">
        <v>37116</v>
      </c>
      <c r="D51" s="8">
        <f t="shared" si="3"/>
        <v>37206</v>
      </c>
      <c r="E51" s="118">
        <f t="shared" si="4"/>
        <v>31</v>
      </c>
      <c r="F51" s="120"/>
      <c r="G51" s="131">
        <f t="shared" si="5"/>
        <v>1</v>
      </c>
      <c r="H51" s="8"/>
      <c r="I51" s="79" t="s">
        <v>23</v>
      </c>
      <c r="J51" s="79">
        <v>23</v>
      </c>
    </row>
    <row r="52" spans="1:16" x14ac:dyDescent="0.25">
      <c r="A52" s="61"/>
      <c r="B52" s="11">
        <v>3</v>
      </c>
      <c r="C52" s="12">
        <v>37116</v>
      </c>
      <c r="D52" s="8">
        <f t="shared" si="3"/>
        <v>37206</v>
      </c>
      <c r="E52" s="118">
        <f t="shared" si="4"/>
        <v>31</v>
      </c>
      <c r="F52" s="120"/>
      <c r="G52" s="131">
        <f t="shared" si="5"/>
        <v>1</v>
      </c>
      <c r="H52" s="8"/>
      <c r="I52" s="80" t="s">
        <v>28</v>
      </c>
      <c r="J52" s="80">
        <v>42</v>
      </c>
    </row>
    <row r="53" spans="1:16" x14ac:dyDescent="0.25">
      <c r="A53" s="61"/>
      <c r="B53" s="11">
        <v>4</v>
      </c>
      <c r="C53" s="12">
        <v>37125</v>
      </c>
      <c r="D53" s="8">
        <f t="shared" si="3"/>
        <v>37215</v>
      </c>
      <c r="E53" s="118">
        <f t="shared" si="4"/>
        <v>31</v>
      </c>
      <c r="F53" s="120"/>
      <c r="G53" s="131">
        <f t="shared" si="5"/>
        <v>1</v>
      </c>
      <c r="H53" s="8"/>
      <c r="I53" s="81" t="s">
        <v>42</v>
      </c>
      <c r="J53" s="81">
        <v>7</v>
      </c>
    </row>
    <row r="54" spans="1:16" ht="13.8" thickBot="1" x14ac:dyDescent="0.3">
      <c r="A54" s="61"/>
      <c r="B54" s="11">
        <v>5</v>
      </c>
      <c r="C54" s="12">
        <v>37125</v>
      </c>
      <c r="D54" s="8">
        <f t="shared" si="3"/>
        <v>37215</v>
      </c>
      <c r="E54" s="118">
        <f t="shared" si="4"/>
        <v>31</v>
      </c>
      <c r="F54" s="120"/>
      <c r="G54" s="131">
        <f t="shared" si="5"/>
        <v>1</v>
      </c>
      <c r="H54" s="8"/>
      <c r="I54" s="76" t="s">
        <v>43</v>
      </c>
      <c r="J54" s="77">
        <v>6</v>
      </c>
      <c r="K54" s="7" t="s">
        <v>7</v>
      </c>
      <c r="N54" s="99" t="s">
        <v>20</v>
      </c>
      <c r="O54" s="98"/>
      <c r="P54" s="98"/>
    </row>
    <row r="55" spans="1:16" ht="13.8" thickTop="1" x14ac:dyDescent="0.25">
      <c r="A55" s="61"/>
      <c r="B55" s="11">
        <v>6</v>
      </c>
      <c r="C55" s="12">
        <v>37125</v>
      </c>
      <c r="D55" s="8">
        <f t="shared" si="3"/>
        <v>37215</v>
      </c>
      <c r="E55" s="118">
        <f t="shared" si="4"/>
        <v>31</v>
      </c>
      <c r="F55" s="120"/>
      <c r="G55" s="131">
        <f t="shared" si="5"/>
        <v>1</v>
      </c>
      <c r="H55" s="8"/>
      <c r="J55" s="7">
        <f>J50+J51+J52+J53+J54</f>
        <v>100</v>
      </c>
      <c r="K55" s="7" t="s">
        <v>9</v>
      </c>
      <c r="N55" s="9"/>
    </row>
    <row r="56" spans="1:16" x14ac:dyDescent="0.25">
      <c r="A56" s="61"/>
      <c r="B56" s="11">
        <v>7</v>
      </c>
      <c r="C56" s="59">
        <v>37124</v>
      </c>
      <c r="D56" s="8">
        <f t="shared" si="3"/>
        <v>37214</v>
      </c>
      <c r="E56" s="118">
        <f t="shared" si="4"/>
        <v>31</v>
      </c>
      <c r="F56" s="120"/>
      <c r="G56" s="131">
        <f t="shared" si="5"/>
        <v>1</v>
      </c>
      <c r="H56" s="8"/>
      <c r="J56">
        <f>100-J55</f>
        <v>0</v>
      </c>
    </row>
    <row r="57" spans="1:16" x14ac:dyDescent="0.25">
      <c r="A57" s="61"/>
      <c r="B57" s="11">
        <v>8</v>
      </c>
      <c r="C57" s="12">
        <v>37131</v>
      </c>
      <c r="D57" s="8">
        <f t="shared" si="3"/>
        <v>37221</v>
      </c>
      <c r="E57" s="118">
        <f t="shared" si="4"/>
        <v>31</v>
      </c>
      <c r="F57" s="120"/>
      <c r="G57" s="131">
        <f t="shared" si="5"/>
        <v>1</v>
      </c>
      <c r="H57" s="8"/>
    </row>
    <row r="58" spans="1:16" x14ac:dyDescent="0.25">
      <c r="A58" s="61"/>
      <c r="B58" s="11">
        <v>9</v>
      </c>
      <c r="C58" s="12">
        <v>37125</v>
      </c>
      <c r="D58" s="8">
        <f t="shared" si="3"/>
        <v>37215</v>
      </c>
      <c r="E58" s="118">
        <f t="shared" si="4"/>
        <v>31</v>
      </c>
      <c r="F58" s="120"/>
      <c r="G58" s="131">
        <f t="shared" si="5"/>
        <v>1</v>
      </c>
      <c r="H58" s="8"/>
    </row>
    <row r="59" spans="1:16" x14ac:dyDescent="0.25">
      <c r="A59" s="61"/>
      <c r="B59" s="11">
        <v>10</v>
      </c>
      <c r="C59" s="12">
        <v>37125</v>
      </c>
      <c r="D59" s="8">
        <f t="shared" si="3"/>
        <v>37215</v>
      </c>
      <c r="E59" s="118">
        <f t="shared" si="4"/>
        <v>31</v>
      </c>
      <c r="F59" s="120"/>
      <c r="G59" s="131">
        <f t="shared" si="5"/>
        <v>1</v>
      </c>
      <c r="H59" s="8"/>
    </row>
    <row r="60" spans="1:16" x14ac:dyDescent="0.25">
      <c r="A60" s="61"/>
      <c r="B60" s="11">
        <v>11</v>
      </c>
      <c r="C60" s="59">
        <v>37120</v>
      </c>
      <c r="D60" s="8">
        <f t="shared" si="3"/>
        <v>37210</v>
      </c>
      <c r="E60" s="118">
        <f t="shared" si="4"/>
        <v>31</v>
      </c>
      <c r="F60" s="120"/>
      <c r="G60" s="131">
        <f t="shared" si="5"/>
        <v>1</v>
      </c>
      <c r="H60" s="8"/>
    </row>
    <row r="61" spans="1:16" x14ac:dyDescent="0.25">
      <c r="A61" s="61"/>
      <c r="B61" s="11">
        <v>12</v>
      </c>
      <c r="C61" s="12">
        <v>37116</v>
      </c>
      <c r="D61" s="8">
        <f t="shared" si="3"/>
        <v>37206</v>
      </c>
      <c r="E61" s="118">
        <f t="shared" si="4"/>
        <v>31</v>
      </c>
      <c r="F61" s="120"/>
      <c r="G61" s="131">
        <f t="shared" si="5"/>
        <v>1</v>
      </c>
      <c r="H61" s="8"/>
    </row>
    <row r="62" spans="1:16" x14ac:dyDescent="0.25">
      <c r="A62" s="61"/>
      <c r="B62" s="11">
        <v>13</v>
      </c>
      <c r="C62" s="12">
        <v>37125</v>
      </c>
      <c r="D62" s="8">
        <f t="shared" si="3"/>
        <v>37215</v>
      </c>
      <c r="E62" s="118">
        <f t="shared" si="4"/>
        <v>31</v>
      </c>
      <c r="F62" s="120"/>
      <c r="G62" s="131">
        <f t="shared" si="5"/>
        <v>1</v>
      </c>
      <c r="H62" s="8"/>
    </row>
    <row r="63" spans="1:16" x14ac:dyDescent="0.25">
      <c r="A63" s="61"/>
      <c r="B63" s="11">
        <v>14</v>
      </c>
      <c r="C63" s="12">
        <v>37116</v>
      </c>
      <c r="D63" s="8">
        <f t="shared" si="3"/>
        <v>37206</v>
      </c>
      <c r="E63" s="118">
        <f t="shared" si="4"/>
        <v>31</v>
      </c>
      <c r="F63" s="120"/>
      <c r="G63" s="131">
        <f t="shared" si="5"/>
        <v>1</v>
      </c>
      <c r="H63" s="8"/>
    </row>
    <row r="64" spans="1:16" x14ac:dyDescent="0.25">
      <c r="A64" s="61"/>
      <c r="B64" s="11">
        <v>15</v>
      </c>
      <c r="C64" s="12">
        <v>37125</v>
      </c>
      <c r="D64" s="8">
        <f t="shared" si="3"/>
        <v>37215</v>
      </c>
      <c r="E64" s="118">
        <f t="shared" si="4"/>
        <v>31</v>
      </c>
      <c r="F64" s="120"/>
      <c r="G64" s="131">
        <f t="shared" si="5"/>
        <v>1</v>
      </c>
      <c r="H64" s="8"/>
    </row>
    <row r="65" spans="1:8" x14ac:dyDescent="0.25">
      <c r="A65" s="61"/>
      <c r="B65" s="11">
        <v>16</v>
      </c>
      <c r="C65" s="12">
        <v>37131</v>
      </c>
      <c r="D65" s="8">
        <f t="shared" si="3"/>
        <v>37221</v>
      </c>
      <c r="E65" s="118">
        <f t="shared" si="4"/>
        <v>31</v>
      </c>
      <c r="F65" s="120"/>
      <c r="G65" s="131">
        <f t="shared" si="5"/>
        <v>1</v>
      </c>
      <c r="H65" s="8"/>
    </row>
    <row r="66" spans="1:8" x14ac:dyDescent="0.25">
      <c r="A66" s="61"/>
      <c r="B66" s="11">
        <v>17</v>
      </c>
      <c r="C66" s="12">
        <v>37131</v>
      </c>
      <c r="D66" s="8">
        <f t="shared" si="3"/>
        <v>37221</v>
      </c>
      <c r="E66" s="118">
        <f t="shared" si="4"/>
        <v>31</v>
      </c>
      <c r="F66" s="120"/>
      <c r="G66" s="131">
        <f t="shared" si="5"/>
        <v>1</v>
      </c>
      <c r="H66" s="8"/>
    </row>
    <row r="67" spans="1:8" x14ac:dyDescent="0.25">
      <c r="A67" s="61"/>
      <c r="B67" s="11">
        <v>18</v>
      </c>
      <c r="C67" s="12">
        <v>37131</v>
      </c>
      <c r="D67" s="8">
        <f t="shared" si="3"/>
        <v>37221</v>
      </c>
      <c r="E67" s="118">
        <f t="shared" si="4"/>
        <v>31</v>
      </c>
      <c r="F67" s="120"/>
      <c r="G67" s="131">
        <f t="shared" si="5"/>
        <v>1</v>
      </c>
      <c r="H67" s="8"/>
    </row>
    <row r="68" spans="1:8" x14ac:dyDescent="0.25">
      <c r="A68" s="61"/>
      <c r="B68" s="11">
        <v>19</v>
      </c>
      <c r="C68" s="12">
        <v>37125</v>
      </c>
      <c r="D68" s="8">
        <f t="shared" si="3"/>
        <v>37215</v>
      </c>
      <c r="E68" s="118">
        <f t="shared" si="4"/>
        <v>31</v>
      </c>
      <c r="F68" s="120"/>
      <c r="G68" s="131">
        <f t="shared" si="5"/>
        <v>1</v>
      </c>
      <c r="H68" s="8"/>
    </row>
    <row r="69" spans="1:8" x14ac:dyDescent="0.25">
      <c r="A69" s="61"/>
      <c r="B69" s="11">
        <v>20</v>
      </c>
      <c r="C69" s="12">
        <v>37116</v>
      </c>
      <c r="D69" s="8">
        <f t="shared" si="3"/>
        <v>37206</v>
      </c>
      <c r="E69" s="118">
        <f t="shared" si="4"/>
        <v>31</v>
      </c>
      <c r="F69" s="120"/>
      <c r="G69" s="131">
        <f t="shared" si="5"/>
        <v>1</v>
      </c>
      <c r="H69" s="8"/>
    </row>
    <row r="70" spans="1:8" x14ac:dyDescent="0.25">
      <c r="A70" s="61"/>
      <c r="B70" s="11">
        <v>21</v>
      </c>
      <c r="C70" s="12">
        <v>37109</v>
      </c>
      <c r="D70" s="8">
        <f t="shared" si="3"/>
        <v>37199</v>
      </c>
      <c r="E70" s="118">
        <f t="shared" si="4"/>
        <v>31</v>
      </c>
      <c r="F70" s="120"/>
      <c r="G70" s="131">
        <f t="shared" si="5"/>
        <v>1</v>
      </c>
      <c r="H70" s="8"/>
    </row>
    <row r="71" spans="1:8" x14ac:dyDescent="0.25">
      <c r="A71" s="61"/>
      <c r="B71" s="1">
        <v>22</v>
      </c>
      <c r="C71" s="5">
        <v>37098</v>
      </c>
      <c r="D71" s="8">
        <f t="shared" si="3"/>
        <v>37188</v>
      </c>
      <c r="E71" s="118">
        <f t="shared" si="4"/>
        <v>31</v>
      </c>
      <c r="F71" s="120"/>
      <c r="G71" s="131">
        <f t="shared" si="5"/>
        <v>1</v>
      </c>
      <c r="H71" s="8"/>
    </row>
    <row r="72" spans="1:8" x14ac:dyDescent="0.25">
      <c r="A72" s="61"/>
      <c r="B72" s="1">
        <v>23</v>
      </c>
      <c r="C72" s="5">
        <v>37098</v>
      </c>
      <c r="D72" s="8">
        <f t="shared" si="3"/>
        <v>37188</v>
      </c>
      <c r="E72" s="118">
        <f t="shared" si="4"/>
        <v>31</v>
      </c>
      <c r="F72" s="120"/>
      <c r="G72" s="131">
        <f t="shared" si="5"/>
        <v>1</v>
      </c>
      <c r="H72" s="8"/>
    </row>
    <row r="73" spans="1:8" x14ac:dyDescent="0.25">
      <c r="A73" s="61"/>
      <c r="B73" s="1">
        <v>24</v>
      </c>
      <c r="C73" s="5">
        <v>37098</v>
      </c>
      <c r="D73" s="8">
        <f t="shared" si="3"/>
        <v>37188</v>
      </c>
      <c r="E73" s="118">
        <f t="shared" si="4"/>
        <v>31</v>
      </c>
      <c r="F73" s="120"/>
      <c r="G73" s="131">
        <f t="shared" si="5"/>
        <v>1</v>
      </c>
      <c r="H73" s="8"/>
    </row>
    <row r="74" spans="1:8" x14ac:dyDescent="0.25">
      <c r="A74" s="61"/>
      <c r="B74" s="1">
        <v>25</v>
      </c>
      <c r="C74" s="5">
        <v>37098</v>
      </c>
      <c r="D74" s="8">
        <f t="shared" si="3"/>
        <v>37188</v>
      </c>
      <c r="E74" s="118">
        <f t="shared" si="4"/>
        <v>31</v>
      </c>
      <c r="F74" s="120"/>
      <c r="G74" s="131">
        <f t="shared" si="5"/>
        <v>1</v>
      </c>
      <c r="H74" s="8"/>
    </row>
    <row r="75" spans="1:8" x14ac:dyDescent="0.25">
      <c r="A75" s="61"/>
      <c r="B75" s="1">
        <v>26</v>
      </c>
      <c r="C75" s="5">
        <v>37098</v>
      </c>
      <c r="D75" s="8">
        <f t="shared" si="3"/>
        <v>37188</v>
      </c>
      <c r="E75" s="118">
        <f t="shared" si="4"/>
        <v>31</v>
      </c>
      <c r="F75" s="120"/>
      <c r="G75" s="131">
        <f t="shared" si="5"/>
        <v>1</v>
      </c>
      <c r="H75" s="8"/>
    </row>
    <row r="76" spans="1:8" x14ac:dyDescent="0.25">
      <c r="A76" s="61"/>
      <c r="B76" s="1">
        <v>27</v>
      </c>
      <c r="C76" s="5">
        <v>37098</v>
      </c>
      <c r="D76" s="8">
        <f t="shared" si="3"/>
        <v>37188</v>
      </c>
      <c r="E76" s="118">
        <f t="shared" si="4"/>
        <v>31</v>
      </c>
      <c r="F76" s="120"/>
      <c r="G76" s="131">
        <f t="shared" si="5"/>
        <v>1</v>
      </c>
      <c r="H76" s="8"/>
    </row>
    <row r="77" spans="1:8" x14ac:dyDescent="0.25">
      <c r="A77" s="61"/>
      <c r="B77" s="1">
        <v>28</v>
      </c>
      <c r="C77" s="5">
        <v>37098</v>
      </c>
      <c r="D77" s="8">
        <f t="shared" si="3"/>
        <v>37188</v>
      </c>
      <c r="E77" s="118">
        <f t="shared" si="4"/>
        <v>31</v>
      </c>
      <c r="F77" s="120"/>
      <c r="G77" s="131">
        <f t="shared" si="5"/>
        <v>1</v>
      </c>
      <c r="H77" s="8"/>
    </row>
    <row r="78" spans="1:8" x14ac:dyDescent="0.25">
      <c r="A78" s="61"/>
      <c r="B78" s="1">
        <v>29</v>
      </c>
      <c r="C78" s="5">
        <v>37098</v>
      </c>
      <c r="D78" s="8">
        <f t="shared" si="3"/>
        <v>37188</v>
      </c>
      <c r="E78" s="118">
        <f t="shared" si="4"/>
        <v>31</v>
      </c>
      <c r="F78" s="120"/>
      <c r="G78" s="131">
        <f t="shared" si="5"/>
        <v>1</v>
      </c>
      <c r="H78" s="8"/>
    </row>
    <row r="79" spans="1:8" x14ac:dyDescent="0.25">
      <c r="A79" s="61"/>
      <c r="B79" s="1">
        <v>30</v>
      </c>
      <c r="C79" s="5">
        <v>37098</v>
      </c>
      <c r="D79" s="8">
        <f t="shared" si="3"/>
        <v>37188</v>
      </c>
      <c r="E79" s="118">
        <f t="shared" si="4"/>
        <v>31</v>
      </c>
      <c r="F79" s="120"/>
      <c r="G79" s="131">
        <f t="shared" si="5"/>
        <v>1</v>
      </c>
      <c r="H79" s="8"/>
    </row>
    <row r="80" spans="1:8" x14ac:dyDescent="0.25">
      <c r="A80" s="61"/>
      <c r="B80" s="1">
        <v>31</v>
      </c>
      <c r="C80" s="5">
        <v>37098</v>
      </c>
      <c r="D80" s="8">
        <f t="shared" si="3"/>
        <v>37188</v>
      </c>
      <c r="E80" s="118">
        <f t="shared" si="4"/>
        <v>31</v>
      </c>
      <c r="F80" s="120"/>
      <c r="G80" s="131">
        <f t="shared" si="5"/>
        <v>1</v>
      </c>
      <c r="H80" s="8"/>
    </row>
    <row r="81" spans="1:8" x14ac:dyDescent="0.25">
      <c r="A81" s="61"/>
      <c r="B81" s="1">
        <v>32</v>
      </c>
      <c r="C81" s="59">
        <v>37152</v>
      </c>
      <c r="D81" s="8">
        <f t="shared" si="3"/>
        <v>37242</v>
      </c>
      <c r="E81" s="118">
        <f t="shared" si="4"/>
        <v>15</v>
      </c>
      <c r="F81" s="120"/>
      <c r="G81" s="131">
        <f t="shared" si="5"/>
        <v>1</v>
      </c>
      <c r="H81" s="8"/>
    </row>
    <row r="82" spans="1:8" x14ac:dyDescent="0.25">
      <c r="A82" s="61"/>
      <c r="B82" s="1">
        <v>33</v>
      </c>
      <c r="C82" s="5">
        <v>37098</v>
      </c>
      <c r="D82" s="8">
        <f t="shared" ref="D82:D113" si="6">C82+90</f>
        <v>37188</v>
      </c>
      <c r="E82" s="118">
        <f t="shared" ref="E82:E113" si="7">IF($A$25&gt;=D82,(IF($A$25-D82&gt;31,$A$25-$A$24+1,$A$25-D82+1)),0)</f>
        <v>31</v>
      </c>
      <c r="F82" s="120"/>
      <c r="G82" s="131">
        <f t="shared" ref="G82:G113" si="8">IF(E82&gt;0,1,0)</f>
        <v>1</v>
      </c>
      <c r="H82" s="8"/>
    </row>
    <row r="83" spans="1:8" x14ac:dyDescent="0.25">
      <c r="A83" s="61"/>
      <c r="B83" s="1">
        <v>34</v>
      </c>
      <c r="C83" s="5">
        <v>37098</v>
      </c>
      <c r="D83" s="8">
        <f t="shared" si="6"/>
        <v>37188</v>
      </c>
      <c r="E83" s="118">
        <f t="shared" si="7"/>
        <v>31</v>
      </c>
      <c r="F83" s="120"/>
      <c r="G83" s="131">
        <f t="shared" si="8"/>
        <v>1</v>
      </c>
      <c r="H83" s="8"/>
    </row>
    <row r="84" spans="1:8" x14ac:dyDescent="0.25">
      <c r="A84" s="61"/>
      <c r="B84" s="1">
        <v>35</v>
      </c>
      <c r="C84" s="5">
        <v>37098</v>
      </c>
      <c r="D84" s="8">
        <f t="shared" si="6"/>
        <v>37188</v>
      </c>
      <c r="E84" s="118">
        <f t="shared" si="7"/>
        <v>31</v>
      </c>
      <c r="F84" s="120"/>
      <c r="G84" s="131">
        <f t="shared" si="8"/>
        <v>1</v>
      </c>
      <c r="H84" s="8"/>
    </row>
    <row r="85" spans="1:8" x14ac:dyDescent="0.25">
      <c r="A85" s="61"/>
      <c r="B85" s="1">
        <v>36</v>
      </c>
      <c r="C85" s="5">
        <v>37098</v>
      </c>
      <c r="D85" s="8">
        <f t="shared" si="6"/>
        <v>37188</v>
      </c>
      <c r="E85" s="118">
        <f t="shared" si="7"/>
        <v>31</v>
      </c>
      <c r="F85" s="120"/>
      <c r="G85" s="131">
        <f t="shared" si="8"/>
        <v>1</v>
      </c>
      <c r="H85" s="8"/>
    </row>
    <row r="86" spans="1:8" x14ac:dyDescent="0.25">
      <c r="A86" s="61"/>
      <c r="B86" s="1">
        <v>37</v>
      </c>
      <c r="C86" s="5">
        <v>37098</v>
      </c>
      <c r="D86" s="8">
        <f t="shared" si="6"/>
        <v>37188</v>
      </c>
      <c r="E86" s="118">
        <f t="shared" si="7"/>
        <v>31</v>
      </c>
      <c r="F86" s="120"/>
      <c r="G86" s="131">
        <f t="shared" si="8"/>
        <v>1</v>
      </c>
      <c r="H86" s="8"/>
    </row>
    <row r="87" spans="1:8" x14ac:dyDescent="0.25">
      <c r="A87" s="61"/>
      <c r="B87" s="1">
        <v>38</v>
      </c>
      <c r="C87" s="5">
        <v>37098</v>
      </c>
      <c r="D87" s="8">
        <f t="shared" si="6"/>
        <v>37188</v>
      </c>
      <c r="E87" s="118">
        <f t="shared" si="7"/>
        <v>31</v>
      </c>
      <c r="F87" s="120"/>
      <c r="G87" s="131">
        <f t="shared" si="8"/>
        <v>1</v>
      </c>
      <c r="H87" s="8"/>
    </row>
    <row r="88" spans="1:8" x14ac:dyDescent="0.25">
      <c r="A88" s="61"/>
      <c r="B88" s="1">
        <v>39</v>
      </c>
      <c r="C88" s="5">
        <v>37098</v>
      </c>
      <c r="D88" s="8">
        <f t="shared" si="6"/>
        <v>37188</v>
      </c>
      <c r="E88" s="118">
        <f t="shared" si="7"/>
        <v>31</v>
      </c>
      <c r="F88" s="120"/>
      <c r="G88" s="131">
        <f t="shared" si="8"/>
        <v>1</v>
      </c>
      <c r="H88" s="8"/>
    </row>
    <row r="89" spans="1:8" x14ac:dyDescent="0.25">
      <c r="A89" s="61"/>
      <c r="B89" s="1">
        <v>40</v>
      </c>
      <c r="C89" s="5">
        <v>37098</v>
      </c>
      <c r="D89" s="8">
        <f t="shared" si="6"/>
        <v>37188</v>
      </c>
      <c r="E89" s="118">
        <f t="shared" si="7"/>
        <v>31</v>
      </c>
      <c r="F89" s="120"/>
      <c r="G89" s="131">
        <f t="shared" si="8"/>
        <v>1</v>
      </c>
      <c r="H89" s="8"/>
    </row>
    <row r="90" spans="1:8" x14ac:dyDescent="0.25">
      <c r="A90" s="61"/>
      <c r="B90" s="1">
        <v>41</v>
      </c>
      <c r="C90" s="5">
        <v>37098</v>
      </c>
      <c r="D90" s="8">
        <f t="shared" si="6"/>
        <v>37188</v>
      </c>
      <c r="E90" s="118">
        <f t="shared" si="7"/>
        <v>31</v>
      </c>
      <c r="F90" s="120"/>
      <c r="G90" s="131">
        <f t="shared" si="8"/>
        <v>1</v>
      </c>
      <c r="H90" s="8"/>
    </row>
    <row r="91" spans="1:8" x14ac:dyDescent="0.25">
      <c r="A91" s="61"/>
      <c r="B91" s="1">
        <v>42</v>
      </c>
      <c r="C91" s="5">
        <v>37098</v>
      </c>
      <c r="D91" s="8">
        <f t="shared" si="6"/>
        <v>37188</v>
      </c>
      <c r="E91" s="118">
        <f t="shared" si="7"/>
        <v>31</v>
      </c>
      <c r="F91" s="120"/>
      <c r="G91" s="131">
        <f t="shared" si="8"/>
        <v>1</v>
      </c>
      <c r="H91" s="8"/>
    </row>
    <row r="92" spans="1:8" x14ac:dyDescent="0.25">
      <c r="A92" s="61"/>
      <c r="B92" s="1">
        <v>43</v>
      </c>
      <c r="C92" s="5">
        <v>37098</v>
      </c>
      <c r="D92" s="8">
        <f t="shared" si="6"/>
        <v>37188</v>
      </c>
      <c r="E92" s="118">
        <f t="shared" si="7"/>
        <v>31</v>
      </c>
      <c r="F92" s="120"/>
      <c r="G92" s="131">
        <f t="shared" si="8"/>
        <v>1</v>
      </c>
      <c r="H92" s="8"/>
    </row>
    <row r="93" spans="1:8" x14ac:dyDescent="0.25">
      <c r="A93" s="61"/>
      <c r="B93" s="1">
        <v>44</v>
      </c>
      <c r="C93" s="5">
        <v>37098</v>
      </c>
      <c r="D93" s="8">
        <f t="shared" si="6"/>
        <v>37188</v>
      </c>
      <c r="E93" s="118">
        <f t="shared" si="7"/>
        <v>31</v>
      </c>
      <c r="F93" s="120"/>
      <c r="G93" s="131">
        <f t="shared" si="8"/>
        <v>1</v>
      </c>
      <c r="H93" s="8"/>
    </row>
    <row r="94" spans="1:8" x14ac:dyDescent="0.25">
      <c r="A94" s="61"/>
      <c r="B94" s="1">
        <v>45</v>
      </c>
      <c r="C94" s="60">
        <v>37116</v>
      </c>
      <c r="D94" s="8">
        <f t="shared" si="6"/>
        <v>37206</v>
      </c>
      <c r="E94" s="118">
        <f t="shared" si="7"/>
        <v>31</v>
      </c>
      <c r="F94" s="120"/>
      <c r="G94" s="131">
        <f t="shared" si="8"/>
        <v>1</v>
      </c>
      <c r="H94" s="8"/>
    </row>
    <row r="95" spans="1:8" x14ac:dyDescent="0.25">
      <c r="A95" s="61"/>
      <c r="B95" s="1">
        <v>46</v>
      </c>
      <c r="C95" s="59">
        <v>37152</v>
      </c>
      <c r="D95" s="8">
        <f t="shared" si="6"/>
        <v>37242</v>
      </c>
      <c r="E95" s="118">
        <f t="shared" si="7"/>
        <v>15</v>
      </c>
      <c r="F95" s="120"/>
      <c r="G95" s="131">
        <f t="shared" si="8"/>
        <v>1</v>
      </c>
      <c r="H95" s="8"/>
    </row>
    <row r="96" spans="1:8" x14ac:dyDescent="0.25">
      <c r="A96" s="61"/>
      <c r="B96" s="1">
        <v>47</v>
      </c>
      <c r="C96" s="12">
        <v>37131</v>
      </c>
      <c r="D96" s="8">
        <f t="shared" si="6"/>
        <v>37221</v>
      </c>
      <c r="E96" s="118">
        <f t="shared" si="7"/>
        <v>31</v>
      </c>
      <c r="F96" s="120"/>
      <c r="G96" s="131">
        <f t="shared" si="8"/>
        <v>1</v>
      </c>
      <c r="H96" s="8"/>
    </row>
    <row r="97" spans="1:8" x14ac:dyDescent="0.25">
      <c r="A97" s="61"/>
      <c r="B97" s="1">
        <v>48</v>
      </c>
      <c r="C97" s="12">
        <v>37131</v>
      </c>
      <c r="D97" s="8">
        <f t="shared" si="6"/>
        <v>37221</v>
      </c>
      <c r="E97" s="118">
        <f t="shared" si="7"/>
        <v>31</v>
      </c>
      <c r="F97" s="120"/>
      <c r="G97" s="131">
        <f t="shared" si="8"/>
        <v>1</v>
      </c>
      <c r="H97" s="8"/>
    </row>
    <row r="98" spans="1:8" x14ac:dyDescent="0.25">
      <c r="A98" s="61"/>
      <c r="B98" s="1">
        <v>49</v>
      </c>
      <c r="C98" s="59">
        <v>37152</v>
      </c>
      <c r="D98" s="8">
        <f t="shared" si="6"/>
        <v>37242</v>
      </c>
      <c r="E98" s="118">
        <f t="shared" si="7"/>
        <v>15</v>
      </c>
      <c r="F98" s="120"/>
      <c r="G98" s="131">
        <f t="shared" si="8"/>
        <v>1</v>
      </c>
      <c r="H98" s="8"/>
    </row>
    <row r="99" spans="1:8" x14ac:dyDescent="0.25">
      <c r="A99" s="61"/>
      <c r="B99" s="1">
        <v>50</v>
      </c>
      <c r="C99" s="82">
        <v>37197</v>
      </c>
      <c r="D99" s="8">
        <f t="shared" si="6"/>
        <v>37287</v>
      </c>
      <c r="E99" s="118">
        <f t="shared" si="7"/>
        <v>0</v>
      </c>
      <c r="F99" s="120"/>
      <c r="G99" s="131">
        <f t="shared" si="8"/>
        <v>0</v>
      </c>
      <c r="H99" s="8"/>
    </row>
    <row r="100" spans="1:8" x14ac:dyDescent="0.25">
      <c r="A100" s="61"/>
      <c r="B100" s="1">
        <v>51</v>
      </c>
      <c r="C100" s="58">
        <v>37152</v>
      </c>
      <c r="D100" s="8">
        <f t="shared" si="6"/>
        <v>37242</v>
      </c>
      <c r="E100" s="118">
        <f t="shared" si="7"/>
        <v>15</v>
      </c>
      <c r="F100" s="120"/>
      <c r="G100" s="131">
        <f t="shared" si="8"/>
        <v>1</v>
      </c>
      <c r="H100" s="8"/>
    </row>
    <row r="101" spans="1:8" x14ac:dyDescent="0.25">
      <c r="A101" s="61"/>
      <c r="B101" s="1">
        <v>52</v>
      </c>
      <c r="C101" s="58">
        <v>37138</v>
      </c>
      <c r="D101" s="8">
        <f t="shared" si="6"/>
        <v>37228</v>
      </c>
      <c r="E101" s="118">
        <f t="shared" si="7"/>
        <v>29</v>
      </c>
      <c r="F101" s="120"/>
      <c r="G101" s="131">
        <f t="shared" si="8"/>
        <v>1</v>
      </c>
      <c r="H101" s="8"/>
    </row>
    <row r="102" spans="1:8" x14ac:dyDescent="0.25">
      <c r="A102" s="61"/>
      <c r="B102" s="1">
        <v>53</v>
      </c>
      <c r="C102" s="59">
        <v>37152</v>
      </c>
      <c r="D102" s="8">
        <f t="shared" si="6"/>
        <v>37242</v>
      </c>
      <c r="E102" s="118">
        <f t="shared" si="7"/>
        <v>15</v>
      </c>
      <c r="F102" s="120"/>
      <c r="G102" s="131">
        <f t="shared" si="8"/>
        <v>1</v>
      </c>
      <c r="H102" s="8"/>
    </row>
    <row r="103" spans="1:8" x14ac:dyDescent="0.25">
      <c r="A103" s="61"/>
      <c r="B103" s="1">
        <v>54</v>
      </c>
      <c r="C103" s="58">
        <v>37138</v>
      </c>
      <c r="D103" s="8">
        <f t="shared" si="6"/>
        <v>37228</v>
      </c>
      <c r="E103" s="118">
        <f t="shared" si="7"/>
        <v>29</v>
      </c>
      <c r="F103" s="120"/>
      <c r="G103" s="131">
        <f t="shared" si="8"/>
        <v>1</v>
      </c>
      <c r="H103" s="8"/>
    </row>
    <row r="104" spans="1:8" x14ac:dyDescent="0.25">
      <c r="A104" s="61"/>
      <c r="B104" s="1">
        <v>55</v>
      </c>
      <c r="C104" s="12">
        <v>37132</v>
      </c>
      <c r="D104" s="8">
        <f t="shared" si="6"/>
        <v>37222</v>
      </c>
      <c r="E104" s="118">
        <f t="shared" si="7"/>
        <v>31</v>
      </c>
      <c r="F104" s="120"/>
      <c r="G104" s="131">
        <f t="shared" si="8"/>
        <v>1</v>
      </c>
      <c r="H104" s="8"/>
    </row>
    <row r="105" spans="1:8" x14ac:dyDescent="0.25">
      <c r="A105" s="61"/>
      <c r="B105" s="1">
        <v>56</v>
      </c>
      <c r="C105" s="58">
        <v>37138</v>
      </c>
      <c r="D105" s="8">
        <f t="shared" si="6"/>
        <v>37228</v>
      </c>
      <c r="E105" s="118">
        <f t="shared" si="7"/>
        <v>29</v>
      </c>
      <c r="F105" s="120"/>
      <c r="G105" s="131">
        <f t="shared" si="8"/>
        <v>1</v>
      </c>
      <c r="H105" s="8"/>
    </row>
    <row r="106" spans="1:8" x14ac:dyDescent="0.25">
      <c r="A106" s="61"/>
      <c r="B106" s="1">
        <v>57</v>
      </c>
      <c r="C106" s="58">
        <v>37138</v>
      </c>
      <c r="D106" s="8">
        <f t="shared" si="6"/>
        <v>37228</v>
      </c>
      <c r="E106" s="118">
        <f t="shared" si="7"/>
        <v>29</v>
      </c>
      <c r="F106" s="120"/>
      <c r="G106" s="131">
        <f t="shared" si="8"/>
        <v>1</v>
      </c>
      <c r="H106" s="8"/>
    </row>
    <row r="107" spans="1:8" x14ac:dyDescent="0.25">
      <c r="A107" s="61"/>
      <c r="B107" s="1">
        <v>58</v>
      </c>
      <c r="C107" s="59">
        <v>37152</v>
      </c>
      <c r="D107" s="8">
        <f t="shared" si="6"/>
        <v>37242</v>
      </c>
      <c r="E107" s="118">
        <f t="shared" si="7"/>
        <v>15</v>
      </c>
      <c r="F107" s="120"/>
      <c r="G107" s="131">
        <f t="shared" si="8"/>
        <v>1</v>
      </c>
      <c r="H107" s="8"/>
    </row>
    <row r="108" spans="1:8" x14ac:dyDescent="0.25">
      <c r="A108" s="61"/>
      <c r="B108" s="1">
        <v>59</v>
      </c>
      <c r="C108" s="59">
        <v>37152</v>
      </c>
      <c r="D108" s="8">
        <f t="shared" si="6"/>
        <v>37242</v>
      </c>
      <c r="E108" s="118">
        <f t="shared" si="7"/>
        <v>15</v>
      </c>
      <c r="F108" s="120"/>
      <c r="G108" s="131">
        <f t="shared" si="8"/>
        <v>1</v>
      </c>
      <c r="H108" s="8"/>
    </row>
    <row r="109" spans="1:8" x14ac:dyDescent="0.25">
      <c r="A109" s="61"/>
      <c r="B109" s="1">
        <v>60</v>
      </c>
      <c r="C109" s="59">
        <v>37152</v>
      </c>
      <c r="D109" s="8">
        <f t="shared" si="6"/>
        <v>37242</v>
      </c>
      <c r="E109" s="118">
        <f t="shared" si="7"/>
        <v>15</v>
      </c>
      <c r="F109" s="120"/>
      <c r="G109" s="131">
        <f t="shared" si="8"/>
        <v>1</v>
      </c>
      <c r="H109" s="8"/>
    </row>
    <row r="110" spans="1:8" x14ac:dyDescent="0.25">
      <c r="A110" s="61"/>
      <c r="B110" s="1">
        <v>61</v>
      </c>
      <c r="C110" s="59">
        <v>37152</v>
      </c>
      <c r="D110" s="8">
        <f t="shared" si="6"/>
        <v>37242</v>
      </c>
      <c r="E110" s="118">
        <f t="shared" si="7"/>
        <v>15</v>
      </c>
      <c r="F110" s="120"/>
      <c r="G110" s="131">
        <f t="shared" si="8"/>
        <v>1</v>
      </c>
      <c r="H110" s="8"/>
    </row>
    <row r="111" spans="1:8" x14ac:dyDescent="0.25">
      <c r="A111" s="61"/>
      <c r="B111" s="1">
        <v>62</v>
      </c>
      <c r="C111" s="59">
        <v>37152</v>
      </c>
      <c r="D111" s="8">
        <f t="shared" si="6"/>
        <v>37242</v>
      </c>
      <c r="E111" s="118">
        <f t="shared" si="7"/>
        <v>15</v>
      </c>
      <c r="F111" s="120"/>
      <c r="G111" s="131">
        <f t="shared" si="8"/>
        <v>1</v>
      </c>
      <c r="H111" s="8"/>
    </row>
    <row r="112" spans="1:8" x14ac:dyDescent="0.25">
      <c r="A112" s="61"/>
      <c r="B112" s="1">
        <v>63</v>
      </c>
      <c r="C112" s="59">
        <v>37152</v>
      </c>
      <c r="D112" s="8">
        <f t="shared" si="6"/>
        <v>37242</v>
      </c>
      <c r="E112" s="118">
        <f t="shared" si="7"/>
        <v>15</v>
      </c>
      <c r="F112" s="120"/>
      <c r="G112" s="131">
        <f t="shared" si="8"/>
        <v>1</v>
      </c>
      <c r="H112" s="8"/>
    </row>
    <row r="113" spans="1:8" x14ac:dyDescent="0.25">
      <c r="A113" s="61"/>
      <c r="B113" s="1">
        <v>64</v>
      </c>
      <c r="C113" s="58">
        <v>37138</v>
      </c>
      <c r="D113" s="8">
        <f t="shared" si="6"/>
        <v>37228</v>
      </c>
      <c r="E113" s="118">
        <f t="shared" si="7"/>
        <v>29</v>
      </c>
      <c r="F113" s="120"/>
      <c r="G113" s="131">
        <f t="shared" si="8"/>
        <v>1</v>
      </c>
      <c r="H113" s="8"/>
    </row>
    <row r="114" spans="1:8" x14ac:dyDescent="0.25">
      <c r="A114" s="61"/>
      <c r="B114" s="1">
        <v>65</v>
      </c>
      <c r="C114" s="59">
        <v>37152</v>
      </c>
      <c r="D114" s="8">
        <f t="shared" ref="D114:D145" si="9">C114+90</f>
        <v>37242</v>
      </c>
      <c r="E114" s="118">
        <f t="shared" ref="E114:E145" si="10">IF($A$25&gt;=D114,(IF($A$25-D114&gt;31,$A$25-$A$24+1,$A$25-D114+1)),0)</f>
        <v>15</v>
      </c>
      <c r="F114" s="120"/>
      <c r="G114" s="131">
        <f t="shared" ref="G114:G149" si="11">IF(E114&gt;0,1,0)</f>
        <v>1</v>
      </c>
      <c r="H114" s="8"/>
    </row>
    <row r="115" spans="1:8" x14ac:dyDescent="0.25">
      <c r="A115" s="61"/>
      <c r="B115" s="1">
        <v>66</v>
      </c>
      <c r="C115" s="59">
        <v>37152</v>
      </c>
      <c r="D115" s="8">
        <f t="shared" si="9"/>
        <v>37242</v>
      </c>
      <c r="E115" s="118">
        <f t="shared" si="10"/>
        <v>15</v>
      </c>
      <c r="F115" s="120"/>
      <c r="G115" s="131">
        <f t="shared" si="11"/>
        <v>1</v>
      </c>
      <c r="H115" s="8"/>
    </row>
    <row r="116" spans="1:8" x14ac:dyDescent="0.25">
      <c r="A116" s="61"/>
      <c r="B116" s="1">
        <v>67</v>
      </c>
      <c r="C116" s="82">
        <v>37197</v>
      </c>
      <c r="D116" s="8">
        <f t="shared" si="9"/>
        <v>37287</v>
      </c>
      <c r="E116" s="118">
        <f t="shared" si="10"/>
        <v>0</v>
      </c>
      <c r="F116" s="120"/>
      <c r="G116" s="131">
        <f t="shared" si="11"/>
        <v>0</v>
      </c>
      <c r="H116" s="8"/>
    </row>
    <row r="117" spans="1:8" x14ac:dyDescent="0.25">
      <c r="A117" s="61"/>
      <c r="B117" s="1">
        <v>68</v>
      </c>
      <c r="C117" s="59">
        <v>37152</v>
      </c>
      <c r="D117" s="8">
        <f t="shared" si="9"/>
        <v>37242</v>
      </c>
      <c r="E117" s="118">
        <f t="shared" si="10"/>
        <v>15</v>
      </c>
      <c r="F117" s="120"/>
      <c r="G117" s="131">
        <f t="shared" si="11"/>
        <v>1</v>
      </c>
      <c r="H117" s="8"/>
    </row>
    <row r="118" spans="1:8" x14ac:dyDescent="0.25">
      <c r="A118" s="61"/>
      <c r="B118" s="1">
        <v>69</v>
      </c>
      <c r="C118" s="59">
        <v>37152</v>
      </c>
      <c r="D118" s="8">
        <f t="shared" si="9"/>
        <v>37242</v>
      </c>
      <c r="E118" s="118">
        <f t="shared" si="10"/>
        <v>15</v>
      </c>
      <c r="F118" s="120"/>
      <c r="G118" s="131">
        <f t="shared" si="11"/>
        <v>1</v>
      </c>
      <c r="H118" s="8"/>
    </row>
    <row r="119" spans="1:8" x14ac:dyDescent="0.25">
      <c r="A119" s="61"/>
      <c r="B119" s="1">
        <v>70</v>
      </c>
      <c r="C119" s="58">
        <v>37140</v>
      </c>
      <c r="D119" s="8">
        <f t="shared" si="9"/>
        <v>37230</v>
      </c>
      <c r="E119" s="118">
        <f t="shared" si="10"/>
        <v>27</v>
      </c>
      <c r="F119" s="120"/>
      <c r="G119" s="131">
        <f t="shared" si="11"/>
        <v>1</v>
      </c>
      <c r="H119" s="8"/>
    </row>
    <row r="120" spans="1:8" x14ac:dyDescent="0.25">
      <c r="A120" s="61"/>
      <c r="B120" s="1">
        <v>71</v>
      </c>
      <c r="C120" s="59">
        <v>37152</v>
      </c>
      <c r="D120" s="8">
        <f t="shared" si="9"/>
        <v>37242</v>
      </c>
      <c r="E120" s="118">
        <f t="shared" si="10"/>
        <v>15</v>
      </c>
      <c r="F120" s="120"/>
      <c r="G120" s="131">
        <f t="shared" si="11"/>
        <v>1</v>
      </c>
      <c r="H120" s="8"/>
    </row>
    <row r="121" spans="1:8" x14ac:dyDescent="0.25">
      <c r="A121" s="61"/>
      <c r="B121" s="1">
        <v>72</v>
      </c>
      <c r="C121" s="58">
        <v>37141</v>
      </c>
      <c r="D121" s="8">
        <f t="shared" si="9"/>
        <v>37231</v>
      </c>
      <c r="E121" s="118">
        <f t="shared" si="10"/>
        <v>26</v>
      </c>
      <c r="F121" s="120"/>
      <c r="G121" s="131">
        <f t="shared" si="11"/>
        <v>1</v>
      </c>
      <c r="H121" s="8"/>
    </row>
    <row r="122" spans="1:8" x14ac:dyDescent="0.25">
      <c r="A122" s="61"/>
      <c r="B122" s="1">
        <v>73</v>
      </c>
      <c r="C122" s="59">
        <v>37152</v>
      </c>
      <c r="D122" s="8">
        <f t="shared" si="9"/>
        <v>37242</v>
      </c>
      <c r="E122" s="118">
        <f t="shared" si="10"/>
        <v>15</v>
      </c>
      <c r="F122" s="120"/>
      <c r="G122" s="131">
        <f t="shared" si="11"/>
        <v>1</v>
      </c>
      <c r="H122" s="8"/>
    </row>
    <row r="123" spans="1:8" x14ac:dyDescent="0.25">
      <c r="A123" s="61"/>
      <c r="B123" s="1">
        <v>74</v>
      </c>
      <c r="C123" s="59">
        <v>37152</v>
      </c>
      <c r="D123" s="8">
        <f t="shared" si="9"/>
        <v>37242</v>
      </c>
      <c r="E123" s="118">
        <f t="shared" si="10"/>
        <v>15</v>
      </c>
      <c r="F123" s="120"/>
      <c r="G123" s="131">
        <f t="shared" si="11"/>
        <v>1</v>
      </c>
      <c r="H123" s="8"/>
    </row>
    <row r="124" spans="1:8" x14ac:dyDescent="0.25">
      <c r="A124" s="61"/>
      <c r="B124" s="1" t="s">
        <v>47</v>
      </c>
      <c r="C124" s="72">
        <v>37184</v>
      </c>
      <c r="D124" s="8">
        <f t="shared" si="9"/>
        <v>37274</v>
      </c>
      <c r="E124" s="118">
        <f t="shared" si="10"/>
        <v>0</v>
      </c>
      <c r="F124" s="120"/>
      <c r="G124" s="131">
        <f t="shared" si="11"/>
        <v>0</v>
      </c>
      <c r="H124" s="8"/>
    </row>
    <row r="125" spans="1:8" x14ac:dyDescent="0.25">
      <c r="A125" s="61"/>
      <c r="B125" s="1">
        <v>76</v>
      </c>
      <c r="C125" s="59">
        <v>37152</v>
      </c>
      <c r="D125" s="8">
        <f t="shared" si="9"/>
        <v>37242</v>
      </c>
      <c r="E125" s="118">
        <f t="shared" si="10"/>
        <v>15</v>
      </c>
      <c r="F125" s="120"/>
      <c r="G125" s="131">
        <f t="shared" si="11"/>
        <v>1</v>
      </c>
      <c r="H125" s="8"/>
    </row>
    <row r="126" spans="1:8" x14ac:dyDescent="0.25">
      <c r="A126" s="61"/>
      <c r="B126" s="1">
        <v>77</v>
      </c>
      <c r="C126" s="59">
        <v>37152</v>
      </c>
      <c r="D126" s="8">
        <f t="shared" si="9"/>
        <v>37242</v>
      </c>
      <c r="E126" s="118">
        <f t="shared" si="10"/>
        <v>15</v>
      </c>
      <c r="F126" s="120"/>
      <c r="G126" s="131">
        <f t="shared" si="11"/>
        <v>1</v>
      </c>
      <c r="H126" s="8"/>
    </row>
    <row r="127" spans="1:8" x14ac:dyDescent="0.25">
      <c r="A127" s="61"/>
      <c r="B127" s="1">
        <v>78</v>
      </c>
      <c r="C127" s="59">
        <v>37152</v>
      </c>
      <c r="D127" s="8">
        <f t="shared" si="9"/>
        <v>37242</v>
      </c>
      <c r="E127" s="118">
        <f t="shared" si="10"/>
        <v>15</v>
      </c>
      <c r="F127" s="120"/>
      <c r="G127" s="131">
        <f t="shared" si="11"/>
        <v>1</v>
      </c>
      <c r="H127" s="8"/>
    </row>
    <row r="128" spans="1:8" x14ac:dyDescent="0.25">
      <c r="A128" s="61"/>
      <c r="B128" s="1">
        <v>79</v>
      </c>
      <c r="C128" s="59">
        <v>37152</v>
      </c>
      <c r="D128" s="8">
        <f t="shared" si="9"/>
        <v>37242</v>
      </c>
      <c r="E128" s="118">
        <f t="shared" si="10"/>
        <v>15</v>
      </c>
      <c r="F128" s="120"/>
      <c r="G128" s="131">
        <f t="shared" si="11"/>
        <v>1</v>
      </c>
      <c r="H128" s="8"/>
    </row>
    <row r="129" spans="1:8" x14ac:dyDescent="0.25">
      <c r="A129" s="61"/>
      <c r="B129" s="1">
        <v>80</v>
      </c>
      <c r="C129" s="59">
        <v>37152</v>
      </c>
      <c r="D129" s="8">
        <f t="shared" si="9"/>
        <v>37242</v>
      </c>
      <c r="E129" s="118">
        <f t="shared" si="10"/>
        <v>15</v>
      </c>
      <c r="F129" s="120"/>
      <c r="G129" s="131">
        <f t="shared" si="11"/>
        <v>1</v>
      </c>
      <c r="H129" s="8"/>
    </row>
    <row r="130" spans="1:8" x14ac:dyDescent="0.25">
      <c r="A130" s="61"/>
      <c r="B130" s="1">
        <v>81</v>
      </c>
      <c r="C130" s="59">
        <v>37152</v>
      </c>
      <c r="D130" s="8">
        <f t="shared" si="9"/>
        <v>37242</v>
      </c>
      <c r="E130" s="118">
        <f t="shared" si="10"/>
        <v>15</v>
      </c>
      <c r="F130" s="120"/>
      <c r="G130" s="131">
        <f t="shared" si="11"/>
        <v>1</v>
      </c>
      <c r="H130" s="8"/>
    </row>
    <row r="131" spans="1:8" x14ac:dyDescent="0.25">
      <c r="A131" s="61"/>
      <c r="B131" s="1">
        <v>82</v>
      </c>
      <c r="C131" s="59">
        <v>37152</v>
      </c>
      <c r="D131" s="8">
        <f t="shared" si="9"/>
        <v>37242</v>
      </c>
      <c r="E131" s="118">
        <f t="shared" si="10"/>
        <v>15</v>
      </c>
      <c r="F131" s="120"/>
      <c r="G131" s="131">
        <f t="shared" si="11"/>
        <v>1</v>
      </c>
      <c r="H131" s="8"/>
    </row>
    <row r="132" spans="1:8" x14ac:dyDescent="0.25">
      <c r="A132" s="61"/>
      <c r="B132" s="1">
        <v>83</v>
      </c>
      <c r="C132" s="59">
        <v>37152</v>
      </c>
      <c r="D132" s="8">
        <f t="shared" si="9"/>
        <v>37242</v>
      </c>
      <c r="E132" s="118">
        <f t="shared" si="10"/>
        <v>15</v>
      </c>
      <c r="F132" s="120"/>
      <c r="G132" s="131">
        <f t="shared" si="11"/>
        <v>1</v>
      </c>
      <c r="H132" s="8"/>
    </row>
    <row r="133" spans="1:8" x14ac:dyDescent="0.25">
      <c r="A133" s="61"/>
      <c r="B133" s="1">
        <v>84</v>
      </c>
      <c r="C133" s="59">
        <v>37152</v>
      </c>
      <c r="D133" s="8">
        <f t="shared" si="9"/>
        <v>37242</v>
      </c>
      <c r="E133" s="118">
        <f t="shared" si="10"/>
        <v>15</v>
      </c>
      <c r="F133" s="120"/>
      <c r="G133" s="131">
        <f t="shared" si="11"/>
        <v>1</v>
      </c>
      <c r="H133" s="8"/>
    </row>
    <row r="134" spans="1:8" x14ac:dyDescent="0.25">
      <c r="A134" s="61"/>
      <c r="B134" s="1">
        <v>85</v>
      </c>
      <c r="C134" s="59">
        <v>37152</v>
      </c>
      <c r="D134" s="8">
        <f t="shared" si="9"/>
        <v>37242</v>
      </c>
      <c r="E134" s="118">
        <f t="shared" si="10"/>
        <v>15</v>
      </c>
      <c r="F134" s="120"/>
      <c r="G134" s="131">
        <f t="shared" si="11"/>
        <v>1</v>
      </c>
      <c r="H134" s="8"/>
    </row>
    <row r="135" spans="1:8" x14ac:dyDescent="0.25">
      <c r="A135" s="61"/>
      <c r="B135" s="1">
        <v>86</v>
      </c>
      <c r="C135" s="59">
        <v>37152</v>
      </c>
      <c r="D135" s="8">
        <f t="shared" si="9"/>
        <v>37242</v>
      </c>
      <c r="E135" s="118">
        <f t="shared" si="10"/>
        <v>15</v>
      </c>
      <c r="F135" s="120"/>
      <c r="G135" s="131">
        <f t="shared" si="11"/>
        <v>1</v>
      </c>
      <c r="H135" s="8"/>
    </row>
    <row r="136" spans="1:8" x14ac:dyDescent="0.25">
      <c r="A136" s="61"/>
      <c r="B136" s="1">
        <v>87</v>
      </c>
      <c r="C136" s="58">
        <v>37141</v>
      </c>
      <c r="D136" s="8">
        <f t="shared" si="9"/>
        <v>37231</v>
      </c>
      <c r="E136" s="118">
        <f t="shared" si="10"/>
        <v>26</v>
      </c>
      <c r="F136" s="120"/>
      <c r="G136" s="131">
        <f t="shared" si="11"/>
        <v>1</v>
      </c>
      <c r="H136" s="8"/>
    </row>
    <row r="137" spans="1:8" x14ac:dyDescent="0.25">
      <c r="A137" s="61"/>
      <c r="B137" s="1">
        <v>88</v>
      </c>
      <c r="C137" s="59">
        <v>37152</v>
      </c>
      <c r="D137" s="8">
        <f t="shared" si="9"/>
        <v>37242</v>
      </c>
      <c r="E137" s="118">
        <f t="shared" si="10"/>
        <v>15</v>
      </c>
      <c r="F137" s="120"/>
      <c r="G137" s="131">
        <f t="shared" si="11"/>
        <v>1</v>
      </c>
      <c r="H137" s="8"/>
    </row>
    <row r="138" spans="1:8" x14ac:dyDescent="0.25">
      <c r="A138" s="61"/>
      <c r="B138" s="1">
        <v>89</v>
      </c>
      <c r="C138" s="58">
        <v>37141</v>
      </c>
      <c r="D138" s="8">
        <f t="shared" si="9"/>
        <v>37231</v>
      </c>
      <c r="E138" s="118">
        <f t="shared" si="10"/>
        <v>26</v>
      </c>
      <c r="F138" s="120"/>
      <c r="G138" s="131">
        <f t="shared" si="11"/>
        <v>1</v>
      </c>
      <c r="H138" s="8"/>
    </row>
    <row r="139" spans="1:8" x14ac:dyDescent="0.25">
      <c r="A139" s="61"/>
      <c r="B139" s="1">
        <v>90</v>
      </c>
      <c r="C139" s="59">
        <v>37152</v>
      </c>
      <c r="D139" s="8">
        <f t="shared" si="9"/>
        <v>37242</v>
      </c>
      <c r="E139" s="118">
        <f t="shared" si="10"/>
        <v>15</v>
      </c>
      <c r="F139" s="120"/>
      <c r="G139" s="131">
        <f t="shared" si="11"/>
        <v>1</v>
      </c>
      <c r="H139" s="8"/>
    </row>
    <row r="140" spans="1:8" x14ac:dyDescent="0.25">
      <c r="A140" s="61"/>
      <c r="B140" s="1">
        <v>91</v>
      </c>
      <c r="C140" s="82">
        <v>37197</v>
      </c>
      <c r="D140" s="8">
        <f t="shared" si="9"/>
        <v>37287</v>
      </c>
      <c r="E140" s="118">
        <f t="shared" si="10"/>
        <v>0</v>
      </c>
      <c r="F140" s="120"/>
      <c r="G140" s="131">
        <f t="shared" si="11"/>
        <v>0</v>
      </c>
      <c r="H140" s="8"/>
    </row>
    <row r="141" spans="1:8" x14ac:dyDescent="0.25">
      <c r="B141" s="1">
        <v>92</v>
      </c>
      <c r="C141" s="82">
        <v>37197</v>
      </c>
      <c r="D141" s="8">
        <f t="shared" si="9"/>
        <v>37287</v>
      </c>
      <c r="E141" s="118">
        <f t="shared" si="10"/>
        <v>0</v>
      </c>
      <c r="F141" s="120"/>
      <c r="G141" s="131">
        <f t="shared" si="11"/>
        <v>0</v>
      </c>
      <c r="H141" s="8"/>
    </row>
    <row r="142" spans="1:8" x14ac:dyDescent="0.25">
      <c r="B142" s="1">
        <v>93</v>
      </c>
      <c r="C142" s="72">
        <v>37195</v>
      </c>
      <c r="D142" s="8">
        <f t="shared" si="9"/>
        <v>37285</v>
      </c>
      <c r="E142" s="118">
        <f t="shared" si="10"/>
        <v>0</v>
      </c>
      <c r="F142" s="120"/>
      <c r="G142" s="131">
        <f t="shared" si="11"/>
        <v>0</v>
      </c>
      <c r="H142" s="8"/>
    </row>
    <row r="143" spans="1:8" x14ac:dyDescent="0.25">
      <c r="B143" s="1">
        <v>94</v>
      </c>
      <c r="C143" s="72">
        <v>37189</v>
      </c>
      <c r="D143" s="8">
        <f t="shared" si="9"/>
        <v>37279</v>
      </c>
      <c r="E143" s="118">
        <f t="shared" si="10"/>
        <v>0</v>
      </c>
      <c r="F143" s="120"/>
      <c r="G143" s="131">
        <f t="shared" si="11"/>
        <v>0</v>
      </c>
      <c r="H143" s="8"/>
    </row>
    <row r="144" spans="1:8" x14ac:dyDescent="0.25">
      <c r="B144" s="1">
        <v>95</v>
      </c>
      <c r="C144" s="82">
        <v>37201</v>
      </c>
      <c r="D144" s="8">
        <f t="shared" si="9"/>
        <v>37291</v>
      </c>
      <c r="E144" s="118">
        <f t="shared" si="10"/>
        <v>0</v>
      </c>
      <c r="F144" s="120"/>
      <c r="G144" s="131">
        <f t="shared" si="11"/>
        <v>0</v>
      </c>
      <c r="H144" s="8"/>
    </row>
    <row r="145" spans="1:16" x14ac:dyDescent="0.25">
      <c r="B145" s="1">
        <v>96</v>
      </c>
      <c r="C145" s="82">
        <v>37201</v>
      </c>
      <c r="D145" s="8">
        <f t="shared" si="9"/>
        <v>37291</v>
      </c>
      <c r="E145" s="118">
        <f t="shared" si="10"/>
        <v>0</v>
      </c>
      <c r="F145" s="120"/>
      <c r="G145" s="131">
        <f t="shared" si="11"/>
        <v>0</v>
      </c>
      <c r="H145" s="8"/>
    </row>
    <row r="146" spans="1:16" x14ac:dyDescent="0.25">
      <c r="B146" s="1" t="s">
        <v>48</v>
      </c>
      <c r="C146" s="72">
        <v>37186</v>
      </c>
      <c r="D146" s="8">
        <f>C146+90</f>
        <v>37276</v>
      </c>
      <c r="E146" s="118">
        <f>IF($A$25&gt;=D146,(IF($A$25-D146&gt;31,$A$25-$A$24+1,$A$25-D146+1)),0)</f>
        <v>0</v>
      </c>
      <c r="F146" s="120"/>
      <c r="G146" s="131">
        <f t="shared" si="11"/>
        <v>0</v>
      </c>
      <c r="H146" s="8"/>
    </row>
    <row r="147" spans="1:16" x14ac:dyDescent="0.25">
      <c r="B147" s="1" t="s">
        <v>49</v>
      </c>
      <c r="C147" s="72">
        <v>37186</v>
      </c>
      <c r="D147" s="8">
        <f>C147+90</f>
        <v>37276</v>
      </c>
      <c r="E147" s="118">
        <f>IF($A$25&gt;=D147,(IF($A$25-D147&gt;31,$A$25-$A$24+1,$A$25-D147+1)),0)</f>
        <v>0</v>
      </c>
      <c r="F147" s="120"/>
      <c r="G147" s="131">
        <f t="shared" si="11"/>
        <v>0</v>
      </c>
      <c r="H147" s="8"/>
    </row>
    <row r="148" spans="1:16" x14ac:dyDescent="0.25">
      <c r="B148" s="1" t="s">
        <v>50</v>
      </c>
      <c r="C148" s="72">
        <v>37183</v>
      </c>
      <c r="D148" s="8">
        <f>C148+90</f>
        <v>37273</v>
      </c>
      <c r="E148" s="118">
        <f>IF($A$25&gt;=D148,(IF($A$25-D148&gt;31,$A$25-$A$24+1,$A$25-D148+1)),0)</f>
        <v>0</v>
      </c>
      <c r="F148" s="120"/>
      <c r="G148" s="131">
        <f t="shared" si="11"/>
        <v>0</v>
      </c>
      <c r="H148" s="8"/>
    </row>
    <row r="149" spans="1:16" x14ac:dyDescent="0.25">
      <c r="B149" s="1" t="s">
        <v>51</v>
      </c>
      <c r="C149" s="72">
        <v>37183</v>
      </c>
      <c r="D149" s="8">
        <f>C149+90</f>
        <v>37273</v>
      </c>
      <c r="E149" s="118">
        <f>IF($A$25&gt;=D149,(IF($A$25-D149&gt;31,$A$25-$A$24+1,$A$25-D149+1)),0)</f>
        <v>0</v>
      </c>
      <c r="F149" s="120"/>
      <c r="G149" s="131">
        <f t="shared" si="11"/>
        <v>0</v>
      </c>
      <c r="H149" s="8"/>
    </row>
    <row r="150" spans="1:16" x14ac:dyDescent="0.25">
      <c r="C150" s="8"/>
      <c r="D150" s="8"/>
      <c r="E150" s="121" t="s">
        <v>63</v>
      </c>
      <c r="F150" s="138">
        <v>0.94299999999999995</v>
      </c>
      <c r="G150" s="136">
        <f>SUM(G50:G149)</f>
        <v>87</v>
      </c>
      <c r="H150" s="8"/>
    </row>
    <row r="151" spans="1:16" x14ac:dyDescent="0.25">
      <c r="D151" s="61"/>
      <c r="E151" s="112" t="s">
        <v>64</v>
      </c>
      <c r="F151" s="137">
        <f>F150</f>
        <v>0.94299999999999995</v>
      </c>
      <c r="G151" s="137"/>
      <c r="H151" s="61"/>
    </row>
    <row r="152" spans="1:16" ht="17.399999999999999" x14ac:dyDescent="0.3">
      <c r="A152" s="56"/>
      <c r="B152" s="172" t="s">
        <v>25</v>
      </c>
      <c r="C152" s="172"/>
      <c r="D152" s="113"/>
      <c r="E152" s="113"/>
      <c r="F152" s="113"/>
      <c r="G152" s="113"/>
      <c r="H152" s="113"/>
    </row>
    <row r="153" spans="1:16" x14ac:dyDescent="0.25">
      <c r="B153" s="2"/>
      <c r="C153" s="2" t="s">
        <v>35</v>
      </c>
      <c r="D153" s="114"/>
      <c r="E153" s="114"/>
      <c r="F153" s="114"/>
      <c r="G153" s="114"/>
      <c r="H153" s="114"/>
    </row>
    <row r="154" spans="1:16" ht="39.6" x14ac:dyDescent="0.25">
      <c r="B154" s="2" t="s">
        <v>0</v>
      </c>
      <c r="C154" s="2" t="s">
        <v>2</v>
      </c>
      <c r="D154" s="114" t="s">
        <v>60</v>
      </c>
      <c r="E154" s="117" t="s">
        <v>61</v>
      </c>
      <c r="F154" s="117" t="s">
        <v>62</v>
      </c>
      <c r="G154" s="117" t="s">
        <v>65</v>
      </c>
      <c r="H154" s="114"/>
      <c r="I154" s="75" t="s">
        <v>3</v>
      </c>
    </row>
    <row r="155" spans="1:16" x14ac:dyDescent="0.25">
      <c r="B155" s="11">
        <v>1</v>
      </c>
      <c r="C155" s="82">
        <v>37197</v>
      </c>
      <c r="D155" s="8">
        <f t="shared" ref="D155:D164" si="12">C155+90</f>
        <v>37287</v>
      </c>
      <c r="E155" s="118">
        <f t="shared" ref="E155:E164" si="13">IF($A$25&gt;=D155,(IF($A$25-D155&gt;31,$A$25-$A$24+1,$A$25-D155+1)),0)</f>
        <v>0</v>
      </c>
      <c r="F155" s="128"/>
      <c r="G155" s="131">
        <f t="shared" ref="G155:G164" si="14">IF(E155&gt;0,1,0)</f>
        <v>0</v>
      </c>
      <c r="H155" s="115"/>
      <c r="I155" s="85"/>
      <c r="J155" s="85"/>
    </row>
    <row r="156" spans="1:16" x14ac:dyDescent="0.25">
      <c r="B156" s="11">
        <v>2</v>
      </c>
      <c r="C156" s="82">
        <v>37197</v>
      </c>
      <c r="D156" s="8">
        <f t="shared" si="12"/>
        <v>37287</v>
      </c>
      <c r="E156" s="118">
        <f t="shared" si="13"/>
        <v>0</v>
      </c>
      <c r="F156" s="128"/>
      <c r="G156" s="131">
        <f t="shared" si="14"/>
        <v>0</v>
      </c>
      <c r="H156" s="115"/>
      <c r="I156" s="85"/>
      <c r="J156" s="85"/>
      <c r="N156" s="61"/>
    </row>
    <row r="157" spans="1:16" ht="13.8" thickBot="1" x14ac:dyDescent="0.3">
      <c r="B157" s="11">
        <v>3</v>
      </c>
      <c r="C157" s="82">
        <v>37197</v>
      </c>
      <c r="D157" s="8">
        <f t="shared" si="12"/>
        <v>37287</v>
      </c>
      <c r="E157" s="118">
        <f t="shared" si="13"/>
        <v>0</v>
      </c>
      <c r="F157" s="128"/>
      <c r="G157" s="131">
        <f t="shared" si="14"/>
        <v>0</v>
      </c>
      <c r="H157" s="115"/>
      <c r="I157" s="76" t="s">
        <v>43</v>
      </c>
      <c r="J157" s="77">
        <v>10</v>
      </c>
      <c r="K157" s="7" t="s">
        <v>7</v>
      </c>
      <c r="N157" s="97" t="s">
        <v>20</v>
      </c>
      <c r="O157" s="98"/>
      <c r="P157" s="98"/>
    </row>
    <row r="158" spans="1:16" ht="13.8" thickTop="1" x14ac:dyDescent="0.25">
      <c r="B158" s="11">
        <v>4</v>
      </c>
      <c r="C158" s="82">
        <v>37197</v>
      </c>
      <c r="D158" s="8">
        <f t="shared" si="12"/>
        <v>37287</v>
      </c>
      <c r="E158" s="118">
        <f t="shared" si="13"/>
        <v>0</v>
      </c>
      <c r="F158" s="128"/>
      <c r="G158" s="131">
        <f t="shared" si="14"/>
        <v>0</v>
      </c>
      <c r="H158" s="115"/>
      <c r="J158" s="7">
        <f>J155+J156+J157</f>
        <v>10</v>
      </c>
      <c r="K158" s="7" t="s">
        <v>9</v>
      </c>
      <c r="N158" s="9"/>
    </row>
    <row r="159" spans="1:16" x14ac:dyDescent="0.25">
      <c r="B159" s="11">
        <v>5</v>
      </c>
      <c r="C159" s="82">
        <v>37197</v>
      </c>
      <c r="D159" s="8">
        <f t="shared" si="12"/>
        <v>37287</v>
      </c>
      <c r="E159" s="118">
        <f t="shared" si="13"/>
        <v>0</v>
      </c>
      <c r="F159" s="128"/>
      <c r="G159" s="131">
        <f t="shared" si="14"/>
        <v>0</v>
      </c>
      <c r="H159" s="115"/>
      <c r="J159">
        <f>10-J158</f>
        <v>0</v>
      </c>
    </row>
    <row r="160" spans="1:16" x14ac:dyDescent="0.25">
      <c r="B160" s="11">
        <v>6</v>
      </c>
      <c r="C160" s="82">
        <v>37197</v>
      </c>
      <c r="D160" s="8">
        <f t="shared" si="12"/>
        <v>37287</v>
      </c>
      <c r="E160" s="118">
        <f t="shared" si="13"/>
        <v>0</v>
      </c>
      <c r="F160" s="128"/>
      <c r="G160" s="131">
        <f t="shared" si="14"/>
        <v>0</v>
      </c>
      <c r="H160" s="115"/>
    </row>
    <row r="161" spans="1:16" x14ac:dyDescent="0.25">
      <c r="B161" s="11">
        <v>7</v>
      </c>
      <c r="C161" s="82">
        <v>37197</v>
      </c>
      <c r="D161" s="8">
        <f t="shared" si="12"/>
        <v>37287</v>
      </c>
      <c r="E161" s="118">
        <f t="shared" si="13"/>
        <v>0</v>
      </c>
      <c r="F161" s="128"/>
      <c r="G161" s="131">
        <f t="shared" si="14"/>
        <v>0</v>
      </c>
      <c r="H161" s="115"/>
    </row>
    <row r="162" spans="1:16" x14ac:dyDescent="0.25">
      <c r="B162" s="11">
        <v>8</v>
      </c>
      <c r="C162" s="82">
        <v>37197</v>
      </c>
      <c r="D162" s="8">
        <f t="shared" si="12"/>
        <v>37287</v>
      </c>
      <c r="E162" s="118">
        <f t="shared" si="13"/>
        <v>0</v>
      </c>
      <c r="F162" s="128"/>
      <c r="G162" s="131">
        <f t="shared" si="14"/>
        <v>0</v>
      </c>
      <c r="H162" s="115"/>
    </row>
    <row r="163" spans="1:16" x14ac:dyDescent="0.25">
      <c r="B163" s="11">
        <v>9</v>
      </c>
      <c r="C163" s="82">
        <v>37197</v>
      </c>
      <c r="D163" s="8">
        <f t="shared" si="12"/>
        <v>37287</v>
      </c>
      <c r="E163" s="118">
        <f t="shared" si="13"/>
        <v>0</v>
      </c>
      <c r="F163" s="128"/>
      <c r="G163" s="131">
        <f t="shared" si="14"/>
        <v>0</v>
      </c>
      <c r="H163" s="115"/>
      <c r="K163" s="84"/>
      <c r="L163" s="84"/>
      <c r="M163" s="84"/>
      <c r="N163" s="84"/>
    </row>
    <row r="164" spans="1:16" x14ac:dyDescent="0.25">
      <c r="B164" s="11">
        <v>10</v>
      </c>
      <c r="C164" s="82">
        <v>37197</v>
      </c>
      <c r="D164" s="8">
        <f t="shared" si="12"/>
        <v>37287</v>
      </c>
      <c r="E164" s="118">
        <f t="shared" si="13"/>
        <v>0</v>
      </c>
      <c r="F164" s="128"/>
      <c r="G164" s="131">
        <f t="shared" si="14"/>
        <v>0</v>
      </c>
      <c r="H164" s="115"/>
      <c r="I164" s="83" t="s">
        <v>52</v>
      </c>
      <c r="J164" s="84" t="s">
        <v>53</v>
      </c>
      <c r="K164" s="84"/>
      <c r="L164" s="84"/>
      <c r="M164" s="84"/>
      <c r="N164" s="84"/>
    </row>
    <row r="165" spans="1:16" x14ac:dyDescent="0.25">
      <c r="D165" s="61"/>
      <c r="E165" s="121" t="s">
        <v>63</v>
      </c>
      <c r="F165" s="122" t="e">
        <f>AVERAGE(F155:F164)</f>
        <v>#DIV/0!</v>
      </c>
      <c r="G165" s="131">
        <f>SUM(G155:G164)</f>
        <v>0</v>
      </c>
      <c r="H165" s="61"/>
      <c r="J165" s="84" t="s">
        <v>54</v>
      </c>
    </row>
    <row r="166" spans="1:16" x14ac:dyDescent="0.25">
      <c r="D166" s="61"/>
      <c r="E166" s="112" t="s">
        <v>64</v>
      </c>
      <c r="F166" s="137"/>
      <c r="G166" s="137"/>
      <c r="H166" s="61"/>
    </row>
    <row r="167" spans="1:16" ht="17.399999999999999" x14ac:dyDescent="0.3">
      <c r="A167" s="56"/>
      <c r="B167" s="172" t="s">
        <v>26</v>
      </c>
      <c r="C167" s="172"/>
      <c r="D167" s="113"/>
      <c r="E167" s="113"/>
      <c r="F167" s="113"/>
      <c r="G167" s="113"/>
      <c r="H167" s="113"/>
    </row>
    <row r="168" spans="1:16" x14ac:dyDescent="0.25">
      <c r="B168" s="2"/>
      <c r="C168" s="2" t="s">
        <v>35</v>
      </c>
      <c r="D168" s="114"/>
      <c r="E168" s="114"/>
      <c r="F168" s="114"/>
      <c r="G168" s="114"/>
      <c r="H168" s="114"/>
    </row>
    <row r="169" spans="1:16" ht="39.6" x14ac:dyDescent="0.25">
      <c r="B169" s="2" t="s">
        <v>0</v>
      </c>
      <c r="C169" s="2" t="s">
        <v>2</v>
      </c>
      <c r="D169" s="114" t="s">
        <v>60</v>
      </c>
      <c r="E169" s="117" t="s">
        <v>61</v>
      </c>
      <c r="F169" s="117" t="s">
        <v>62</v>
      </c>
      <c r="G169" s="117" t="s">
        <v>65</v>
      </c>
      <c r="H169" s="114"/>
      <c r="I169" s="75" t="s">
        <v>3</v>
      </c>
    </row>
    <row r="170" spans="1:16" x14ac:dyDescent="0.25">
      <c r="B170" s="11">
        <v>1</v>
      </c>
      <c r="C170" s="103">
        <v>37236</v>
      </c>
      <c r="D170" s="8">
        <f t="shared" ref="D170:D189" si="15">C170+90</f>
        <v>37326</v>
      </c>
      <c r="E170" s="118">
        <f t="shared" ref="E170:E189" si="16">IF($A$25&gt;=D170,(IF($A$25-D170&gt;31,$A$25-$A$24+1,$A$25-D170+1)),0)</f>
        <v>0</v>
      </c>
      <c r="F170" s="120"/>
      <c r="G170" s="131">
        <f t="shared" ref="G170:G189" si="17">IF(E170&gt;0,1,0)</f>
        <v>0</v>
      </c>
      <c r="H170" s="115"/>
      <c r="I170" s="85"/>
      <c r="J170" s="85"/>
    </row>
    <row r="171" spans="1:16" x14ac:dyDescent="0.25">
      <c r="B171" s="11">
        <v>2</v>
      </c>
      <c r="C171" s="103">
        <v>37236</v>
      </c>
      <c r="D171" s="8">
        <f t="shared" si="15"/>
        <v>37326</v>
      </c>
      <c r="E171" s="118">
        <f t="shared" si="16"/>
        <v>0</v>
      </c>
      <c r="F171" s="120"/>
      <c r="G171" s="131">
        <f t="shared" si="17"/>
        <v>0</v>
      </c>
      <c r="H171" s="115"/>
      <c r="I171" s="49" t="s">
        <v>43</v>
      </c>
      <c r="J171" s="49">
        <v>0</v>
      </c>
    </row>
    <row r="172" spans="1:16" ht="13.8" thickBot="1" x14ac:dyDescent="0.3">
      <c r="B172" s="11">
        <v>3</v>
      </c>
      <c r="C172" s="103">
        <v>37236</v>
      </c>
      <c r="D172" s="8">
        <f t="shared" si="15"/>
        <v>37326</v>
      </c>
      <c r="E172" s="118">
        <f t="shared" si="16"/>
        <v>0</v>
      </c>
      <c r="F172" s="120"/>
      <c r="G172" s="131">
        <f t="shared" si="17"/>
        <v>0</v>
      </c>
      <c r="H172" s="115"/>
      <c r="I172" s="93" t="s">
        <v>44</v>
      </c>
      <c r="J172" s="93">
        <v>20</v>
      </c>
      <c r="K172" s="7" t="s">
        <v>7</v>
      </c>
      <c r="N172" s="99" t="s">
        <v>20</v>
      </c>
      <c r="O172" s="107"/>
      <c r="P172" s="107"/>
    </row>
    <row r="173" spans="1:16" ht="13.8" thickTop="1" x14ac:dyDescent="0.25">
      <c r="B173" s="11">
        <v>4</v>
      </c>
      <c r="C173" s="103">
        <v>37236</v>
      </c>
      <c r="D173" s="8">
        <f t="shared" si="15"/>
        <v>37326</v>
      </c>
      <c r="E173" s="118">
        <f t="shared" si="16"/>
        <v>0</v>
      </c>
      <c r="F173" s="120"/>
      <c r="G173" s="131">
        <f t="shared" si="17"/>
        <v>0</v>
      </c>
      <c r="H173" s="115"/>
      <c r="J173" s="7">
        <f>SUM(J171:J172)</f>
        <v>20</v>
      </c>
      <c r="K173" s="7" t="s">
        <v>9</v>
      </c>
      <c r="N173" s="105"/>
      <c r="O173" s="61"/>
      <c r="P173" s="61"/>
    </row>
    <row r="174" spans="1:16" x14ac:dyDescent="0.25">
      <c r="B174" s="11">
        <v>5</v>
      </c>
      <c r="C174" s="103">
        <v>37236</v>
      </c>
      <c r="D174" s="8">
        <f t="shared" si="15"/>
        <v>37326</v>
      </c>
      <c r="E174" s="118">
        <f t="shared" si="16"/>
        <v>0</v>
      </c>
      <c r="F174" s="120"/>
      <c r="G174" s="131">
        <f t="shared" si="17"/>
        <v>0</v>
      </c>
      <c r="H174" s="115"/>
      <c r="J174">
        <f>20-J173</f>
        <v>0</v>
      </c>
    </row>
    <row r="175" spans="1:16" x14ac:dyDescent="0.25">
      <c r="B175" s="11">
        <v>6</v>
      </c>
      <c r="C175" s="103">
        <v>37236</v>
      </c>
      <c r="D175" s="8">
        <f t="shared" si="15"/>
        <v>37326</v>
      </c>
      <c r="E175" s="118">
        <f t="shared" si="16"/>
        <v>0</v>
      </c>
      <c r="F175" s="120"/>
      <c r="G175" s="131">
        <f t="shared" si="17"/>
        <v>0</v>
      </c>
      <c r="H175" s="115"/>
    </row>
    <row r="176" spans="1:16" x14ac:dyDescent="0.25">
      <c r="B176" s="11">
        <v>7</v>
      </c>
      <c r="C176" s="103">
        <v>37236</v>
      </c>
      <c r="D176" s="8">
        <f t="shared" si="15"/>
        <v>37326</v>
      </c>
      <c r="E176" s="118">
        <f t="shared" si="16"/>
        <v>0</v>
      </c>
      <c r="F176" s="120"/>
      <c r="G176" s="131">
        <f t="shared" si="17"/>
        <v>0</v>
      </c>
      <c r="H176" s="115"/>
    </row>
    <row r="177" spans="1:8" x14ac:dyDescent="0.25">
      <c r="B177" s="11">
        <v>8</v>
      </c>
      <c r="C177" s="103">
        <v>37236</v>
      </c>
      <c r="D177" s="8">
        <f t="shared" si="15"/>
        <v>37326</v>
      </c>
      <c r="E177" s="118">
        <f t="shared" si="16"/>
        <v>0</v>
      </c>
      <c r="F177" s="120"/>
      <c r="G177" s="131">
        <f t="shared" si="17"/>
        <v>0</v>
      </c>
      <c r="H177" s="115"/>
    </row>
    <row r="178" spans="1:8" x14ac:dyDescent="0.25">
      <c r="B178" s="11">
        <v>9</v>
      </c>
      <c r="C178" s="103">
        <v>37236</v>
      </c>
      <c r="D178" s="8">
        <f t="shared" si="15"/>
        <v>37326</v>
      </c>
      <c r="E178" s="118">
        <f t="shared" si="16"/>
        <v>0</v>
      </c>
      <c r="F178" s="120"/>
      <c r="G178" s="131">
        <f t="shared" si="17"/>
        <v>0</v>
      </c>
      <c r="H178" s="115"/>
    </row>
    <row r="179" spans="1:8" x14ac:dyDescent="0.25">
      <c r="B179" s="11">
        <v>10</v>
      </c>
      <c r="C179" s="103">
        <v>37236</v>
      </c>
      <c r="D179" s="8">
        <f t="shared" si="15"/>
        <v>37326</v>
      </c>
      <c r="E179" s="118">
        <f t="shared" si="16"/>
        <v>0</v>
      </c>
      <c r="F179" s="120"/>
      <c r="G179" s="131">
        <f t="shared" si="17"/>
        <v>0</v>
      </c>
      <c r="H179" s="115"/>
    </row>
    <row r="180" spans="1:8" x14ac:dyDescent="0.25">
      <c r="B180" s="11">
        <v>11</v>
      </c>
      <c r="C180" s="104">
        <v>37243</v>
      </c>
      <c r="D180" s="8">
        <f t="shared" si="15"/>
        <v>37333</v>
      </c>
      <c r="E180" s="118">
        <f t="shared" si="16"/>
        <v>0</v>
      </c>
      <c r="F180" s="120"/>
      <c r="G180" s="131">
        <f t="shared" si="17"/>
        <v>0</v>
      </c>
      <c r="H180" s="115"/>
    </row>
    <row r="181" spans="1:8" x14ac:dyDescent="0.25">
      <c r="B181" s="11">
        <v>12</v>
      </c>
      <c r="C181" s="103">
        <v>37236</v>
      </c>
      <c r="D181" s="8">
        <f t="shared" si="15"/>
        <v>37326</v>
      </c>
      <c r="E181" s="118">
        <f t="shared" si="16"/>
        <v>0</v>
      </c>
      <c r="F181" s="120"/>
      <c r="G181" s="131">
        <f t="shared" si="17"/>
        <v>0</v>
      </c>
      <c r="H181" s="115"/>
    </row>
    <row r="182" spans="1:8" x14ac:dyDescent="0.25">
      <c r="B182" s="11">
        <v>13</v>
      </c>
      <c r="C182" s="103">
        <v>37236</v>
      </c>
      <c r="D182" s="8">
        <f t="shared" si="15"/>
        <v>37326</v>
      </c>
      <c r="E182" s="118">
        <f t="shared" si="16"/>
        <v>0</v>
      </c>
      <c r="F182" s="120"/>
      <c r="G182" s="131">
        <f t="shared" si="17"/>
        <v>0</v>
      </c>
      <c r="H182" s="115"/>
    </row>
    <row r="183" spans="1:8" x14ac:dyDescent="0.25">
      <c r="B183" s="11">
        <v>14</v>
      </c>
      <c r="C183" s="103">
        <v>37236</v>
      </c>
      <c r="D183" s="8">
        <f t="shared" si="15"/>
        <v>37326</v>
      </c>
      <c r="E183" s="118">
        <f t="shared" si="16"/>
        <v>0</v>
      </c>
      <c r="F183" s="120"/>
      <c r="G183" s="131">
        <f t="shared" si="17"/>
        <v>0</v>
      </c>
      <c r="H183" s="115"/>
    </row>
    <row r="184" spans="1:8" x14ac:dyDescent="0.25">
      <c r="B184" s="11">
        <v>15</v>
      </c>
      <c r="C184" s="103">
        <v>37236</v>
      </c>
      <c r="D184" s="8">
        <f t="shared" si="15"/>
        <v>37326</v>
      </c>
      <c r="E184" s="118">
        <f t="shared" si="16"/>
        <v>0</v>
      </c>
      <c r="F184" s="120"/>
      <c r="G184" s="131">
        <f t="shared" si="17"/>
        <v>0</v>
      </c>
      <c r="H184" s="115"/>
    </row>
    <row r="185" spans="1:8" x14ac:dyDescent="0.25">
      <c r="B185" s="11">
        <v>16</v>
      </c>
      <c r="C185" s="103">
        <v>37243</v>
      </c>
      <c r="D185" s="8">
        <f t="shared" si="15"/>
        <v>37333</v>
      </c>
      <c r="E185" s="118">
        <f t="shared" si="16"/>
        <v>0</v>
      </c>
      <c r="F185" s="120"/>
      <c r="G185" s="131">
        <f t="shared" si="17"/>
        <v>0</v>
      </c>
      <c r="H185" s="115"/>
    </row>
    <row r="186" spans="1:8" x14ac:dyDescent="0.25">
      <c r="B186" s="11">
        <v>17</v>
      </c>
      <c r="C186" s="103">
        <v>37236</v>
      </c>
      <c r="D186" s="8">
        <f t="shared" si="15"/>
        <v>37326</v>
      </c>
      <c r="E186" s="118">
        <f t="shared" si="16"/>
        <v>0</v>
      </c>
      <c r="F186" s="120"/>
      <c r="G186" s="131">
        <f t="shared" si="17"/>
        <v>0</v>
      </c>
      <c r="H186" s="115"/>
    </row>
    <row r="187" spans="1:8" x14ac:dyDescent="0.25">
      <c r="B187" s="11">
        <v>18</v>
      </c>
      <c r="C187" s="103">
        <v>37236</v>
      </c>
      <c r="D187" s="8">
        <f t="shared" si="15"/>
        <v>37326</v>
      </c>
      <c r="E187" s="118">
        <f t="shared" si="16"/>
        <v>0</v>
      </c>
      <c r="F187" s="120"/>
      <c r="G187" s="131">
        <f t="shared" si="17"/>
        <v>0</v>
      </c>
      <c r="H187" s="115"/>
    </row>
    <row r="188" spans="1:8" x14ac:dyDescent="0.25">
      <c r="B188" s="11">
        <v>19</v>
      </c>
      <c r="C188" s="103">
        <v>37236</v>
      </c>
      <c r="D188" s="8">
        <f t="shared" si="15"/>
        <v>37326</v>
      </c>
      <c r="E188" s="118">
        <f t="shared" si="16"/>
        <v>0</v>
      </c>
      <c r="F188" s="120"/>
      <c r="G188" s="131">
        <f t="shared" si="17"/>
        <v>0</v>
      </c>
      <c r="H188" s="115"/>
    </row>
    <row r="189" spans="1:8" x14ac:dyDescent="0.25">
      <c r="B189" s="11">
        <v>20</v>
      </c>
      <c r="C189" s="103">
        <v>37236</v>
      </c>
      <c r="D189" s="8">
        <f t="shared" si="15"/>
        <v>37326</v>
      </c>
      <c r="E189" s="118">
        <f t="shared" si="16"/>
        <v>0</v>
      </c>
      <c r="F189" s="120"/>
      <c r="G189" s="131">
        <f t="shared" si="17"/>
        <v>0</v>
      </c>
      <c r="H189" s="115"/>
    </row>
    <row r="190" spans="1:8" x14ac:dyDescent="0.25">
      <c r="D190" s="61"/>
      <c r="E190" s="121" t="s">
        <v>63</v>
      </c>
      <c r="F190" s="123" t="e">
        <f>AVERAGE(F170:F189)</f>
        <v>#DIV/0!</v>
      </c>
      <c r="G190" s="131">
        <f>SUM(G170:G189)</f>
        <v>0</v>
      </c>
      <c r="H190" s="61"/>
    </row>
    <row r="191" spans="1:8" x14ac:dyDescent="0.25">
      <c r="D191" s="61"/>
      <c r="E191" s="112" t="s">
        <v>64</v>
      </c>
      <c r="F191" s="61"/>
      <c r="G191" s="61"/>
      <c r="H191" s="61"/>
    </row>
    <row r="192" spans="1:8" ht="17.399999999999999" x14ac:dyDescent="0.3">
      <c r="A192" s="56"/>
      <c r="B192" s="172" t="s">
        <v>27</v>
      </c>
      <c r="C192" s="172"/>
      <c r="D192" s="113"/>
      <c r="E192" s="113"/>
      <c r="F192" s="113"/>
      <c r="G192" s="113"/>
      <c r="H192" s="113"/>
    </row>
    <row r="193" spans="1:16" x14ac:dyDescent="0.25">
      <c r="B193" s="2"/>
      <c r="C193" s="2" t="s">
        <v>35</v>
      </c>
      <c r="D193" s="114"/>
      <c r="E193" s="114"/>
      <c r="F193" s="114"/>
      <c r="G193" s="114"/>
      <c r="H193" s="114"/>
    </row>
    <row r="194" spans="1:16" ht="39.6" x14ac:dyDescent="0.25">
      <c r="B194" s="2" t="s">
        <v>0</v>
      </c>
      <c r="C194" s="2" t="s">
        <v>2</v>
      </c>
      <c r="D194" s="114" t="s">
        <v>60</v>
      </c>
      <c r="E194" s="117" t="s">
        <v>61</v>
      </c>
      <c r="F194" s="117" t="s">
        <v>62</v>
      </c>
      <c r="G194" s="117" t="s">
        <v>65</v>
      </c>
      <c r="H194" s="114"/>
      <c r="I194" s="75" t="s">
        <v>3</v>
      </c>
    </row>
    <row r="195" spans="1:16" x14ac:dyDescent="0.25">
      <c r="B195" s="11">
        <v>1</v>
      </c>
      <c r="C195" s="82">
        <v>37201</v>
      </c>
      <c r="D195" s="8">
        <f t="shared" ref="D195:D200" si="18">C195+90</f>
        <v>37291</v>
      </c>
      <c r="E195" s="118">
        <f t="shared" ref="E195:E200" si="19">IF($A$25&gt;=D195,(IF($A$25-D195&gt;31,$A$25-$A$24+1,$A$25-D195+1)),0)</f>
        <v>0</v>
      </c>
      <c r="F195" s="120"/>
      <c r="G195" s="131">
        <f t="shared" ref="G195:G200" si="20">IF(E195&gt;0,1,0)</f>
        <v>0</v>
      </c>
      <c r="H195" s="115"/>
      <c r="I195" s="85"/>
      <c r="J195" s="85"/>
    </row>
    <row r="196" spans="1:16" x14ac:dyDescent="0.25">
      <c r="B196" s="11">
        <v>2</v>
      </c>
      <c r="C196" s="82">
        <v>37201</v>
      </c>
      <c r="D196" s="8">
        <f t="shared" si="18"/>
        <v>37291</v>
      </c>
      <c r="E196" s="118">
        <f t="shared" si="19"/>
        <v>0</v>
      </c>
      <c r="F196" s="120"/>
      <c r="G196" s="131">
        <f t="shared" si="20"/>
        <v>0</v>
      </c>
      <c r="H196" s="115"/>
      <c r="I196" s="85"/>
      <c r="J196" s="85"/>
    </row>
    <row r="197" spans="1:16" ht="13.8" thickBot="1" x14ac:dyDescent="0.3">
      <c r="B197" s="11">
        <v>3</v>
      </c>
      <c r="C197" s="82">
        <v>37201</v>
      </c>
      <c r="D197" s="8">
        <f t="shared" si="18"/>
        <v>37291</v>
      </c>
      <c r="E197" s="118">
        <f t="shared" si="19"/>
        <v>0</v>
      </c>
      <c r="F197" s="120"/>
      <c r="G197" s="131">
        <f t="shared" si="20"/>
        <v>0</v>
      </c>
      <c r="H197" s="115"/>
      <c r="I197" s="76" t="s">
        <v>43</v>
      </c>
      <c r="J197" s="77">
        <v>6</v>
      </c>
      <c r="K197" s="7" t="s">
        <v>7</v>
      </c>
      <c r="N197" s="97" t="s">
        <v>20</v>
      </c>
      <c r="O197" s="98"/>
      <c r="P197" s="98"/>
    </row>
    <row r="198" spans="1:16" ht="13.8" thickTop="1" x14ac:dyDescent="0.25">
      <c r="B198" s="11">
        <v>4</v>
      </c>
      <c r="C198" s="82">
        <v>37201</v>
      </c>
      <c r="D198" s="8">
        <f t="shared" si="18"/>
        <v>37291</v>
      </c>
      <c r="E198" s="118">
        <f t="shared" si="19"/>
        <v>0</v>
      </c>
      <c r="F198" s="120"/>
      <c r="G198" s="131">
        <f t="shared" si="20"/>
        <v>0</v>
      </c>
      <c r="H198" s="115"/>
      <c r="J198" s="7">
        <f>J195+J196+J197</f>
        <v>6</v>
      </c>
      <c r="K198" s="7" t="s">
        <v>9</v>
      </c>
      <c r="N198" s="9"/>
    </row>
    <row r="199" spans="1:16" x14ac:dyDescent="0.25">
      <c r="B199" s="11">
        <v>5</v>
      </c>
      <c r="C199" s="82">
        <v>37201</v>
      </c>
      <c r="D199" s="8">
        <f t="shared" si="18"/>
        <v>37291</v>
      </c>
      <c r="E199" s="118">
        <f t="shared" si="19"/>
        <v>0</v>
      </c>
      <c r="F199" s="120"/>
      <c r="G199" s="131">
        <f t="shared" si="20"/>
        <v>0</v>
      </c>
      <c r="H199" s="115"/>
      <c r="J199">
        <f>J198-6</f>
        <v>0</v>
      </c>
    </row>
    <row r="200" spans="1:16" x14ac:dyDescent="0.25">
      <c r="B200" s="11">
        <v>6</v>
      </c>
      <c r="C200" s="82">
        <v>37201</v>
      </c>
      <c r="D200" s="8">
        <f t="shared" si="18"/>
        <v>37291</v>
      </c>
      <c r="E200" s="118">
        <f t="shared" si="19"/>
        <v>0</v>
      </c>
      <c r="F200" s="120"/>
      <c r="G200" s="131">
        <f t="shared" si="20"/>
        <v>0</v>
      </c>
      <c r="H200" s="115"/>
    </row>
    <row r="201" spans="1:16" x14ac:dyDescent="0.25">
      <c r="D201" s="61"/>
      <c r="E201" s="121" t="s">
        <v>63</v>
      </c>
      <c r="F201" s="123" t="e">
        <f>AVERAGE(F195:F200)</f>
        <v>#DIV/0!</v>
      </c>
      <c r="G201" s="131">
        <f>SUM(G195:G200)</f>
        <v>0</v>
      </c>
      <c r="H201" s="61"/>
    </row>
    <row r="202" spans="1:16" x14ac:dyDescent="0.25">
      <c r="D202" s="61"/>
      <c r="E202" s="112" t="s">
        <v>64</v>
      </c>
      <c r="F202" s="61"/>
      <c r="G202" s="61"/>
      <c r="H202" s="61"/>
    </row>
    <row r="203" spans="1:16" ht="17.399999999999999" x14ac:dyDescent="0.3">
      <c r="A203" s="56"/>
      <c r="B203" s="172" t="s">
        <v>58</v>
      </c>
      <c r="C203" s="172"/>
      <c r="D203" s="113"/>
      <c r="E203" s="113"/>
      <c r="F203" s="113"/>
      <c r="G203" s="113"/>
      <c r="H203" s="113"/>
    </row>
    <row r="204" spans="1:16" x14ac:dyDescent="0.25">
      <c r="B204" s="2"/>
      <c r="C204" s="2" t="s">
        <v>57</v>
      </c>
      <c r="D204" s="114"/>
      <c r="E204" s="114"/>
      <c r="F204" s="114"/>
      <c r="G204" s="114"/>
      <c r="H204" s="114"/>
    </row>
    <row r="205" spans="1:16" ht="39.6" x14ac:dyDescent="0.25">
      <c r="B205" s="2" t="s">
        <v>0</v>
      </c>
      <c r="C205" s="2" t="s">
        <v>2</v>
      </c>
      <c r="D205" s="114" t="s">
        <v>60</v>
      </c>
      <c r="E205" s="117" t="s">
        <v>61</v>
      </c>
      <c r="F205" s="117" t="s">
        <v>62</v>
      </c>
      <c r="G205" s="117" t="s">
        <v>65</v>
      </c>
      <c r="H205" s="114"/>
      <c r="I205" s="75" t="s">
        <v>3</v>
      </c>
    </row>
    <row r="206" spans="1:16" x14ac:dyDescent="0.25">
      <c r="B206" s="11">
        <v>1</v>
      </c>
      <c r="C206" s="103">
        <v>37256</v>
      </c>
      <c r="D206" s="8">
        <f t="shared" ref="D206:D221" si="21">C206+90</f>
        <v>37346</v>
      </c>
      <c r="E206" s="118">
        <f t="shared" ref="E206:E221" si="22">IF($A$25&gt;=D206,(IF($A$25-D206&gt;31,$A$25-$A$24+1,$A$25-D206+1)),0)</f>
        <v>0</v>
      </c>
      <c r="F206" s="120"/>
      <c r="G206" s="131">
        <f t="shared" ref="G206:G221" si="23">IF(E206&gt;0,1,0)</f>
        <v>0</v>
      </c>
      <c r="H206" s="115"/>
      <c r="I206" s="85"/>
      <c r="J206" s="85"/>
    </row>
    <row r="207" spans="1:16" x14ac:dyDescent="0.25">
      <c r="B207" s="11">
        <v>2</v>
      </c>
      <c r="C207" s="103">
        <v>37255</v>
      </c>
      <c r="D207" s="8">
        <f t="shared" si="21"/>
        <v>37345</v>
      </c>
      <c r="E207" s="118">
        <f t="shared" si="22"/>
        <v>0</v>
      </c>
      <c r="F207" s="120"/>
      <c r="G207" s="131">
        <f t="shared" si="23"/>
        <v>0</v>
      </c>
      <c r="H207" s="115"/>
      <c r="I207" s="49" t="s">
        <v>43</v>
      </c>
      <c r="J207" s="49">
        <v>0</v>
      </c>
    </row>
    <row r="208" spans="1:16" ht="13.8" thickBot="1" x14ac:dyDescent="0.3">
      <c r="B208" s="11">
        <v>3</v>
      </c>
      <c r="C208" s="103">
        <v>37256</v>
      </c>
      <c r="D208" s="8">
        <f t="shared" si="21"/>
        <v>37346</v>
      </c>
      <c r="E208" s="118">
        <f t="shared" si="22"/>
        <v>0</v>
      </c>
      <c r="F208" s="120"/>
      <c r="G208" s="131">
        <f t="shared" si="23"/>
        <v>0</v>
      </c>
      <c r="H208" s="115"/>
      <c r="I208" s="93" t="s">
        <v>44</v>
      </c>
      <c r="J208" s="93">
        <f>COUNT(C206:C221)</f>
        <v>16</v>
      </c>
      <c r="K208" s="7" t="s">
        <v>7</v>
      </c>
      <c r="N208" s="99" t="s">
        <v>20</v>
      </c>
      <c r="O208" s="98"/>
      <c r="P208" s="98"/>
    </row>
    <row r="209" spans="1:16" ht="13.8" thickTop="1" x14ac:dyDescent="0.25">
      <c r="B209" s="11">
        <v>4</v>
      </c>
      <c r="C209" s="103">
        <v>37254</v>
      </c>
      <c r="D209" s="8">
        <f t="shared" si="21"/>
        <v>37344</v>
      </c>
      <c r="E209" s="118">
        <f t="shared" si="22"/>
        <v>0</v>
      </c>
      <c r="F209" s="120"/>
      <c r="G209" s="131">
        <f t="shared" si="23"/>
        <v>0</v>
      </c>
      <c r="H209" s="115"/>
      <c r="J209" s="7">
        <f>SUM(J207:J208)</f>
        <v>16</v>
      </c>
      <c r="K209" s="7" t="s">
        <v>9</v>
      </c>
      <c r="N209" s="108"/>
      <c r="O209" s="109"/>
      <c r="P209" s="109"/>
    </row>
    <row r="210" spans="1:16" x14ac:dyDescent="0.25">
      <c r="B210" s="11">
        <v>5</v>
      </c>
      <c r="C210" s="103">
        <v>37256</v>
      </c>
      <c r="D210" s="8">
        <f t="shared" si="21"/>
        <v>37346</v>
      </c>
      <c r="E210" s="118">
        <f t="shared" si="22"/>
        <v>0</v>
      </c>
      <c r="F210" s="120"/>
      <c r="G210" s="131">
        <f t="shared" si="23"/>
        <v>0</v>
      </c>
      <c r="H210" s="115"/>
      <c r="J210">
        <f>16-J209</f>
        <v>0</v>
      </c>
    </row>
    <row r="211" spans="1:16" x14ac:dyDescent="0.25">
      <c r="B211" s="11">
        <v>6</v>
      </c>
      <c r="C211" s="103">
        <v>37255</v>
      </c>
      <c r="D211" s="8">
        <f t="shared" si="21"/>
        <v>37345</v>
      </c>
      <c r="E211" s="118">
        <f t="shared" si="22"/>
        <v>0</v>
      </c>
      <c r="F211" s="120"/>
      <c r="G211" s="131">
        <f t="shared" si="23"/>
        <v>0</v>
      </c>
      <c r="H211" s="115"/>
    </row>
    <row r="212" spans="1:16" x14ac:dyDescent="0.25">
      <c r="B212" s="11">
        <v>7</v>
      </c>
      <c r="C212" s="103">
        <v>37255</v>
      </c>
      <c r="D212" s="8">
        <f t="shared" si="21"/>
        <v>37345</v>
      </c>
      <c r="E212" s="118">
        <f t="shared" si="22"/>
        <v>0</v>
      </c>
      <c r="F212" s="120"/>
      <c r="G212" s="131">
        <f t="shared" si="23"/>
        <v>0</v>
      </c>
      <c r="H212" s="115"/>
    </row>
    <row r="213" spans="1:16" x14ac:dyDescent="0.25">
      <c r="B213" s="11">
        <v>8</v>
      </c>
      <c r="C213" s="103">
        <v>37254</v>
      </c>
      <c r="D213" s="8">
        <f t="shared" si="21"/>
        <v>37344</v>
      </c>
      <c r="E213" s="118">
        <f t="shared" si="22"/>
        <v>0</v>
      </c>
      <c r="F213" s="120"/>
      <c r="G213" s="131">
        <f t="shared" si="23"/>
        <v>0</v>
      </c>
      <c r="H213" s="115"/>
    </row>
    <row r="214" spans="1:16" x14ac:dyDescent="0.25">
      <c r="B214" s="11">
        <v>9</v>
      </c>
      <c r="C214" s="103">
        <v>37254</v>
      </c>
      <c r="D214" s="8">
        <f t="shared" si="21"/>
        <v>37344</v>
      </c>
      <c r="E214" s="118">
        <f t="shared" si="22"/>
        <v>0</v>
      </c>
      <c r="F214" s="120"/>
      <c r="G214" s="131">
        <f t="shared" si="23"/>
        <v>0</v>
      </c>
      <c r="H214" s="115"/>
    </row>
    <row r="215" spans="1:16" x14ac:dyDescent="0.25">
      <c r="B215" s="11">
        <v>10</v>
      </c>
      <c r="C215" s="103">
        <v>37254</v>
      </c>
      <c r="D215" s="8">
        <f t="shared" si="21"/>
        <v>37344</v>
      </c>
      <c r="E215" s="118">
        <f t="shared" si="22"/>
        <v>0</v>
      </c>
      <c r="F215" s="120"/>
      <c r="G215" s="131">
        <f t="shared" si="23"/>
        <v>0</v>
      </c>
      <c r="H215" s="115"/>
    </row>
    <row r="216" spans="1:16" x14ac:dyDescent="0.25">
      <c r="B216" s="11">
        <v>11</v>
      </c>
      <c r="C216" s="103">
        <v>37256</v>
      </c>
      <c r="D216" s="8">
        <f t="shared" si="21"/>
        <v>37346</v>
      </c>
      <c r="E216" s="118">
        <f t="shared" si="22"/>
        <v>0</v>
      </c>
      <c r="F216" s="120"/>
      <c r="G216" s="131">
        <f t="shared" si="23"/>
        <v>0</v>
      </c>
      <c r="H216" s="115"/>
    </row>
    <row r="217" spans="1:16" x14ac:dyDescent="0.25">
      <c r="B217" s="11">
        <v>12</v>
      </c>
      <c r="C217" s="103">
        <v>37254</v>
      </c>
      <c r="D217" s="8">
        <f t="shared" si="21"/>
        <v>37344</v>
      </c>
      <c r="E217" s="118">
        <f t="shared" si="22"/>
        <v>0</v>
      </c>
      <c r="F217" s="120"/>
      <c r="G217" s="131">
        <f t="shared" si="23"/>
        <v>0</v>
      </c>
      <c r="H217" s="115"/>
    </row>
    <row r="218" spans="1:16" x14ac:dyDescent="0.25">
      <c r="B218" s="11">
        <v>13</v>
      </c>
      <c r="C218" s="103">
        <v>37253</v>
      </c>
      <c r="D218" s="8">
        <f t="shared" si="21"/>
        <v>37343</v>
      </c>
      <c r="E218" s="118">
        <f t="shared" si="22"/>
        <v>0</v>
      </c>
      <c r="F218" s="120"/>
      <c r="G218" s="131">
        <f t="shared" si="23"/>
        <v>0</v>
      </c>
      <c r="H218" s="115"/>
    </row>
    <row r="219" spans="1:16" x14ac:dyDescent="0.25">
      <c r="B219" s="11">
        <v>14</v>
      </c>
      <c r="C219" s="103">
        <v>37253</v>
      </c>
      <c r="D219" s="8">
        <f t="shared" si="21"/>
        <v>37343</v>
      </c>
      <c r="E219" s="118">
        <f t="shared" si="22"/>
        <v>0</v>
      </c>
      <c r="F219" s="120"/>
      <c r="G219" s="131">
        <f t="shared" si="23"/>
        <v>0</v>
      </c>
      <c r="H219" s="115"/>
    </row>
    <row r="220" spans="1:16" x14ac:dyDescent="0.25">
      <c r="B220" s="11">
        <v>15</v>
      </c>
      <c r="C220" s="103">
        <v>37253</v>
      </c>
      <c r="D220" s="8">
        <f t="shared" si="21"/>
        <v>37343</v>
      </c>
      <c r="E220" s="118">
        <f t="shared" si="22"/>
        <v>0</v>
      </c>
      <c r="F220" s="120"/>
      <c r="G220" s="131">
        <f t="shared" si="23"/>
        <v>0</v>
      </c>
      <c r="H220" s="115"/>
    </row>
    <row r="221" spans="1:16" x14ac:dyDescent="0.25">
      <c r="B221" s="11">
        <v>16</v>
      </c>
      <c r="C221" s="103">
        <v>37252</v>
      </c>
      <c r="D221" s="8">
        <f t="shared" si="21"/>
        <v>37342</v>
      </c>
      <c r="E221" s="118">
        <f t="shared" si="22"/>
        <v>0</v>
      </c>
      <c r="F221" s="120"/>
      <c r="G221" s="131">
        <f t="shared" si="23"/>
        <v>0</v>
      </c>
      <c r="H221" s="115"/>
    </row>
    <row r="222" spans="1:16" x14ac:dyDescent="0.25">
      <c r="D222" s="61"/>
      <c r="E222" s="121" t="s">
        <v>63</v>
      </c>
      <c r="F222" s="123" t="e">
        <f>AVERAGE(F206:F221)</f>
        <v>#DIV/0!</v>
      </c>
      <c r="G222" s="131">
        <f>SUM(G206:G221)</f>
        <v>0</v>
      </c>
      <c r="H222" s="61"/>
    </row>
    <row r="223" spans="1:16" x14ac:dyDescent="0.25">
      <c r="D223" s="61"/>
      <c r="E223" s="112" t="s">
        <v>64</v>
      </c>
      <c r="F223" s="61"/>
      <c r="G223" s="61"/>
      <c r="H223" s="61"/>
    </row>
    <row r="224" spans="1:16" ht="17.399999999999999" x14ac:dyDescent="0.3">
      <c r="A224" s="56"/>
      <c r="B224" s="172" t="s">
        <v>34</v>
      </c>
      <c r="C224" s="172"/>
      <c r="D224" s="113"/>
      <c r="E224" s="113"/>
      <c r="F224" s="113"/>
      <c r="G224" s="113"/>
      <c r="H224" s="113"/>
    </row>
    <row r="225" spans="2:16" x14ac:dyDescent="0.25">
      <c r="B225" s="2"/>
      <c r="C225" s="2" t="s">
        <v>56</v>
      </c>
      <c r="D225" s="114"/>
      <c r="E225" s="114"/>
      <c r="F225" s="114"/>
      <c r="G225" s="114"/>
      <c r="H225" s="114"/>
    </row>
    <row r="226" spans="2:16" ht="39.6" x14ac:dyDescent="0.25">
      <c r="B226" s="2" t="s">
        <v>0</v>
      </c>
      <c r="C226" s="2" t="s">
        <v>2</v>
      </c>
      <c r="D226" s="114" t="s">
        <v>60</v>
      </c>
      <c r="E226" s="117" t="s">
        <v>61</v>
      </c>
      <c r="F226" s="117" t="s">
        <v>62</v>
      </c>
      <c r="G226" s="117" t="s">
        <v>65</v>
      </c>
      <c r="H226" s="114"/>
      <c r="I226" s="75" t="s">
        <v>3</v>
      </c>
    </row>
    <row r="227" spans="2:16" x14ac:dyDescent="0.25">
      <c r="B227" s="11">
        <v>31</v>
      </c>
      <c r="C227" s="106">
        <v>37237</v>
      </c>
      <c r="D227" s="8">
        <f t="shared" ref="D227:D243" si="24">C227+90</f>
        <v>37327</v>
      </c>
      <c r="E227" s="118">
        <f t="shared" ref="E227:E243" si="25">IF($A$25&gt;=D227,(IF($A$25-D227&gt;31,$A$25-$A$24+1,$A$25-D227+1)),0)</f>
        <v>0</v>
      </c>
      <c r="F227" s="120"/>
      <c r="G227" s="131">
        <f t="shared" ref="G227:G243" si="26">IF(E227&gt;0,1,0)</f>
        <v>0</v>
      </c>
      <c r="H227" s="116"/>
      <c r="I227" s="85"/>
      <c r="J227" s="85"/>
    </row>
    <row r="228" spans="2:16" x14ac:dyDescent="0.25">
      <c r="B228" s="11">
        <v>32</v>
      </c>
      <c r="C228" s="106">
        <v>37237</v>
      </c>
      <c r="D228" s="8">
        <f t="shared" si="24"/>
        <v>37327</v>
      </c>
      <c r="E228" s="118">
        <f t="shared" si="25"/>
        <v>0</v>
      </c>
      <c r="F228" s="120"/>
      <c r="G228" s="131">
        <f t="shared" si="26"/>
        <v>0</v>
      </c>
      <c r="H228" s="116"/>
      <c r="I228" s="49" t="s">
        <v>43</v>
      </c>
      <c r="J228" s="49">
        <v>0</v>
      </c>
    </row>
    <row r="229" spans="2:16" ht="13.8" thickBot="1" x14ac:dyDescent="0.3">
      <c r="B229" s="11">
        <v>33</v>
      </c>
      <c r="C229" s="106">
        <v>37239</v>
      </c>
      <c r="D229" s="8">
        <f t="shared" si="24"/>
        <v>37329</v>
      </c>
      <c r="E229" s="118">
        <f t="shared" si="25"/>
        <v>0</v>
      </c>
      <c r="F229" s="120"/>
      <c r="G229" s="131">
        <f t="shared" si="26"/>
        <v>0</v>
      </c>
      <c r="H229" s="116"/>
      <c r="I229" s="93" t="s">
        <v>44</v>
      </c>
      <c r="J229" s="93">
        <f>COUNT(C227:C243)</f>
        <v>17</v>
      </c>
      <c r="K229" s="7" t="s">
        <v>7</v>
      </c>
      <c r="N229" s="99" t="s">
        <v>20</v>
      </c>
      <c r="O229" s="98"/>
      <c r="P229" s="98"/>
    </row>
    <row r="230" spans="2:16" ht="13.8" thickTop="1" x14ac:dyDescent="0.25">
      <c r="B230" s="11">
        <v>34</v>
      </c>
      <c r="C230" s="106">
        <v>37236</v>
      </c>
      <c r="D230" s="8">
        <f t="shared" si="24"/>
        <v>37326</v>
      </c>
      <c r="E230" s="118">
        <f t="shared" si="25"/>
        <v>0</v>
      </c>
      <c r="F230" s="120"/>
      <c r="G230" s="131">
        <f t="shared" si="26"/>
        <v>0</v>
      </c>
      <c r="H230" s="116"/>
      <c r="J230" s="7">
        <f>SUM(J228:J229)</f>
        <v>17</v>
      </c>
      <c r="K230" s="7" t="s">
        <v>9</v>
      </c>
      <c r="N230" s="105"/>
      <c r="O230" s="61"/>
      <c r="P230" s="61"/>
    </row>
    <row r="231" spans="2:16" x14ac:dyDescent="0.25">
      <c r="B231" s="11">
        <v>35</v>
      </c>
      <c r="C231" s="102">
        <v>37233</v>
      </c>
      <c r="D231" s="8">
        <f t="shared" si="24"/>
        <v>37323</v>
      </c>
      <c r="E231" s="118">
        <f t="shared" si="25"/>
        <v>0</v>
      </c>
      <c r="F231" s="120"/>
      <c r="G231" s="131">
        <f t="shared" si="26"/>
        <v>0</v>
      </c>
      <c r="H231" s="116"/>
      <c r="J231">
        <f>17-J230</f>
        <v>0</v>
      </c>
    </row>
    <row r="232" spans="2:16" x14ac:dyDescent="0.25">
      <c r="B232" s="11">
        <v>36</v>
      </c>
      <c r="C232" s="102">
        <v>37234</v>
      </c>
      <c r="D232" s="8">
        <f t="shared" si="24"/>
        <v>37324</v>
      </c>
      <c r="E232" s="118">
        <f t="shared" si="25"/>
        <v>0</v>
      </c>
      <c r="F232" s="120"/>
      <c r="G232" s="131">
        <f t="shared" si="26"/>
        <v>0</v>
      </c>
      <c r="H232" s="116"/>
    </row>
    <row r="233" spans="2:16" x14ac:dyDescent="0.25">
      <c r="B233" s="11">
        <v>37</v>
      </c>
      <c r="C233" s="102">
        <v>37233</v>
      </c>
      <c r="D233" s="8">
        <f t="shared" si="24"/>
        <v>37323</v>
      </c>
      <c r="E233" s="118">
        <f t="shared" si="25"/>
        <v>0</v>
      </c>
      <c r="F233" s="120"/>
      <c r="G233" s="131">
        <f t="shared" si="26"/>
        <v>0</v>
      </c>
      <c r="H233" s="116"/>
    </row>
    <row r="234" spans="2:16" x14ac:dyDescent="0.25">
      <c r="B234" s="11">
        <v>38</v>
      </c>
      <c r="C234" s="102">
        <v>37233</v>
      </c>
      <c r="D234" s="8">
        <f t="shared" si="24"/>
        <v>37323</v>
      </c>
      <c r="E234" s="118">
        <f t="shared" si="25"/>
        <v>0</v>
      </c>
      <c r="F234" s="120"/>
      <c r="G234" s="131">
        <f t="shared" si="26"/>
        <v>0</v>
      </c>
      <c r="H234" s="116"/>
    </row>
    <row r="235" spans="2:16" x14ac:dyDescent="0.25">
      <c r="B235" s="11">
        <v>39</v>
      </c>
      <c r="C235" s="102">
        <v>37236</v>
      </c>
      <c r="D235" s="8">
        <f t="shared" si="24"/>
        <v>37326</v>
      </c>
      <c r="E235" s="118">
        <f t="shared" si="25"/>
        <v>0</v>
      </c>
      <c r="F235" s="120"/>
      <c r="G235" s="131">
        <f t="shared" si="26"/>
        <v>0</v>
      </c>
      <c r="H235" s="116"/>
    </row>
    <row r="236" spans="2:16" x14ac:dyDescent="0.25">
      <c r="B236" s="11">
        <v>40</v>
      </c>
      <c r="C236" s="102">
        <v>37232</v>
      </c>
      <c r="D236" s="8">
        <f t="shared" si="24"/>
        <v>37322</v>
      </c>
      <c r="E236" s="118">
        <f t="shared" si="25"/>
        <v>0</v>
      </c>
      <c r="F236" s="120"/>
      <c r="G236" s="131">
        <f t="shared" si="26"/>
        <v>0</v>
      </c>
      <c r="H236" s="116"/>
    </row>
    <row r="237" spans="2:16" x14ac:dyDescent="0.25">
      <c r="B237" s="11">
        <v>41</v>
      </c>
      <c r="C237" s="102">
        <v>37233</v>
      </c>
      <c r="D237" s="8">
        <f t="shared" si="24"/>
        <v>37323</v>
      </c>
      <c r="E237" s="118">
        <f t="shared" si="25"/>
        <v>0</v>
      </c>
      <c r="F237" s="120"/>
      <c r="G237" s="131">
        <f t="shared" si="26"/>
        <v>0</v>
      </c>
      <c r="H237" s="116"/>
    </row>
    <row r="238" spans="2:16" x14ac:dyDescent="0.25">
      <c r="B238" s="11">
        <v>42</v>
      </c>
      <c r="C238" s="102">
        <v>37233</v>
      </c>
      <c r="D238" s="8">
        <f t="shared" si="24"/>
        <v>37323</v>
      </c>
      <c r="E238" s="118">
        <f t="shared" si="25"/>
        <v>0</v>
      </c>
      <c r="F238" s="120"/>
      <c r="G238" s="131">
        <f t="shared" si="26"/>
        <v>0</v>
      </c>
      <c r="H238" s="116"/>
    </row>
    <row r="239" spans="2:16" x14ac:dyDescent="0.25">
      <c r="B239" s="11">
        <v>43</v>
      </c>
      <c r="C239" s="102">
        <v>37235</v>
      </c>
      <c r="D239" s="8">
        <f t="shared" si="24"/>
        <v>37325</v>
      </c>
      <c r="E239" s="118">
        <f t="shared" si="25"/>
        <v>0</v>
      </c>
      <c r="F239" s="120"/>
      <c r="G239" s="131">
        <f t="shared" si="26"/>
        <v>0</v>
      </c>
      <c r="H239" s="116"/>
    </row>
    <row r="240" spans="2:16" x14ac:dyDescent="0.25">
      <c r="B240" s="11">
        <v>44</v>
      </c>
      <c r="C240" s="102">
        <v>37234</v>
      </c>
      <c r="D240" s="8">
        <f t="shared" si="24"/>
        <v>37324</v>
      </c>
      <c r="E240" s="118">
        <f t="shared" si="25"/>
        <v>0</v>
      </c>
      <c r="F240" s="120"/>
      <c r="G240" s="131">
        <f t="shared" si="26"/>
        <v>0</v>
      </c>
      <c r="H240" s="116"/>
    </row>
    <row r="241" spans="1:16" x14ac:dyDescent="0.25">
      <c r="B241" s="11">
        <v>45</v>
      </c>
      <c r="C241" s="102">
        <v>37233</v>
      </c>
      <c r="D241" s="8">
        <f t="shared" si="24"/>
        <v>37323</v>
      </c>
      <c r="E241" s="118">
        <f t="shared" si="25"/>
        <v>0</v>
      </c>
      <c r="F241" s="120"/>
      <c r="G241" s="131">
        <f t="shared" si="26"/>
        <v>0</v>
      </c>
      <c r="H241" s="116"/>
    </row>
    <row r="242" spans="1:16" x14ac:dyDescent="0.25">
      <c r="B242" s="11">
        <v>46</v>
      </c>
      <c r="C242" s="102">
        <v>37236</v>
      </c>
      <c r="D242" s="8">
        <f t="shared" si="24"/>
        <v>37326</v>
      </c>
      <c r="E242" s="118">
        <f t="shared" si="25"/>
        <v>0</v>
      </c>
      <c r="F242" s="120"/>
      <c r="G242" s="131">
        <f t="shared" si="26"/>
        <v>0</v>
      </c>
      <c r="H242" s="116"/>
    </row>
    <row r="243" spans="1:16" x14ac:dyDescent="0.25">
      <c r="B243" s="11">
        <v>47</v>
      </c>
      <c r="C243" s="102">
        <v>37233</v>
      </c>
      <c r="D243" s="8">
        <f t="shared" si="24"/>
        <v>37323</v>
      </c>
      <c r="E243" s="118">
        <f t="shared" si="25"/>
        <v>0</v>
      </c>
      <c r="F243" s="120"/>
      <c r="G243" s="131">
        <f t="shared" si="26"/>
        <v>0</v>
      </c>
      <c r="H243" s="116"/>
    </row>
    <row r="244" spans="1:16" x14ac:dyDescent="0.25">
      <c r="D244" s="61"/>
      <c r="E244" s="121" t="s">
        <v>63</v>
      </c>
      <c r="F244" s="123" t="e">
        <f>AVERAGE(F227:F243)</f>
        <v>#DIV/0!</v>
      </c>
      <c r="G244" s="131">
        <f>SUM(G227:G243)</f>
        <v>0</v>
      </c>
      <c r="H244" s="61"/>
    </row>
    <row r="245" spans="1:16" x14ac:dyDescent="0.25">
      <c r="D245" s="61"/>
      <c r="E245" s="112" t="s">
        <v>64</v>
      </c>
      <c r="F245" s="61"/>
      <c r="G245" s="61"/>
      <c r="H245" s="61"/>
    </row>
    <row r="246" spans="1:16" ht="17.399999999999999" x14ac:dyDescent="0.3">
      <c r="A246" s="56"/>
      <c r="B246" s="172" t="s">
        <v>46</v>
      </c>
      <c r="C246" s="172"/>
      <c r="D246" s="113"/>
      <c r="E246" s="113"/>
      <c r="F246" s="113"/>
      <c r="G246" s="113"/>
      <c r="H246" s="113"/>
    </row>
    <row r="247" spans="1:16" x14ac:dyDescent="0.25">
      <c r="B247" s="2"/>
      <c r="C247" s="2" t="s">
        <v>56</v>
      </c>
      <c r="D247" s="114"/>
      <c r="E247" s="114"/>
      <c r="F247" s="114"/>
      <c r="G247" s="114"/>
      <c r="H247" s="114"/>
    </row>
    <row r="248" spans="1:16" ht="39.6" x14ac:dyDescent="0.25">
      <c r="B248" s="2" t="s">
        <v>0</v>
      </c>
      <c r="C248" s="2" t="s">
        <v>2</v>
      </c>
      <c r="D248" s="114" t="s">
        <v>60</v>
      </c>
      <c r="E248" s="117" t="s">
        <v>61</v>
      </c>
      <c r="F248" s="117" t="s">
        <v>62</v>
      </c>
      <c r="G248" s="117" t="s">
        <v>65</v>
      </c>
      <c r="H248" s="114"/>
      <c r="I248" s="75" t="s">
        <v>3</v>
      </c>
    </row>
    <row r="249" spans="1:16" x14ac:dyDescent="0.25">
      <c r="B249" s="11">
        <v>1</v>
      </c>
      <c r="C249" s="100">
        <v>37215</v>
      </c>
      <c r="D249" s="8">
        <f t="shared" ref="D249:D280" si="27">C249+90</f>
        <v>37305</v>
      </c>
      <c r="E249" s="118">
        <f t="shared" ref="E249:E280" si="28">IF($A$25&gt;=D249,(IF($A$25-D249&gt;31,$A$25-$A$24+1,$A$25-D249+1)),0)</f>
        <v>0</v>
      </c>
      <c r="F249" s="120"/>
      <c r="G249" s="131">
        <f t="shared" ref="G249:G280" si="29">IF(E249&gt;0,1,0)</f>
        <v>0</v>
      </c>
      <c r="H249" s="116"/>
      <c r="I249" s="85"/>
      <c r="J249" s="85"/>
    </row>
    <row r="250" spans="1:16" x14ac:dyDescent="0.25">
      <c r="B250" s="11">
        <v>2</v>
      </c>
      <c r="C250" s="100">
        <v>37216</v>
      </c>
      <c r="D250" s="8">
        <f t="shared" si="27"/>
        <v>37306</v>
      </c>
      <c r="E250" s="118">
        <f t="shared" si="28"/>
        <v>0</v>
      </c>
      <c r="F250" s="120"/>
      <c r="G250" s="131">
        <f t="shared" si="29"/>
        <v>0</v>
      </c>
      <c r="H250" s="116"/>
      <c r="I250" s="49" t="s">
        <v>43</v>
      </c>
      <c r="J250" s="49">
        <v>62</v>
      </c>
    </row>
    <row r="251" spans="1:16" ht="13.8" thickBot="1" x14ac:dyDescent="0.3">
      <c r="B251" s="11">
        <v>3</v>
      </c>
      <c r="C251" s="100">
        <v>37215</v>
      </c>
      <c r="D251" s="8">
        <f t="shared" si="27"/>
        <v>37305</v>
      </c>
      <c r="E251" s="118">
        <f t="shared" si="28"/>
        <v>0</v>
      </c>
      <c r="F251" s="120"/>
      <c r="G251" s="131">
        <f t="shared" si="29"/>
        <v>0</v>
      </c>
      <c r="H251" s="116"/>
      <c r="I251" s="93" t="s">
        <v>44</v>
      </c>
      <c r="J251" s="93">
        <v>28</v>
      </c>
      <c r="K251" s="7" t="s">
        <v>7</v>
      </c>
      <c r="N251" s="99" t="s">
        <v>20</v>
      </c>
      <c r="O251" s="98"/>
      <c r="P251" s="98"/>
    </row>
    <row r="252" spans="1:16" ht="13.8" thickTop="1" x14ac:dyDescent="0.25">
      <c r="B252" s="11">
        <v>4</v>
      </c>
      <c r="C252" s="100">
        <v>37215</v>
      </c>
      <c r="D252" s="8">
        <f t="shared" si="27"/>
        <v>37305</v>
      </c>
      <c r="E252" s="118">
        <f t="shared" si="28"/>
        <v>0</v>
      </c>
      <c r="F252" s="120"/>
      <c r="G252" s="131">
        <f t="shared" si="29"/>
        <v>0</v>
      </c>
      <c r="H252" s="116"/>
      <c r="J252" s="7">
        <f>SUM(J250:J251)</f>
        <v>90</v>
      </c>
      <c r="K252" s="7" t="s">
        <v>9</v>
      </c>
      <c r="N252" s="105"/>
      <c r="O252" s="61"/>
      <c r="P252" s="61"/>
    </row>
    <row r="253" spans="1:16" x14ac:dyDescent="0.25">
      <c r="B253" s="11">
        <v>5</v>
      </c>
      <c r="C253" s="100">
        <v>37215</v>
      </c>
      <c r="D253" s="8">
        <f t="shared" si="27"/>
        <v>37305</v>
      </c>
      <c r="E253" s="118">
        <f t="shared" si="28"/>
        <v>0</v>
      </c>
      <c r="F253" s="120"/>
      <c r="G253" s="131">
        <f t="shared" si="29"/>
        <v>0</v>
      </c>
      <c r="H253" s="116"/>
      <c r="J253">
        <f>90-J252</f>
        <v>0</v>
      </c>
    </row>
    <row r="254" spans="1:16" x14ac:dyDescent="0.25">
      <c r="B254" s="11">
        <v>7</v>
      </c>
      <c r="C254" s="101">
        <v>37218</v>
      </c>
      <c r="D254" s="8">
        <f t="shared" si="27"/>
        <v>37308</v>
      </c>
      <c r="E254" s="118">
        <f t="shared" si="28"/>
        <v>0</v>
      </c>
      <c r="F254" s="120"/>
      <c r="G254" s="131">
        <f t="shared" si="29"/>
        <v>0</v>
      </c>
      <c r="H254" s="116"/>
    </row>
    <row r="255" spans="1:16" x14ac:dyDescent="0.25">
      <c r="B255" s="11">
        <v>8</v>
      </c>
      <c r="C255" s="101">
        <v>37218</v>
      </c>
      <c r="D255" s="8">
        <f t="shared" si="27"/>
        <v>37308</v>
      </c>
      <c r="E255" s="118">
        <f t="shared" si="28"/>
        <v>0</v>
      </c>
      <c r="F255" s="120"/>
      <c r="G255" s="131">
        <f t="shared" si="29"/>
        <v>0</v>
      </c>
      <c r="H255" s="116"/>
    </row>
    <row r="256" spans="1:16" x14ac:dyDescent="0.25">
      <c r="B256" s="11">
        <v>9</v>
      </c>
      <c r="C256" s="100">
        <v>37216</v>
      </c>
      <c r="D256" s="8">
        <f t="shared" si="27"/>
        <v>37306</v>
      </c>
      <c r="E256" s="118">
        <f t="shared" si="28"/>
        <v>0</v>
      </c>
      <c r="F256" s="120"/>
      <c r="G256" s="131">
        <f t="shared" si="29"/>
        <v>0</v>
      </c>
      <c r="H256" s="116"/>
    </row>
    <row r="257" spans="2:8" x14ac:dyDescent="0.25">
      <c r="B257" s="11">
        <v>13</v>
      </c>
      <c r="C257" s="100">
        <v>37215</v>
      </c>
      <c r="D257" s="8">
        <f t="shared" si="27"/>
        <v>37305</v>
      </c>
      <c r="E257" s="118">
        <f t="shared" si="28"/>
        <v>0</v>
      </c>
      <c r="F257" s="120"/>
      <c r="G257" s="131">
        <f t="shared" si="29"/>
        <v>0</v>
      </c>
      <c r="H257" s="116"/>
    </row>
    <row r="258" spans="2:8" x14ac:dyDescent="0.25">
      <c r="B258" s="11">
        <v>14</v>
      </c>
      <c r="C258" s="100">
        <v>37216</v>
      </c>
      <c r="D258" s="8">
        <f t="shared" si="27"/>
        <v>37306</v>
      </c>
      <c r="E258" s="118">
        <f t="shared" si="28"/>
        <v>0</v>
      </c>
      <c r="F258" s="120"/>
      <c r="G258" s="131">
        <f t="shared" si="29"/>
        <v>0</v>
      </c>
      <c r="H258" s="116"/>
    </row>
    <row r="259" spans="2:8" x14ac:dyDescent="0.25">
      <c r="B259" s="11">
        <v>15</v>
      </c>
      <c r="C259" s="101">
        <v>37219</v>
      </c>
      <c r="D259" s="8">
        <f t="shared" si="27"/>
        <v>37309</v>
      </c>
      <c r="E259" s="118">
        <f t="shared" si="28"/>
        <v>0</v>
      </c>
      <c r="F259" s="120"/>
      <c r="G259" s="131">
        <f t="shared" si="29"/>
        <v>0</v>
      </c>
      <c r="H259" s="116"/>
    </row>
    <row r="260" spans="2:8" x14ac:dyDescent="0.25">
      <c r="B260" s="11">
        <v>17</v>
      </c>
      <c r="C260" s="101">
        <v>37212</v>
      </c>
      <c r="D260" s="8">
        <f t="shared" si="27"/>
        <v>37302</v>
      </c>
      <c r="E260" s="118">
        <f t="shared" si="28"/>
        <v>0</v>
      </c>
      <c r="F260" s="120"/>
      <c r="G260" s="131">
        <f t="shared" si="29"/>
        <v>0</v>
      </c>
      <c r="H260" s="116"/>
    </row>
    <row r="261" spans="2:8" x14ac:dyDescent="0.25">
      <c r="B261" s="11">
        <v>18</v>
      </c>
      <c r="C261" s="100">
        <v>37216</v>
      </c>
      <c r="D261" s="8">
        <f t="shared" si="27"/>
        <v>37306</v>
      </c>
      <c r="E261" s="118">
        <f t="shared" si="28"/>
        <v>0</v>
      </c>
      <c r="F261" s="120"/>
      <c r="G261" s="131">
        <f t="shared" si="29"/>
        <v>0</v>
      </c>
      <c r="H261" s="116"/>
    </row>
    <row r="262" spans="2:8" x14ac:dyDescent="0.25">
      <c r="B262" s="11">
        <v>19</v>
      </c>
      <c r="C262" s="100">
        <v>37216</v>
      </c>
      <c r="D262" s="8">
        <f t="shared" si="27"/>
        <v>37306</v>
      </c>
      <c r="E262" s="118">
        <f t="shared" si="28"/>
        <v>0</v>
      </c>
      <c r="F262" s="120"/>
      <c r="G262" s="131">
        <f t="shared" si="29"/>
        <v>0</v>
      </c>
      <c r="H262" s="116"/>
    </row>
    <row r="263" spans="2:8" x14ac:dyDescent="0.25">
      <c r="B263" s="11">
        <v>20</v>
      </c>
      <c r="C263" s="100">
        <v>37216</v>
      </c>
      <c r="D263" s="8">
        <f t="shared" si="27"/>
        <v>37306</v>
      </c>
      <c r="E263" s="118">
        <f t="shared" si="28"/>
        <v>0</v>
      </c>
      <c r="F263" s="120"/>
      <c r="G263" s="131">
        <f t="shared" si="29"/>
        <v>0</v>
      </c>
      <c r="H263" s="116"/>
    </row>
    <row r="264" spans="2:8" x14ac:dyDescent="0.25">
      <c r="B264" s="11">
        <v>21</v>
      </c>
      <c r="C264" s="101">
        <v>37212</v>
      </c>
      <c r="D264" s="8">
        <f t="shared" si="27"/>
        <v>37302</v>
      </c>
      <c r="E264" s="118">
        <f t="shared" si="28"/>
        <v>0</v>
      </c>
      <c r="F264" s="120"/>
      <c r="G264" s="131">
        <f t="shared" si="29"/>
        <v>0</v>
      </c>
      <c r="H264" s="116"/>
    </row>
    <row r="265" spans="2:8" x14ac:dyDescent="0.25">
      <c r="B265" s="11">
        <v>22</v>
      </c>
      <c r="C265" s="101">
        <v>37213</v>
      </c>
      <c r="D265" s="8">
        <f t="shared" si="27"/>
        <v>37303</v>
      </c>
      <c r="E265" s="118">
        <f t="shared" si="28"/>
        <v>0</v>
      </c>
      <c r="F265" s="120"/>
      <c r="G265" s="131">
        <f t="shared" si="29"/>
        <v>0</v>
      </c>
      <c r="H265" s="116"/>
    </row>
    <row r="266" spans="2:8" x14ac:dyDescent="0.25">
      <c r="B266" s="11">
        <v>23</v>
      </c>
      <c r="C266" s="101">
        <v>37214</v>
      </c>
      <c r="D266" s="8">
        <f t="shared" si="27"/>
        <v>37304</v>
      </c>
      <c r="E266" s="118">
        <f t="shared" si="28"/>
        <v>0</v>
      </c>
      <c r="F266" s="120"/>
      <c r="G266" s="131">
        <f t="shared" si="29"/>
        <v>0</v>
      </c>
      <c r="H266" s="116"/>
    </row>
    <row r="267" spans="2:8" x14ac:dyDescent="0.25">
      <c r="B267" s="11">
        <v>24</v>
      </c>
      <c r="C267" s="101">
        <v>37213</v>
      </c>
      <c r="D267" s="8">
        <f t="shared" si="27"/>
        <v>37303</v>
      </c>
      <c r="E267" s="118">
        <f t="shared" si="28"/>
        <v>0</v>
      </c>
      <c r="F267" s="120"/>
      <c r="G267" s="131">
        <f t="shared" si="29"/>
        <v>0</v>
      </c>
      <c r="H267" s="116"/>
    </row>
    <row r="268" spans="2:8" x14ac:dyDescent="0.25">
      <c r="B268" s="11">
        <v>25</v>
      </c>
      <c r="C268" s="101">
        <v>37213</v>
      </c>
      <c r="D268" s="8">
        <f t="shared" si="27"/>
        <v>37303</v>
      </c>
      <c r="E268" s="118">
        <f t="shared" si="28"/>
        <v>0</v>
      </c>
      <c r="F268" s="120"/>
      <c r="G268" s="131">
        <f t="shared" si="29"/>
        <v>0</v>
      </c>
      <c r="H268" s="116"/>
    </row>
    <row r="269" spans="2:8" x14ac:dyDescent="0.25">
      <c r="B269" s="11">
        <v>26</v>
      </c>
      <c r="C269" s="102">
        <v>37226</v>
      </c>
      <c r="D269" s="8">
        <f t="shared" si="27"/>
        <v>37316</v>
      </c>
      <c r="E269" s="118">
        <f t="shared" si="28"/>
        <v>0</v>
      </c>
      <c r="F269" s="120"/>
      <c r="G269" s="131">
        <f t="shared" si="29"/>
        <v>0</v>
      </c>
      <c r="H269" s="116"/>
    </row>
    <row r="270" spans="2:8" x14ac:dyDescent="0.25">
      <c r="B270" s="11">
        <v>27</v>
      </c>
      <c r="C270" s="101">
        <v>37225</v>
      </c>
      <c r="D270" s="8">
        <f t="shared" si="27"/>
        <v>37315</v>
      </c>
      <c r="E270" s="118">
        <f t="shared" si="28"/>
        <v>0</v>
      </c>
      <c r="F270" s="120"/>
      <c r="G270" s="131">
        <f t="shared" si="29"/>
        <v>0</v>
      </c>
      <c r="H270" s="116"/>
    </row>
    <row r="271" spans="2:8" x14ac:dyDescent="0.25">
      <c r="B271" s="11">
        <v>28</v>
      </c>
      <c r="C271" s="101">
        <v>37214</v>
      </c>
      <c r="D271" s="8">
        <f t="shared" si="27"/>
        <v>37304</v>
      </c>
      <c r="E271" s="118">
        <f t="shared" si="28"/>
        <v>0</v>
      </c>
      <c r="F271" s="120"/>
      <c r="G271" s="131">
        <f t="shared" si="29"/>
        <v>0</v>
      </c>
      <c r="H271" s="116"/>
    </row>
    <row r="272" spans="2:8" x14ac:dyDescent="0.25">
      <c r="B272" s="11">
        <v>29</v>
      </c>
      <c r="C272" s="100">
        <v>37215</v>
      </c>
      <c r="D272" s="8">
        <f t="shared" si="27"/>
        <v>37305</v>
      </c>
      <c r="E272" s="118">
        <f t="shared" si="28"/>
        <v>0</v>
      </c>
      <c r="F272" s="120"/>
      <c r="G272" s="131">
        <f t="shared" si="29"/>
        <v>0</v>
      </c>
      <c r="H272" s="116"/>
    </row>
    <row r="273" spans="2:8" x14ac:dyDescent="0.25">
      <c r="B273" s="11">
        <v>30</v>
      </c>
      <c r="C273" s="101">
        <v>37214</v>
      </c>
      <c r="D273" s="8">
        <f t="shared" si="27"/>
        <v>37304</v>
      </c>
      <c r="E273" s="118">
        <f t="shared" si="28"/>
        <v>0</v>
      </c>
      <c r="F273" s="120"/>
      <c r="G273" s="131">
        <f t="shared" si="29"/>
        <v>0</v>
      </c>
      <c r="H273" s="116"/>
    </row>
    <row r="274" spans="2:8" x14ac:dyDescent="0.25">
      <c r="B274" s="11">
        <v>49</v>
      </c>
      <c r="C274" s="101">
        <v>37222</v>
      </c>
      <c r="D274" s="8">
        <f t="shared" si="27"/>
        <v>37312</v>
      </c>
      <c r="E274" s="118">
        <f t="shared" si="28"/>
        <v>0</v>
      </c>
      <c r="F274" s="120"/>
      <c r="G274" s="131">
        <f t="shared" si="29"/>
        <v>0</v>
      </c>
      <c r="H274" s="116"/>
    </row>
    <row r="275" spans="2:8" x14ac:dyDescent="0.25">
      <c r="B275" s="11">
        <v>50</v>
      </c>
      <c r="C275" s="101">
        <v>37217</v>
      </c>
      <c r="D275" s="8">
        <f t="shared" si="27"/>
        <v>37307</v>
      </c>
      <c r="E275" s="118">
        <f t="shared" si="28"/>
        <v>0</v>
      </c>
      <c r="F275" s="120"/>
      <c r="G275" s="131">
        <f t="shared" si="29"/>
        <v>0</v>
      </c>
      <c r="H275" s="116"/>
    </row>
    <row r="276" spans="2:8" x14ac:dyDescent="0.25">
      <c r="B276" s="11">
        <v>51</v>
      </c>
      <c r="C276" s="101">
        <v>37217</v>
      </c>
      <c r="D276" s="8">
        <f t="shared" si="27"/>
        <v>37307</v>
      </c>
      <c r="E276" s="118">
        <f t="shared" si="28"/>
        <v>0</v>
      </c>
      <c r="F276" s="120"/>
      <c r="G276" s="131">
        <f t="shared" si="29"/>
        <v>0</v>
      </c>
      <c r="H276" s="116"/>
    </row>
    <row r="277" spans="2:8" x14ac:dyDescent="0.25">
      <c r="B277" s="11">
        <v>52</v>
      </c>
      <c r="C277" s="101">
        <v>37217</v>
      </c>
      <c r="D277" s="8">
        <f t="shared" si="27"/>
        <v>37307</v>
      </c>
      <c r="E277" s="118">
        <f t="shared" si="28"/>
        <v>0</v>
      </c>
      <c r="F277" s="120"/>
      <c r="G277" s="131">
        <f t="shared" si="29"/>
        <v>0</v>
      </c>
      <c r="H277" s="116"/>
    </row>
    <row r="278" spans="2:8" x14ac:dyDescent="0.25">
      <c r="B278" s="11">
        <v>53</v>
      </c>
      <c r="C278" s="101">
        <v>37220</v>
      </c>
      <c r="D278" s="8">
        <f t="shared" si="27"/>
        <v>37310</v>
      </c>
      <c r="E278" s="118">
        <f t="shared" si="28"/>
        <v>0</v>
      </c>
      <c r="F278" s="120"/>
      <c r="G278" s="131">
        <f t="shared" si="29"/>
        <v>0</v>
      </c>
      <c r="H278" s="116"/>
    </row>
    <row r="279" spans="2:8" x14ac:dyDescent="0.25">
      <c r="B279" s="11">
        <v>54</v>
      </c>
      <c r="C279" s="101">
        <v>37220</v>
      </c>
      <c r="D279" s="8">
        <f t="shared" si="27"/>
        <v>37310</v>
      </c>
      <c r="E279" s="118">
        <f t="shared" si="28"/>
        <v>0</v>
      </c>
      <c r="F279" s="120"/>
      <c r="G279" s="131">
        <f t="shared" si="29"/>
        <v>0</v>
      </c>
      <c r="H279" s="116"/>
    </row>
    <row r="280" spans="2:8" x14ac:dyDescent="0.25">
      <c r="B280" s="11">
        <v>55</v>
      </c>
      <c r="C280" s="101">
        <v>37222</v>
      </c>
      <c r="D280" s="8">
        <f t="shared" si="27"/>
        <v>37312</v>
      </c>
      <c r="E280" s="118">
        <f t="shared" si="28"/>
        <v>0</v>
      </c>
      <c r="F280" s="120"/>
      <c r="G280" s="131">
        <f t="shared" si="29"/>
        <v>0</v>
      </c>
      <c r="H280" s="116"/>
    </row>
    <row r="281" spans="2:8" x14ac:dyDescent="0.25">
      <c r="B281" s="11">
        <v>56</v>
      </c>
      <c r="C281" s="101">
        <v>37221</v>
      </c>
      <c r="D281" s="8">
        <f t="shared" ref="D281:D312" si="30">C281+90</f>
        <v>37311</v>
      </c>
      <c r="E281" s="118">
        <f t="shared" ref="E281:E312" si="31">IF($A$25&gt;=D281,(IF($A$25-D281&gt;31,$A$25-$A$24+1,$A$25-D281+1)),0)</f>
        <v>0</v>
      </c>
      <c r="F281" s="120"/>
      <c r="G281" s="131">
        <f t="shared" ref="G281:G312" si="32">IF(E281&gt;0,1,0)</f>
        <v>0</v>
      </c>
      <c r="H281" s="116"/>
    </row>
    <row r="282" spans="2:8" x14ac:dyDescent="0.25">
      <c r="B282" s="11">
        <v>57</v>
      </c>
      <c r="C282" s="101">
        <v>37222</v>
      </c>
      <c r="D282" s="8">
        <f t="shared" si="30"/>
        <v>37312</v>
      </c>
      <c r="E282" s="118">
        <f t="shared" si="31"/>
        <v>0</v>
      </c>
      <c r="F282" s="120"/>
      <c r="G282" s="131">
        <f t="shared" si="32"/>
        <v>0</v>
      </c>
      <c r="H282" s="116"/>
    </row>
    <row r="283" spans="2:8" x14ac:dyDescent="0.25">
      <c r="B283" s="11">
        <v>58</v>
      </c>
      <c r="C283" s="101">
        <v>37220</v>
      </c>
      <c r="D283" s="8">
        <f t="shared" si="30"/>
        <v>37310</v>
      </c>
      <c r="E283" s="118">
        <f t="shared" si="31"/>
        <v>0</v>
      </c>
      <c r="F283" s="120"/>
      <c r="G283" s="131">
        <f t="shared" si="32"/>
        <v>0</v>
      </c>
      <c r="H283" s="116"/>
    </row>
    <row r="284" spans="2:8" x14ac:dyDescent="0.25">
      <c r="B284" s="11">
        <v>59</v>
      </c>
      <c r="C284" s="101">
        <v>37221</v>
      </c>
      <c r="D284" s="8">
        <f t="shared" si="30"/>
        <v>37311</v>
      </c>
      <c r="E284" s="118">
        <f t="shared" si="31"/>
        <v>0</v>
      </c>
      <c r="F284" s="120"/>
      <c r="G284" s="131">
        <f t="shared" si="32"/>
        <v>0</v>
      </c>
      <c r="H284" s="116"/>
    </row>
    <row r="285" spans="2:8" x14ac:dyDescent="0.25">
      <c r="B285" s="11">
        <v>60</v>
      </c>
      <c r="C285" s="101">
        <v>37218</v>
      </c>
      <c r="D285" s="8">
        <f t="shared" si="30"/>
        <v>37308</v>
      </c>
      <c r="E285" s="118">
        <f t="shared" si="31"/>
        <v>0</v>
      </c>
      <c r="F285" s="120"/>
      <c r="G285" s="131">
        <f t="shared" si="32"/>
        <v>0</v>
      </c>
      <c r="H285" s="116"/>
    </row>
    <row r="286" spans="2:8" x14ac:dyDescent="0.25">
      <c r="B286" s="11">
        <v>61</v>
      </c>
      <c r="C286" s="101">
        <v>37218</v>
      </c>
      <c r="D286" s="8">
        <f t="shared" si="30"/>
        <v>37308</v>
      </c>
      <c r="E286" s="118">
        <f t="shared" si="31"/>
        <v>0</v>
      </c>
      <c r="F286" s="120"/>
      <c r="G286" s="131">
        <f t="shared" si="32"/>
        <v>0</v>
      </c>
      <c r="H286" s="116"/>
    </row>
    <row r="287" spans="2:8" x14ac:dyDescent="0.25">
      <c r="B287" s="11">
        <v>62</v>
      </c>
      <c r="C287" s="101">
        <v>37219</v>
      </c>
      <c r="D287" s="8">
        <f t="shared" si="30"/>
        <v>37309</v>
      </c>
      <c r="E287" s="118">
        <f t="shared" si="31"/>
        <v>0</v>
      </c>
      <c r="F287" s="120"/>
      <c r="G287" s="131">
        <f t="shared" si="32"/>
        <v>0</v>
      </c>
      <c r="H287" s="116"/>
    </row>
    <row r="288" spans="2:8" x14ac:dyDescent="0.25">
      <c r="B288" s="11">
        <v>63</v>
      </c>
      <c r="C288" s="101">
        <v>37219</v>
      </c>
      <c r="D288" s="8">
        <f t="shared" si="30"/>
        <v>37309</v>
      </c>
      <c r="E288" s="118">
        <f t="shared" si="31"/>
        <v>0</v>
      </c>
      <c r="F288" s="120"/>
      <c r="G288" s="131">
        <f t="shared" si="32"/>
        <v>0</v>
      </c>
      <c r="H288" s="116"/>
    </row>
    <row r="289" spans="2:8" x14ac:dyDescent="0.25">
      <c r="B289" s="11">
        <v>64</v>
      </c>
      <c r="C289" s="101">
        <v>37223</v>
      </c>
      <c r="D289" s="8">
        <f t="shared" si="30"/>
        <v>37313</v>
      </c>
      <c r="E289" s="118">
        <f t="shared" si="31"/>
        <v>0</v>
      </c>
      <c r="F289" s="120"/>
      <c r="G289" s="131">
        <f t="shared" si="32"/>
        <v>0</v>
      </c>
      <c r="H289" s="116"/>
    </row>
    <row r="290" spans="2:8" x14ac:dyDescent="0.25">
      <c r="B290" s="11">
        <v>65</v>
      </c>
      <c r="C290" s="101">
        <v>37224</v>
      </c>
      <c r="D290" s="8">
        <f t="shared" si="30"/>
        <v>37314</v>
      </c>
      <c r="E290" s="118">
        <f t="shared" si="31"/>
        <v>0</v>
      </c>
      <c r="F290" s="120"/>
      <c r="G290" s="131">
        <f t="shared" si="32"/>
        <v>0</v>
      </c>
      <c r="H290" s="116"/>
    </row>
    <row r="291" spans="2:8" x14ac:dyDescent="0.25">
      <c r="B291" s="11">
        <v>66</v>
      </c>
      <c r="C291" s="101">
        <v>37225</v>
      </c>
      <c r="D291" s="8">
        <f t="shared" si="30"/>
        <v>37315</v>
      </c>
      <c r="E291" s="118">
        <f t="shared" si="31"/>
        <v>0</v>
      </c>
      <c r="F291" s="120"/>
      <c r="G291" s="131">
        <f t="shared" si="32"/>
        <v>0</v>
      </c>
      <c r="H291" s="116"/>
    </row>
    <row r="292" spans="2:8" x14ac:dyDescent="0.25">
      <c r="B292" s="11">
        <v>67</v>
      </c>
      <c r="C292" s="101">
        <v>37224</v>
      </c>
      <c r="D292" s="8">
        <f t="shared" si="30"/>
        <v>37314</v>
      </c>
      <c r="E292" s="118">
        <f t="shared" si="31"/>
        <v>0</v>
      </c>
      <c r="F292" s="120"/>
      <c r="G292" s="131">
        <f t="shared" si="32"/>
        <v>0</v>
      </c>
      <c r="H292" s="116"/>
    </row>
    <row r="293" spans="2:8" x14ac:dyDescent="0.25">
      <c r="B293" s="11">
        <v>68</v>
      </c>
      <c r="C293" s="101">
        <v>37223</v>
      </c>
      <c r="D293" s="8">
        <f t="shared" si="30"/>
        <v>37313</v>
      </c>
      <c r="E293" s="118">
        <f t="shared" si="31"/>
        <v>0</v>
      </c>
      <c r="F293" s="120"/>
      <c r="G293" s="131">
        <f t="shared" si="32"/>
        <v>0</v>
      </c>
      <c r="H293" s="116"/>
    </row>
    <row r="294" spans="2:8" x14ac:dyDescent="0.25">
      <c r="B294" s="11">
        <v>69</v>
      </c>
      <c r="C294" s="101">
        <v>37225</v>
      </c>
      <c r="D294" s="8">
        <f t="shared" si="30"/>
        <v>37315</v>
      </c>
      <c r="E294" s="118">
        <f t="shared" si="31"/>
        <v>0</v>
      </c>
      <c r="F294" s="120"/>
      <c r="G294" s="131">
        <f t="shared" si="32"/>
        <v>0</v>
      </c>
      <c r="H294" s="116"/>
    </row>
    <row r="295" spans="2:8" x14ac:dyDescent="0.25">
      <c r="B295" s="11">
        <v>70</v>
      </c>
      <c r="C295" s="102">
        <v>37227</v>
      </c>
      <c r="D295" s="8">
        <f t="shared" si="30"/>
        <v>37317</v>
      </c>
      <c r="E295" s="118">
        <f t="shared" si="31"/>
        <v>0</v>
      </c>
      <c r="F295" s="120"/>
      <c r="G295" s="131">
        <f t="shared" si="32"/>
        <v>0</v>
      </c>
      <c r="H295" s="116"/>
    </row>
    <row r="296" spans="2:8" x14ac:dyDescent="0.25">
      <c r="B296" s="11">
        <v>71</v>
      </c>
      <c r="C296" s="102">
        <v>37227</v>
      </c>
      <c r="D296" s="8">
        <f t="shared" si="30"/>
        <v>37317</v>
      </c>
      <c r="E296" s="118">
        <f t="shared" si="31"/>
        <v>0</v>
      </c>
      <c r="F296" s="120"/>
      <c r="G296" s="131">
        <f t="shared" si="32"/>
        <v>0</v>
      </c>
      <c r="H296" s="116"/>
    </row>
    <row r="297" spans="2:8" x14ac:dyDescent="0.25">
      <c r="B297" s="11">
        <v>72</v>
      </c>
      <c r="C297" s="101">
        <v>37218</v>
      </c>
      <c r="D297" s="8">
        <f t="shared" si="30"/>
        <v>37308</v>
      </c>
      <c r="E297" s="118">
        <f t="shared" si="31"/>
        <v>0</v>
      </c>
      <c r="F297" s="120"/>
      <c r="G297" s="131">
        <f t="shared" si="32"/>
        <v>0</v>
      </c>
      <c r="H297" s="116"/>
    </row>
    <row r="298" spans="2:8" x14ac:dyDescent="0.25">
      <c r="B298" s="11">
        <v>73</v>
      </c>
      <c r="C298" s="101">
        <v>37220</v>
      </c>
      <c r="D298" s="8">
        <f t="shared" si="30"/>
        <v>37310</v>
      </c>
      <c r="E298" s="118">
        <f t="shared" si="31"/>
        <v>0</v>
      </c>
      <c r="F298" s="120"/>
      <c r="G298" s="131">
        <f t="shared" si="32"/>
        <v>0</v>
      </c>
      <c r="H298" s="116"/>
    </row>
    <row r="299" spans="2:8" x14ac:dyDescent="0.25">
      <c r="B299" s="11">
        <v>74</v>
      </c>
      <c r="C299" s="101">
        <v>37219</v>
      </c>
      <c r="D299" s="8">
        <f t="shared" si="30"/>
        <v>37309</v>
      </c>
      <c r="E299" s="118">
        <f t="shared" si="31"/>
        <v>0</v>
      </c>
      <c r="F299" s="120"/>
      <c r="G299" s="131">
        <f t="shared" si="32"/>
        <v>0</v>
      </c>
      <c r="H299" s="116"/>
    </row>
    <row r="300" spans="2:8" x14ac:dyDescent="0.25">
      <c r="B300" s="11">
        <v>75</v>
      </c>
      <c r="C300" s="101">
        <v>37220</v>
      </c>
      <c r="D300" s="8">
        <f t="shared" si="30"/>
        <v>37310</v>
      </c>
      <c r="E300" s="118">
        <f t="shared" si="31"/>
        <v>0</v>
      </c>
      <c r="F300" s="120"/>
      <c r="G300" s="131">
        <f t="shared" si="32"/>
        <v>0</v>
      </c>
      <c r="H300" s="116"/>
    </row>
    <row r="301" spans="2:8" x14ac:dyDescent="0.25">
      <c r="B301" s="11">
        <v>76</v>
      </c>
      <c r="C301" s="101">
        <v>37220</v>
      </c>
      <c r="D301" s="8">
        <f t="shared" si="30"/>
        <v>37310</v>
      </c>
      <c r="E301" s="118">
        <f t="shared" si="31"/>
        <v>0</v>
      </c>
      <c r="F301" s="120"/>
      <c r="G301" s="131">
        <f t="shared" si="32"/>
        <v>0</v>
      </c>
      <c r="H301" s="116"/>
    </row>
    <row r="302" spans="2:8" x14ac:dyDescent="0.25">
      <c r="B302" s="11">
        <v>77</v>
      </c>
      <c r="C302" s="101">
        <v>37219</v>
      </c>
      <c r="D302" s="8">
        <f t="shared" si="30"/>
        <v>37309</v>
      </c>
      <c r="E302" s="118">
        <f t="shared" si="31"/>
        <v>0</v>
      </c>
      <c r="F302" s="120"/>
      <c r="G302" s="131">
        <f t="shared" si="32"/>
        <v>0</v>
      </c>
      <c r="H302" s="116"/>
    </row>
    <row r="303" spans="2:8" x14ac:dyDescent="0.25">
      <c r="B303" s="11">
        <v>78</v>
      </c>
      <c r="C303" s="102">
        <v>37230</v>
      </c>
      <c r="D303" s="8">
        <f t="shared" si="30"/>
        <v>37320</v>
      </c>
      <c r="E303" s="118">
        <f t="shared" si="31"/>
        <v>0</v>
      </c>
      <c r="F303" s="120"/>
      <c r="G303" s="131">
        <f t="shared" si="32"/>
        <v>0</v>
      </c>
      <c r="H303" s="116"/>
    </row>
    <row r="304" spans="2:8" x14ac:dyDescent="0.25">
      <c r="B304" s="11">
        <v>79</v>
      </c>
      <c r="C304" s="101">
        <v>37224</v>
      </c>
      <c r="D304" s="8">
        <f t="shared" si="30"/>
        <v>37314</v>
      </c>
      <c r="E304" s="118">
        <f t="shared" si="31"/>
        <v>0</v>
      </c>
      <c r="F304" s="120"/>
      <c r="G304" s="131">
        <f t="shared" si="32"/>
        <v>0</v>
      </c>
      <c r="H304" s="116"/>
    </row>
    <row r="305" spans="2:11" x14ac:dyDescent="0.25">
      <c r="B305" s="11">
        <v>80</v>
      </c>
      <c r="C305" s="101">
        <v>37224</v>
      </c>
      <c r="D305" s="8">
        <f t="shared" si="30"/>
        <v>37314</v>
      </c>
      <c r="E305" s="118">
        <f t="shared" si="31"/>
        <v>0</v>
      </c>
      <c r="F305" s="120"/>
      <c r="G305" s="131">
        <f t="shared" si="32"/>
        <v>0</v>
      </c>
      <c r="H305" s="116"/>
    </row>
    <row r="306" spans="2:11" x14ac:dyDescent="0.25">
      <c r="B306" s="11">
        <v>81</v>
      </c>
      <c r="C306" s="102">
        <v>37230</v>
      </c>
      <c r="D306" s="8">
        <f t="shared" si="30"/>
        <v>37320</v>
      </c>
      <c r="E306" s="118">
        <f t="shared" si="31"/>
        <v>0</v>
      </c>
      <c r="F306" s="120"/>
      <c r="G306" s="131">
        <f t="shared" si="32"/>
        <v>0</v>
      </c>
      <c r="H306" s="116"/>
    </row>
    <row r="307" spans="2:11" x14ac:dyDescent="0.25">
      <c r="B307" s="11">
        <v>82</v>
      </c>
      <c r="C307" s="101">
        <v>37224</v>
      </c>
      <c r="D307" s="8">
        <f t="shared" si="30"/>
        <v>37314</v>
      </c>
      <c r="E307" s="118">
        <f t="shared" si="31"/>
        <v>0</v>
      </c>
      <c r="F307" s="120"/>
      <c r="G307" s="131">
        <f t="shared" si="32"/>
        <v>0</v>
      </c>
      <c r="H307" s="116"/>
    </row>
    <row r="308" spans="2:11" x14ac:dyDescent="0.25">
      <c r="B308" s="11">
        <v>83</v>
      </c>
      <c r="C308" s="102">
        <v>37227</v>
      </c>
      <c r="D308" s="8">
        <f t="shared" si="30"/>
        <v>37317</v>
      </c>
      <c r="E308" s="118">
        <f t="shared" si="31"/>
        <v>0</v>
      </c>
      <c r="F308" s="120"/>
      <c r="G308" s="131">
        <f t="shared" si="32"/>
        <v>0</v>
      </c>
      <c r="H308" s="116"/>
    </row>
    <row r="309" spans="2:11" x14ac:dyDescent="0.25">
      <c r="B309" s="11">
        <v>84</v>
      </c>
      <c r="C309" s="102">
        <v>37228</v>
      </c>
      <c r="D309" s="8">
        <f t="shared" si="30"/>
        <v>37318</v>
      </c>
      <c r="E309" s="118">
        <f t="shared" si="31"/>
        <v>0</v>
      </c>
      <c r="F309" s="120"/>
      <c r="G309" s="131">
        <f t="shared" si="32"/>
        <v>0</v>
      </c>
      <c r="H309" s="116"/>
    </row>
    <row r="310" spans="2:11" x14ac:dyDescent="0.25">
      <c r="B310" s="11">
        <v>85</v>
      </c>
      <c r="C310" s="102">
        <v>37231</v>
      </c>
      <c r="D310" s="8">
        <f t="shared" si="30"/>
        <v>37321</v>
      </c>
      <c r="E310" s="118">
        <f t="shared" si="31"/>
        <v>0</v>
      </c>
      <c r="F310" s="120"/>
      <c r="G310" s="131">
        <f t="shared" si="32"/>
        <v>0</v>
      </c>
      <c r="H310" s="116"/>
    </row>
    <row r="311" spans="2:11" x14ac:dyDescent="0.25">
      <c r="B311" s="11">
        <v>86</v>
      </c>
      <c r="C311" s="102">
        <v>37229</v>
      </c>
      <c r="D311" s="8">
        <f t="shared" si="30"/>
        <v>37319</v>
      </c>
      <c r="E311" s="118">
        <f t="shared" si="31"/>
        <v>0</v>
      </c>
      <c r="F311" s="120"/>
      <c r="G311" s="131">
        <f t="shared" si="32"/>
        <v>0</v>
      </c>
      <c r="H311" s="116"/>
    </row>
    <row r="312" spans="2:11" x14ac:dyDescent="0.25">
      <c r="B312" s="11">
        <v>87</v>
      </c>
      <c r="C312" s="102">
        <v>37228</v>
      </c>
      <c r="D312" s="8">
        <f t="shared" si="30"/>
        <v>37318</v>
      </c>
      <c r="E312" s="118">
        <f t="shared" si="31"/>
        <v>0</v>
      </c>
      <c r="F312" s="120"/>
      <c r="G312" s="131">
        <f t="shared" si="32"/>
        <v>0</v>
      </c>
      <c r="H312" s="116"/>
    </row>
    <row r="313" spans="2:11" x14ac:dyDescent="0.25">
      <c r="B313" s="11">
        <v>88</v>
      </c>
      <c r="C313" s="102">
        <v>37229</v>
      </c>
      <c r="D313" s="8">
        <f t="shared" ref="D313:D338" si="33">C313+90</f>
        <v>37319</v>
      </c>
      <c r="E313" s="118">
        <f t="shared" ref="E313:E338" si="34">IF($A$25&gt;=D313,(IF($A$25-D313&gt;31,$A$25-$A$24+1,$A$25-D313+1)),0)</f>
        <v>0</v>
      </c>
      <c r="F313" s="120"/>
      <c r="G313" s="131">
        <f t="shared" ref="G313:G338" si="35">IF(E313&gt;0,1,0)</f>
        <v>0</v>
      </c>
      <c r="H313" s="116"/>
      <c r="K313" s="61"/>
    </row>
    <row r="314" spans="2:11" x14ac:dyDescent="0.25">
      <c r="B314" s="11">
        <v>89</v>
      </c>
      <c r="C314" s="102">
        <v>37229</v>
      </c>
      <c r="D314" s="8">
        <f t="shared" si="33"/>
        <v>37319</v>
      </c>
      <c r="E314" s="118">
        <f t="shared" si="34"/>
        <v>0</v>
      </c>
      <c r="F314" s="120"/>
      <c r="G314" s="131">
        <f t="shared" si="35"/>
        <v>0</v>
      </c>
      <c r="H314" s="116"/>
    </row>
    <row r="315" spans="2:11" x14ac:dyDescent="0.25">
      <c r="B315" s="11">
        <v>90</v>
      </c>
      <c r="C315" s="102">
        <v>37227</v>
      </c>
      <c r="D315" s="8">
        <f t="shared" si="33"/>
        <v>37317</v>
      </c>
      <c r="E315" s="118">
        <f t="shared" si="34"/>
        <v>0</v>
      </c>
      <c r="F315" s="120"/>
      <c r="G315" s="131">
        <f t="shared" si="35"/>
        <v>0</v>
      </c>
      <c r="H315" s="116"/>
    </row>
    <row r="316" spans="2:11" x14ac:dyDescent="0.25">
      <c r="B316" s="11">
        <v>91</v>
      </c>
      <c r="C316" s="101">
        <v>37224</v>
      </c>
      <c r="D316" s="8">
        <f t="shared" si="33"/>
        <v>37314</v>
      </c>
      <c r="E316" s="118">
        <f t="shared" si="34"/>
        <v>0</v>
      </c>
      <c r="F316" s="120"/>
      <c r="G316" s="131">
        <f t="shared" si="35"/>
        <v>0</v>
      </c>
      <c r="H316" s="116"/>
    </row>
    <row r="317" spans="2:11" x14ac:dyDescent="0.25">
      <c r="B317" s="11">
        <v>92</v>
      </c>
      <c r="C317" s="102">
        <v>37233</v>
      </c>
      <c r="D317" s="8">
        <f t="shared" si="33"/>
        <v>37323</v>
      </c>
      <c r="E317" s="118">
        <f t="shared" si="34"/>
        <v>0</v>
      </c>
      <c r="F317" s="120"/>
      <c r="G317" s="131">
        <f t="shared" si="35"/>
        <v>0</v>
      </c>
      <c r="H317" s="116"/>
    </row>
    <row r="318" spans="2:11" x14ac:dyDescent="0.25">
      <c r="B318" s="11">
        <v>93</v>
      </c>
      <c r="C318" s="102">
        <v>37229</v>
      </c>
      <c r="D318" s="8">
        <f t="shared" si="33"/>
        <v>37319</v>
      </c>
      <c r="E318" s="118">
        <f t="shared" si="34"/>
        <v>0</v>
      </c>
      <c r="F318" s="120"/>
      <c r="G318" s="131">
        <f t="shared" si="35"/>
        <v>0</v>
      </c>
      <c r="H318" s="116"/>
    </row>
    <row r="319" spans="2:11" x14ac:dyDescent="0.25">
      <c r="B319" s="1">
        <v>96</v>
      </c>
      <c r="C319" s="102">
        <v>37226</v>
      </c>
      <c r="D319" s="8">
        <f t="shared" si="33"/>
        <v>37316</v>
      </c>
      <c r="E319" s="118">
        <f t="shared" si="34"/>
        <v>0</v>
      </c>
      <c r="F319" s="120"/>
      <c r="G319" s="131">
        <f t="shared" si="35"/>
        <v>0</v>
      </c>
      <c r="H319" s="116"/>
    </row>
    <row r="320" spans="2:11" x14ac:dyDescent="0.25">
      <c r="B320" s="1">
        <v>100</v>
      </c>
      <c r="C320" s="102">
        <v>37226</v>
      </c>
      <c r="D320" s="8">
        <f t="shared" si="33"/>
        <v>37316</v>
      </c>
      <c r="E320" s="118">
        <f t="shared" si="34"/>
        <v>0</v>
      </c>
      <c r="F320" s="120"/>
      <c r="G320" s="131">
        <f t="shared" si="35"/>
        <v>0</v>
      </c>
      <c r="H320" s="116"/>
    </row>
    <row r="321" spans="2:8" x14ac:dyDescent="0.25">
      <c r="B321" s="1">
        <v>102</v>
      </c>
      <c r="C321" s="102">
        <v>37227</v>
      </c>
      <c r="D321" s="8">
        <f t="shared" si="33"/>
        <v>37317</v>
      </c>
      <c r="E321" s="118">
        <f t="shared" si="34"/>
        <v>0</v>
      </c>
      <c r="F321" s="120"/>
      <c r="G321" s="131">
        <f t="shared" si="35"/>
        <v>0</v>
      </c>
      <c r="H321" s="116"/>
    </row>
    <row r="322" spans="2:8" x14ac:dyDescent="0.25">
      <c r="B322" s="1">
        <v>103</v>
      </c>
      <c r="C322" s="101">
        <v>37224</v>
      </c>
      <c r="D322" s="8">
        <f t="shared" si="33"/>
        <v>37314</v>
      </c>
      <c r="E322" s="118">
        <f t="shared" si="34"/>
        <v>0</v>
      </c>
      <c r="F322" s="120"/>
      <c r="G322" s="131">
        <f t="shared" si="35"/>
        <v>0</v>
      </c>
      <c r="H322" s="116"/>
    </row>
    <row r="323" spans="2:8" x14ac:dyDescent="0.25">
      <c r="B323" s="1">
        <v>104</v>
      </c>
      <c r="C323" s="102">
        <v>37228</v>
      </c>
      <c r="D323" s="8">
        <f t="shared" si="33"/>
        <v>37318</v>
      </c>
      <c r="E323" s="118">
        <f t="shared" si="34"/>
        <v>0</v>
      </c>
      <c r="F323" s="120"/>
      <c r="G323" s="131">
        <f t="shared" si="35"/>
        <v>0</v>
      </c>
      <c r="H323" s="116"/>
    </row>
    <row r="324" spans="2:8" x14ac:dyDescent="0.25">
      <c r="B324" s="1">
        <v>105</v>
      </c>
      <c r="C324" s="101">
        <v>37223</v>
      </c>
      <c r="D324" s="8">
        <f t="shared" si="33"/>
        <v>37313</v>
      </c>
      <c r="E324" s="118">
        <f t="shared" si="34"/>
        <v>0</v>
      </c>
      <c r="F324" s="120"/>
      <c r="G324" s="131">
        <f t="shared" si="35"/>
        <v>0</v>
      </c>
      <c r="H324" s="116"/>
    </row>
    <row r="325" spans="2:8" x14ac:dyDescent="0.25">
      <c r="B325" s="1">
        <v>106</v>
      </c>
      <c r="C325" s="101">
        <v>37224</v>
      </c>
      <c r="D325" s="8">
        <f t="shared" si="33"/>
        <v>37314</v>
      </c>
      <c r="E325" s="118">
        <f t="shared" si="34"/>
        <v>0</v>
      </c>
      <c r="F325" s="120"/>
      <c r="G325" s="131">
        <f t="shared" si="35"/>
        <v>0</v>
      </c>
      <c r="H325" s="116"/>
    </row>
    <row r="326" spans="2:8" x14ac:dyDescent="0.25">
      <c r="B326" s="1">
        <v>107</v>
      </c>
      <c r="C326" s="101">
        <v>37224</v>
      </c>
      <c r="D326" s="8">
        <f t="shared" si="33"/>
        <v>37314</v>
      </c>
      <c r="E326" s="118">
        <f t="shared" si="34"/>
        <v>0</v>
      </c>
      <c r="F326" s="120"/>
      <c r="G326" s="131">
        <f t="shared" si="35"/>
        <v>0</v>
      </c>
      <c r="H326" s="116"/>
    </row>
    <row r="327" spans="2:8" x14ac:dyDescent="0.25">
      <c r="B327" s="1">
        <v>108</v>
      </c>
      <c r="C327" s="102">
        <v>37227</v>
      </c>
      <c r="D327" s="8">
        <f t="shared" si="33"/>
        <v>37317</v>
      </c>
      <c r="E327" s="118">
        <f t="shared" si="34"/>
        <v>0</v>
      </c>
      <c r="F327" s="120"/>
      <c r="G327" s="131">
        <f t="shared" si="35"/>
        <v>0</v>
      </c>
      <c r="H327" s="116"/>
    </row>
    <row r="328" spans="2:8" x14ac:dyDescent="0.25">
      <c r="B328" s="1">
        <v>109</v>
      </c>
      <c r="C328" s="102">
        <v>37228</v>
      </c>
      <c r="D328" s="8">
        <f t="shared" si="33"/>
        <v>37318</v>
      </c>
      <c r="E328" s="118">
        <f t="shared" si="34"/>
        <v>0</v>
      </c>
      <c r="F328" s="120"/>
      <c r="G328" s="131">
        <f t="shared" si="35"/>
        <v>0</v>
      </c>
      <c r="H328" s="116"/>
    </row>
    <row r="329" spans="2:8" x14ac:dyDescent="0.25">
      <c r="B329" s="1">
        <v>113</v>
      </c>
      <c r="C329" s="102">
        <v>37227</v>
      </c>
      <c r="D329" s="8">
        <f t="shared" si="33"/>
        <v>37317</v>
      </c>
      <c r="E329" s="118">
        <f t="shared" si="34"/>
        <v>0</v>
      </c>
      <c r="F329" s="120"/>
      <c r="G329" s="131">
        <f t="shared" si="35"/>
        <v>0</v>
      </c>
      <c r="H329" s="116"/>
    </row>
    <row r="330" spans="2:8" x14ac:dyDescent="0.25">
      <c r="B330" s="1">
        <v>114</v>
      </c>
      <c r="C330" s="100">
        <v>37216</v>
      </c>
      <c r="D330" s="8">
        <f t="shared" si="33"/>
        <v>37306</v>
      </c>
      <c r="E330" s="118">
        <f t="shared" si="34"/>
        <v>0</v>
      </c>
      <c r="F330" s="120"/>
      <c r="G330" s="131">
        <f t="shared" si="35"/>
        <v>0</v>
      </c>
      <c r="H330" s="116"/>
    </row>
    <row r="331" spans="2:8" x14ac:dyDescent="0.25">
      <c r="B331" s="1">
        <v>115</v>
      </c>
      <c r="C331" s="101">
        <v>37222</v>
      </c>
      <c r="D331" s="8">
        <f t="shared" si="33"/>
        <v>37312</v>
      </c>
      <c r="E331" s="118">
        <f t="shared" si="34"/>
        <v>0</v>
      </c>
      <c r="F331" s="120"/>
      <c r="G331" s="131">
        <f t="shared" si="35"/>
        <v>0</v>
      </c>
      <c r="H331" s="116"/>
    </row>
    <row r="332" spans="2:8" x14ac:dyDescent="0.25">
      <c r="B332" s="1">
        <v>116</v>
      </c>
      <c r="C332" s="101">
        <v>37221</v>
      </c>
      <c r="D332" s="8">
        <f t="shared" si="33"/>
        <v>37311</v>
      </c>
      <c r="E332" s="118">
        <f t="shared" si="34"/>
        <v>0</v>
      </c>
      <c r="F332" s="120"/>
      <c r="G332" s="131">
        <f t="shared" si="35"/>
        <v>0</v>
      </c>
      <c r="H332" s="116"/>
    </row>
    <row r="333" spans="2:8" x14ac:dyDescent="0.25">
      <c r="B333" s="1">
        <v>117</v>
      </c>
      <c r="C333" s="102">
        <v>37229</v>
      </c>
      <c r="D333" s="8">
        <f t="shared" si="33"/>
        <v>37319</v>
      </c>
      <c r="E333" s="118">
        <f t="shared" si="34"/>
        <v>0</v>
      </c>
      <c r="F333" s="120"/>
      <c r="G333" s="131">
        <f t="shared" si="35"/>
        <v>0</v>
      </c>
      <c r="H333" s="116"/>
    </row>
    <row r="334" spans="2:8" x14ac:dyDescent="0.25">
      <c r="B334" s="1">
        <v>118</v>
      </c>
      <c r="C334" s="102">
        <v>37228</v>
      </c>
      <c r="D334" s="8">
        <f t="shared" si="33"/>
        <v>37318</v>
      </c>
      <c r="E334" s="118">
        <f t="shared" si="34"/>
        <v>0</v>
      </c>
      <c r="F334" s="120"/>
      <c r="G334" s="131">
        <f t="shared" si="35"/>
        <v>0</v>
      </c>
      <c r="H334" s="116"/>
    </row>
    <row r="335" spans="2:8" x14ac:dyDescent="0.25">
      <c r="B335" s="1">
        <v>119</v>
      </c>
      <c r="C335" s="102">
        <v>37228</v>
      </c>
      <c r="D335" s="8">
        <f t="shared" si="33"/>
        <v>37318</v>
      </c>
      <c r="E335" s="118">
        <f t="shared" si="34"/>
        <v>0</v>
      </c>
      <c r="F335" s="120"/>
      <c r="G335" s="131">
        <f t="shared" si="35"/>
        <v>0</v>
      </c>
      <c r="H335" s="116"/>
    </row>
    <row r="336" spans="2:8" x14ac:dyDescent="0.25">
      <c r="B336" s="1">
        <v>120</v>
      </c>
      <c r="C336" s="102">
        <v>37229</v>
      </c>
      <c r="D336" s="8">
        <f t="shared" si="33"/>
        <v>37319</v>
      </c>
      <c r="E336" s="118">
        <f t="shared" si="34"/>
        <v>0</v>
      </c>
      <c r="F336" s="120"/>
      <c r="G336" s="131">
        <f t="shared" si="35"/>
        <v>0</v>
      </c>
      <c r="H336" s="116"/>
    </row>
    <row r="337" spans="2:8" x14ac:dyDescent="0.25">
      <c r="B337" s="1">
        <v>121</v>
      </c>
      <c r="C337" s="102">
        <v>37228</v>
      </c>
      <c r="D337" s="8">
        <f t="shared" si="33"/>
        <v>37318</v>
      </c>
      <c r="E337" s="118">
        <f t="shared" si="34"/>
        <v>0</v>
      </c>
      <c r="F337" s="120"/>
      <c r="G337" s="131">
        <f t="shared" si="35"/>
        <v>0</v>
      </c>
      <c r="H337" s="116"/>
    </row>
    <row r="338" spans="2:8" x14ac:dyDescent="0.25">
      <c r="B338" s="1">
        <v>122</v>
      </c>
      <c r="C338" s="102">
        <v>37228</v>
      </c>
      <c r="D338" s="8">
        <f t="shared" si="33"/>
        <v>37318</v>
      </c>
      <c r="E338" s="118">
        <f t="shared" si="34"/>
        <v>0</v>
      </c>
      <c r="F338" s="120"/>
      <c r="G338" s="131">
        <f t="shared" si="35"/>
        <v>0</v>
      </c>
      <c r="H338" s="116"/>
    </row>
    <row r="339" spans="2:8" x14ac:dyDescent="0.25">
      <c r="B339" s="11"/>
      <c r="E339" s="124" t="s">
        <v>63</v>
      </c>
      <c r="F339" s="125" t="e">
        <f>AVERAGE(F249:F338)</f>
        <v>#DIV/0!</v>
      </c>
      <c r="G339" s="131">
        <f>SUM(G249:G338)</f>
        <v>0</v>
      </c>
    </row>
    <row r="340" spans="2:8" x14ac:dyDescent="0.25">
      <c r="E340" s="112" t="s">
        <v>64</v>
      </c>
    </row>
  </sheetData>
  <mergeCells count="15">
    <mergeCell ref="B1:C1"/>
    <mergeCell ref="B5:C5"/>
    <mergeCell ref="B21:C21"/>
    <mergeCell ref="B203:C203"/>
    <mergeCell ref="B152:C152"/>
    <mergeCell ref="B167:C167"/>
    <mergeCell ref="B192:C192"/>
    <mergeCell ref="B47:C47"/>
    <mergeCell ref="B18:D18"/>
    <mergeCell ref="K20:M20"/>
    <mergeCell ref="H18:I18"/>
    <mergeCell ref="H4:J5"/>
    <mergeCell ref="B224:C224"/>
    <mergeCell ref="B19:D19"/>
    <mergeCell ref="B246:C246"/>
  </mergeCells>
  <conditionalFormatting sqref="G170:G190 G227:G244 G195:G201 G206:G222 E25:G44 E50:G149 G155:G165 E155:F164 E170:F189 E195:F200 E206:F221 E227:F243 E249:F338 G249:G339">
    <cfRule type="cellIs" dxfId="7" priority="1" stopIfTrue="1" operator="greaterThanOrEqual">
      <formula>$A$25</formula>
    </cfRule>
  </conditionalFormatting>
  <conditionalFormatting sqref="D25:D44 D50:D149 D155:D164 D170:D189 D195:D200 D206:D221 D227:D243 D249:D338">
    <cfRule type="cellIs" dxfId="6" priority="2" stopIfTrue="1" operator="greaterThan">
      <formula>$A$25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44" max="11" man="1"/>
    <brk id="98" max="11" man="1"/>
    <brk id="149" max="11" man="1"/>
    <brk id="221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25"/>
  <sheetViews>
    <sheetView topLeftCell="A114" zoomScaleNormal="100" zoomScaleSheetLayoutView="100" workbookViewId="0">
      <selection activeCell="J134" sqref="J134"/>
    </sheetView>
  </sheetViews>
  <sheetFormatPr defaultRowHeight="13.2" x14ac:dyDescent="0.25"/>
  <cols>
    <col min="1" max="1" width="10.109375" bestFit="1" customWidth="1"/>
    <col min="2" max="2" width="18.33203125" style="1" customWidth="1"/>
    <col min="3" max="3" width="22" customWidth="1"/>
    <col min="4" max="4" width="13.44140625" customWidth="1"/>
    <col min="5" max="5" width="16" bestFit="1" customWidth="1"/>
    <col min="6" max="6" width="14.88671875" bestFit="1" customWidth="1"/>
    <col min="7" max="9" width="14.88671875" hidden="1" customWidth="1"/>
  </cols>
  <sheetData>
    <row r="3" spans="1:18" x14ac:dyDescent="0.25">
      <c r="B3" s="173" t="s">
        <v>66</v>
      </c>
      <c r="C3" s="173"/>
      <c r="D3" s="173"/>
      <c r="E3" s="146">
        <f>A10</f>
        <v>37287</v>
      </c>
      <c r="F3" s="147">
        <f>I30+I135+I150+I175+I186+I207+I229+I324</f>
        <v>128</v>
      </c>
      <c r="G3" s="139"/>
      <c r="H3" s="139"/>
    </row>
    <row r="4" spans="1:18" x14ac:dyDescent="0.25">
      <c r="B4" s="173" t="s">
        <v>67</v>
      </c>
      <c r="C4" s="173"/>
      <c r="D4" s="173"/>
      <c r="E4" s="146">
        <f>A10</f>
        <v>37287</v>
      </c>
      <c r="F4" s="148">
        <f>(IF(ISERROR(F31),0,F31)*I30+IF(ISERROR(F136),0,F136)*I135+IF(ISERROR(F151),0,F151)*I150+IF(ISERROR(F176),0,F176)*I175+IF(ISERROR(F187),0,F187)*I186+IF(ISERROR(F208),0,F208)*I207+IF(ISERROR(F230),0,F230)*I229+IF(ISERROR(F325),0,F325)*I324)/F3</f>
        <v>0.89299428565385808</v>
      </c>
      <c r="G4" s="144"/>
      <c r="H4" s="144"/>
    </row>
    <row r="5" spans="1:18" x14ac:dyDescent="0.25">
      <c r="G5" s="61"/>
      <c r="H5" s="61"/>
    </row>
    <row r="6" spans="1:18" ht="17.399999999999999" x14ac:dyDescent="0.3">
      <c r="A6" s="56"/>
      <c r="B6" s="174" t="s">
        <v>19</v>
      </c>
      <c r="C6" s="174"/>
      <c r="D6" s="111"/>
      <c r="E6" s="111"/>
      <c r="F6" s="111"/>
      <c r="G6" s="113"/>
      <c r="H6" s="113"/>
    </row>
    <row r="7" spans="1:18" ht="43.5" customHeight="1" x14ac:dyDescent="0.25">
      <c r="B7" s="2"/>
      <c r="C7" s="2" t="s">
        <v>1</v>
      </c>
      <c r="D7" s="2"/>
      <c r="E7" s="2"/>
      <c r="F7" s="2"/>
      <c r="G7" s="2"/>
      <c r="H7" s="2"/>
      <c r="I7" s="2"/>
      <c r="J7" s="2"/>
    </row>
    <row r="8" spans="1:18" ht="39.6" x14ac:dyDescent="0.25">
      <c r="B8" s="149" t="s">
        <v>0</v>
      </c>
      <c r="C8" s="149" t="s">
        <v>2</v>
      </c>
      <c r="D8" s="149" t="s">
        <v>59</v>
      </c>
      <c r="E8" s="150" t="s">
        <v>61</v>
      </c>
      <c r="F8" s="150" t="s">
        <v>62</v>
      </c>
      <c r="G8" s="117"/>
      <c r="H8" s="117"/>
      <c r="I8" s="117" t="s">
        <v>65</v>
      </c>
      <c r="J8" s="2"/>
      <c r="K8" s="75" t="s">
        <v>3</v>
      </c>
    </row>
    <row r="9" spans="1:18" x14ac:dyDescent="0.25">
      <c r="A9" s="119">
        <v>37257</v>
      </c>
      <c r="D9" s="61"/>
      <c r="E9" s="61"/>
      <c r="F9" s="61"/>
      <c r="G9" s="61"/>
      <c r="H9" s="61"/>
      <c r="I9" s="61"/>
      <c r="J9" s="61"/>
    </row>
    <row r="10" spans="1:18" x14ac:dyDescent="0.25">
      <c r="A10" s="119">
        <v>37287</v>
      </c>
      <c r="B10" s="1">
        <v>1</v>
      </c>
      <c r="C10" s="3">
        <v>37018</v>
      </c>
      <c r="D10" s="8">
        <f>C10+90</f>
        <v>37108</v>
      </c>
      <c r="E10" s="118">
        <f>IF($A$10&gt;=D10,(IF($A$10-D10&gt;31,$A$10-$A$9+1,$A$10-D10+1)),0)</f>
        <v>31</v>
      </c>
      <c r="F10" s="128">
        <v>0.96925006972710315</v>
      </c>
      <c r="G10" s="131">
        <f t="shared" ref="G10:G28" si="0">IF(F10&lt;&gt;"",E10,0)</f>
        <v>31</v>
      </c>
      <c r="H10" s="145">
        <f t="shared" ref="H10:H28" si="1">IF(F10&lt;&gt;"",F10,0)</f>
        <v>0.96925006972710315</v>
      </c>
      <c r="I10" s="131">
        <f>IF(E10&gt;0,1,0)</f>
        <v>1</v>
      </c>
      <c r="J10" s="8"/>
      <c r="K10" s="73" t="s">
        <v>4</v>
      </c>
      <c r="L10" s="73">
        <v>2</v>
      </c>
    </row>
    <row r="11" spans="1:18" x14ac:dyDescent="0.25">
      <c r="B11" s="1">
        <v>2</v>
      </c>
      <c r="C11" s="4">
        <v>37069</v>
      </c>
      <c r="D11" s="8">
        <f t="shared" ref="D11:D29" si="2">C11+90</f>
        <v>37159</v>
      </c>
      <c r="E11" s="118">
        <f t="shared" ref="E11:E29" si="3">IF($A$10&gt;=D11,(IF($A$10-D11&gt;31,$A$10-$A$9+1,$A$10-D11+1)),0)</f>
        <v>31</v>
      </c>
      <c r="F11" s="128">
        <v>0.97100420320723713</v>
      </c>
      <c r="G11" s="131">
        <f t="shared" si="0"/>
        <v>31</v>
      </c>
      <c r="H11" s="145">
        <f t="shared" si="1"/>
        <v>0.97100420320723713</v>
      </c>
      <c r="I11" s="131">
        <f t="shared" ref="I11:I29" si="4">IF(E11&gt;0,1,0)</f>
        <v>1</v>
      </c>
      <c r="J11" s="8"/>
      <c r="K11" s="74" t="s">
        <v>5</v>
      </c>
      <c r="L11" s="74">
        <v>16</v>
      </c>
    </row>
    <row r="12" spans="1:18" ht="13.8" thickBot="1" x14ac:dyDescent="0.3">
      <c r="B12" s="1">
        <v>3</v>
      </c>
      <c r="C12" s="3">
        <v>37028</v>
      </c>
      <c r="D12" s="8">
        <f t="shared" si="2"/>
        <v>37118</v>
      </c>
      <c r="E12" s="118">
        <f t="shared" si="3"/>
        <v>31</v>
      </c>
      <c r="F12" s="128">
        <v>0.95226465380700653</v>
      </c>
      <c r="G12" s="131">
        <f t="shared" si="0"/>
        <v>31</v>
      </c>
      <c r="H12" s="145">
        <f t="shared" si="1"/>
        <v>0.95226465380700653</v>
      </c>
      <c r="I12" s="131">
        <f t="shared" si="4"/>
        <v>1</v>
      </c>
      <c r="J12" s="8"/>
      <c r="K12" s="6" t="s">
        <v>6</v>
      </c>
      <c r="L12" s="6">
        <v>2</v>
      </c>
      <c r="M12" s="7" t="s">
        <v>7</v>
      </c>
      <c r="P12" s="97" t="s">
        <v>20</v>
      </c>
      <c r="Q12" s="98"/>
      <c r="R12" s="98"/>
    </row>
    <row r="13" spans="1:18" ht="13.8" thickTop="1" x14ac:dyDescent="0.25">
      <c r="B13" s="1">
        <v>4</v>
      </c>
      <c r="C13" s="4">
        <v>37069</v>
      </c>
      <c r="D13" s="8">
        <f t="shared" si="2"/>
        <v>37159</v>
      </c>
      <c r="E13" s="118">
        <f t="shared" si="3"/>
        <v>31</v>
      </c>
      <c r="F13" s="128">
        <v>0.95827860522963049</v>
      </c>
      <c r="G13" s="131">
        <f t="shared" si="0"/>
        <v>31</v>
      </c>
      <c r="H13" s="145">
        <f t="shared" si="1"/>
        <v>0.95827860522963049</v>
      </c>
      <c r="I13" s="131">
        <f t="shared" si="4"/>
        <v>1</v>
      </c>
      <c r="J13" s="8"/>
      <c r="L13" s="7">
        <f>SUM(L10:L12)</f>
        <v>20</v>
      </c>
      <c r="M13" s="7" t="s">
        <v>9</v>
      </c>
      <c r="P13" s="9"/>
    </row>
    <row r="14" spans="1:18" x14ac:dyDescent="0.25">
      <c r="B14" s="1">
        <v>5</v>
      </c>
      <c r="C14" s="4">
        <v>37069</v>
      </c>
      <c r="D14" s="8">
        <f t="shared" si="2"/>
        <v>37159</v>
      </c>
      <c r="E14" s="118">
        <f t="shared" si="3"/>
        <v>31</v>
      </c>
      <c r="F14" s="128">
        <v>0.93288933894937709</v>
      </c>
      <c r="G14" s="131">
        <f t="shared" si="0"/>
        <v>31</v>
      </c>
      <c r="H14" s="145">
        <f t="shared" si="1"/>
        <v>0.93288933894937709</v>
      </c>
      <c r="I14" s="131">
        <f t="shared" si="4"/>
        <v>1</v>
      </c>
      <c r="J14" s="8"/>
      <c r="L14">
        <v>0</v>
      </c>
    </row>
    <row r="15" spans="1:18" x14ac:dyDescent="0.25">
      <c r="B15" s="1">
        <v>6</v>
      </c>
      <c r="C15" s="4">
        <v>37043</v>
      </c>
      <c r="D15" s="8">
        <f t="shared" si="2"/>
        <v>37133</v>
      </c>
      <c r="E15" s="118">
        <f t="shared" si="3"/>
        <v>31</v>
      </c>
      <c r="F15" s="128">
        <v>0.96646387452226734</v>
      </c>
      <c r="G15" s="131">
        <f t="shared" si="0"/>
        <v>31</v>
      </c>
      <c r="H15" s="145">
        <f t="shared" si="1"/>
        <v>0.96646387452226734</v>
      </c>
      <c r="I15" s="131">
        <f t="shared" si="4"/>
        <v>1</v>
      </c>
      <c r="J15" s="8"/>
    </row>
    <row r="16" spans="1:18" x14ac:dyDescent="0.25">
      <c r="B16" s="1">
        <v>7</v>
      </c>
      <c r="C16" s="4">
        <v>37069</v>
      </c>
      <c r="D16" s="8">
        <f t="shared" si="2"/>
        <v>37159</v>
      </c>
      <c r="E16" s="118">
        <f t="shared" si="3"/>
        <v>31</v>
      </c>
      <c r="F16" s="128">
        <v>0.97056183928685857</v>
      </c>
      <c r="G16" s="131">
        <f t="shared" si="0"/>
        <v>31</v>
      </c>
      <c r="H16" s="145">
        <f t="shared" si="1"/>
        <v>0.97056183928685857</v>
      </c>
      <c r="I16" s="131">
        <f t="shared" si="4"/>
        <v>1</v>
      </c>
      <c r="J16" s="8"/>
    </row>
    <row r="17" spans="1:10" x14ac:dyDescent="0.25">
      <c r="B17" s="1">
        <v>8</v>
      </c>
      <c r="C17" s="4">
        <v>37053</v>
      </c>
      <c r="D17" s="8">
        <f t="shared" si="2"/>
        <v>37143</v>
      </c>
      <c r="E17" s="118">
        <f t="shared" si="3"/>
        <v>31</v>
      </c>
      <c r="F17" s="128">
        <v>0.95365337090637559</v>
      </c>
      <c r="G17" s="131">
        <f t="shared" si="0"/>
        <v>31</v>
      </c>
      <c r="H17" s="145">
        <f t="shared" si="1"/>
        <v>0.95365337090637559</v>
      </c>
      <c r="I17" s="131">
        <f t="shared" si="4"/>
        <v>1</v>
      </c>
      <c r="J17" s="8"/>
    </row>
    <row r="18" spans="1:10" x14ac:dyDescent="0.25">
      <c r="B18" s="1">
        <v>9</v>
      </c>
      <c r="C18" s="4">
        <v>37053</v>
      </c>
      <c r="D18" s="8">
        <f t="shared" si="2"/>
        <v>37143</v>
      </c>
      <c r="E18" s="118">
        <f t="shared" si="3"/>
        <v>31</v>
      </c>
      <c r="F18" s="128">
        <v>0.64140518174936256</v>
      </c>
      <c r="G18" s="131">
        <f t="shared" si="0"/>
        <v>31</v>
      </c>
      <c r="H18" s="145">
        <f t="shared" si="1"/>
        <v>0.64140518174936256</v>
      </c>
      <c r="I18" s="131">
        <f t="shared" si="4"/>
        <v>1</v>
      </c>
      <c r="J18" s="8"/>
    </row>
    <row r="19" spans="1:10" x14ac:dyDescent="0.25">
      <c r="B19" s="1">
        <v>10</v>
      </c>
      <c r="C19" s="4">
        <v>37070</v>
      </c>
      <c r="D19" s="8">
        <f t="shared" si="2"/>
        <v>37160</v>
      </c>
      <c r="E19" s="118">
        <f t="shared" si="3"/>
        <v>31</v>
      </c>
      <c r="F19" s="128">
        <v>0.96381837128839476</v>
      </c>
      <c r="G19" s="131">
        <f t="shared" si="0"/>
        <v>31</v>
      </c>
      <c r="H19" s="145">
        <f t="shared" si="1"/>
        <v>0.96381837128839476</v>
      </c>
      <c r="I19" s="131">
        <f t="shared" si="4"/>
        <v>1</v>
      </c>
      <c r="J19" s="8"/>
    </row>
    <row r="20" spans="1:10" x14ac:dyDescent="0.25">
      <c r="B20" s="1">
        <v>11</v>
      </c>
      <c r="C20" s="4">
        <v>37070</v>
      </c>
      <c r="D20" s="8">
        <f t="shared" si="2"/>
        <v>37160</v>
      </c>
      <c r="E20" s="118">
        <f t="shared" si="3"/>
        <v>31</v>
      </c>
      <c r="F20" s="128">
        <v>0.93871740424386063</v>
      </c>
      <c r="G20" s="131">
        <f t="shared" si="0"/>
        <v>31</v>
      </c>
      <c r="H20" s="145">
        <f t="shared" si="1"/>
        <v>0.93871740424386063</v>
      </c>
      <c r="I20" s="131">
        <f t="shared" si="4"/>
        <v>1</v>
      </c>
      <c r="J20" s="8"/>
    </row>
    <row r="21" spans="1:10" x14ac:dyDescent="0.25">
      <c r="B21" s="1">
        <v>12</v>
      </c>
      <c r="C21" s="4">
        <v>37063</v>
      </c>
      <c r="D21" s="8">
        <f t="shared" si="2"/>
        <v>37153</v>
      </c>
      <c r="E21" s="118">
        <f t="shared" si="3"/>
        <v>31</v>
      </c>
      <c r="F21" s="128">
        <v>0.85536242824087882</v>
      </c>
      <c r="G21" s="131">
        <f t="shared" si="0"/>
        <v>31</v>
      </c>
      <c r="H21" s="145">
        <f t="shared" si="1"/>
        <v>0.85536242824087882</v>
      </c>
      <c r="I21" s="131">
        <f t="shared" si="4"/>
        <v>1</v>
      </c>
      <c r="J21" s="8"/>
    </row>
    <row r="22" spans="1:10" x14ac:dyDescent="0.25">
      <c r="B22" s="1">
        <v>13</v>
      </c>
      <c r="C22" s="4">
        <v>37070</v>
      </c>
      <c r="D22" s="8">
        <f t="shared" si="2"/>
        <v>37160</v>
      </c>
      <c r="E22" s="118">
        <f t="shared" si="3"/>
        <v>31</v>
      </c>
      <c r="F22" s="128">
        <v>0.95535591932213881</v>
      </c>
      <c r="G22" s="131">
        <f t="shared" si="0"/>
        <v>31</v>
      </c>
      <c r="H22" s="145">
        <f t="shared" si="1"/>
        <v>0.95535591932213881</v>
      </c>
      <c r="I22" s="131">
        <f t="shared" si="4"/>
        <v>1</v>
      </c>
      <c r="J22" s="8"/>
    </row>
    <row r="23" spans="1:10" x14ac:dyDescent="0.25">
      <c r="B23" s="1">
        <v>14</v>
      </c>
      <c r="C23" s="4">
        <v>37070</v>
      </c>
      <c r="D23" s="8">
        <f t="shared" si="2"/>
        <v>37160</v>
      </c>
      <c r="E23" s="118">
        <f t="shared" si="3"/>
        <v>31</v>
      </c>
      <c r="F23" s="128">
        <v>0.92347781831274056</v>
      </c>
      <c r="G23" s="131">
        <f t="shared" si="0"/>
        <v>31</v>
      </c>
      <c r="H23" s="145">
        <f t="shared" si="1"/>
        <v>0.92347781831274056</v>
      </c>
      <c r="I23" s="131">
        <f t="shared" si="4"/>
        <v>1</v>
      </c>
      <c r="J23" s="8"/>
    </row>
    <row r="24" spans="1:10" x14ac:dyDescent="0.25">
      <c r="B24" s="1">
        <v>15</v>
      </c>
      <c r="C24" s="4">
        <v>37070</v>
      </c>
      <c r="D24" s="8">
        <f t="shared" si="2"/>
        <v>37160</v>
      </c>
      <c r="E24" s="118">
        <f t="shared" si="3"/>
        <v>31</v>
      </c>
      <c r="F24" s="128">
        <v>0.89481300840292266</v>
      </c>
      <c r="G24" s="131">
        <f t="shared" si="0"/>
        <v>31</v>
      </c>
      <c r="H24" s="145">
        <f t="shared" si="1"/>
        <v>0.89481300840292266</v>
      </c>
      <c r="I24" s="131">
        <f t="shared" si="4"/>
        <v>1</v>
      </c>
      <c r="J24" s="8"/>
    </row>
    <row r="25" spans="1:10" x14ac:dyDescent="0.25">
      <c r="B25" s="1">
        <v>16</v>
      </c>
      <c r="C25" s="4">
        <v>37070</v>
      </c>
      <c r="D25" s="8">
        <f t="shared" si="2"/>
        <v>37160</v>
      </c>
      <c r="E25" s="118">
        <f t="shared" si="3"/>
        <v>31</v>
      </c>
      <c r="F25" s="128">
        <v>0.89203055794131292</v>
      </c>
      <c r="G25" s="131">
        <f t="shared" si="0"/>
        <v>31</v>
      </c>
      <c r="H25" s="145">
        <f t="shared" si="1"/>
        <v>0.89203055794131292</v>
      </c>
      <c r="I25" s="131">
        <f t="shared" si="4"/>
        <v>1</v>
      </c>
      <c r="J25" s="8"/>
    </row>
    <row r="26" spans="1:10" x14ac:dyDescent="0.25">
      <c r="B26" s="1">
        <v>17</v>
      </c>
      <c r="C26" s="4">
        <v>37072</v>
      </c>
      <c r="D26" s="8">
        <f t="shared" si="2"/>
        <v>37162</v>
      </c>
      <c r="E26" s="118">
        <f t="shared" si="3"/>
        <v>31</v>
      </c>
      <c r="F26" s="128">
        <v>0.7290356392188817</v>
      </c>
      <c r="G26" s="131">
        <f t="shared" si="0"/>
        <v>31</v>
      </c>
      <c r="H26" s="145">
        <f t="shared" si="1"/>
        <v>0.7290356392188817</v>
      </c>
      <c r="I26" s="131">
        <f t="shared" si="4"/>
        <v>1</v>
      </c>
      <c r="J26" s="8"/>
    </row>
    <row r="27" spans="1:10" x14ac:dyDescent="0.25">
      <c r="B27" s="1">
        <v>18</v>
      </c>
      <c r="C27" s="5">
        <v>37074</v>
      </c>
      <c r="D27" s="8">
        <f t="shared" si="2"/>
        <v>37164</v>
      </c>
      <c r="E27" s="118">
        <f t="shared" si="3"/>
        <v>31</v>
      </c>
      <c r="F27" s="128">
        <v>0.91464246057437193</v>
      </c>
      <c r="G27" s="131">
        <f t="shared" si="0"/>
        <v>31</v>
      </c>
      <c r="H27" s="145">
        <f t="shared" si="1"/>
        <v>0.91464246057437193</v>
      </c>
      <c r="I27" s="131">
        <f t="shared" si="4"/>
        <v>1</v>
      </c>
      <c r="J27" s="8"/>
    </row>
    <row r="28" spans="1:10" x14ac:dyDescent="0.25">
      <c r="B28" s="1">
        <v>19</v>
      </c>
      <c r="C28" s="5">
        <v>37074</v>
      </c>
      <c r="D28" s="8">
        <f t="shared" si="2"/>
        <v>37164</v>
      </c>
      <c r="E28" s="118">
        <f t="shared" si="3"/>
        <v>31</v>
      </c>
      <c r="F28" s="128">
        <v>0.95391455190426067</v>
      </c>
      <c r="G28" s="131">
        <f t="shared" si="0"/>
        <v>31</v>
      </c>
      <c r="H28" s="145">
        <f t="shared" si="1"/>
        <v>0.95391455190426067</v>
      </c>
      <c r="I28" s="131">
        <f t="shared" si="4"/>
        <v>1</v>
      </c>
      <c r="J28" s="8"/>
    </row>
    <row r="29" spans="1:10" x14ac:dyDescent="0.25">
      <c r="B29" s="1">
        <v>20</v>
      </c>
      <c r="C29" s="4">
        <v>37072</v>
      </c>
      <c r="D29" s="8">
        <f t="shared" si="2"/>
        <v>37162</v>
      </c>
      <c r="E29" s="118">
        <f t="shared" si="3"/>
        <v>31</v>
      </c>
      <c r="F29" s="128">
        <v>0.88384727829597665</v>
      </c>
      <c r="G29" s="131">
        <f>IF(F29&lt;&gt;"",E29,0)</f>
        <v>31</v>
      </c>
      <c r="H29" s="145">
        <f>IF(F29&lt;&gt;"",F29,0)</f>
        <v>0.88384727829597665</v>
      </c>
      <c r="I29" s="131">
        <f t="shared" si="4"/>
        <v>1</v>
      </c>
      <c r="J29" s="8"/>
    </row>
    <row r="30" spans="1:10" x14ac:dyDescent="0.25">
      <c r="C30" s="8"/>
      <c r="D30" s="8"/>
      <c r="E30" s="121" t="s">
        <v>63</v>
      </c>
      <c r="F30" s="122">
        <f>AVERAGE(F10:F29)</f>
        <v>0.91103932875654792</v>
      </c>
      <c r="G30" s="122"/>
      <c r="H30" s="122"/>
      <c r="I30" s="132">
        <f>SUM(I10:I29)</f>
        <v>20</v>
      </c>
      <c r="J30" s="8"/>
    </row>
    <row r="31" spans="1:10" x14ac:dyDescent="0.25">
      <c r="C31" s="1"/>
      <c r="D31" s="112"/>
      <c r="E31" s="112" t="s">
        <v>64</v>
      </c>
      <c r="F31" s="137">
        <f>(G10*H10+G11*H11+G12*H12+G13*H13+G14*H14+G15*H15+G16*H16+G17*H17+G18*H18+G19*H19+G20*H20+G21*H21+G22*H22+G23*H23+G24*H24+G25*H25+G26*H26+G27*H27+G28*H28+G29*H29)/SUM(G10:G29)</f>
        <v>0.91103932875654803</v>
      </c>
      <c r="G31" s="127"/>
      <c r="H31" s="127"/>
      <c r="I31" s="127"/>
      <c r="J31" s="112"/>
    </row>
    <row r="32" spans="1:10" ht="17.399999999999999" x14ac:dyDescent="0.3">
      <c r="A32" s="56"/>
      <c r="B32" s="172" t="s">
        <v>18</v>
      </c>
      <c r="C32" s="172"/>
      <c r="D32" s="113"/>
      <c r="E32" s="113"/>
      <c r="F32" s="113"/>
      <c r="G32" s="113"/>
      <c r="H32" s="113"/>
      <c r="I32" s="113"/>
      <c r="J32" s="113"/>
    </row>
    <row r="33" spans="1:18" x14ac:dyDescent="0.25">
      <c r="B33" s="2"/>
      <c r="C33" s="2" t="s">
        <v>24</v>
      </c>
      <c r="D33" s="114"/>
      <c r="E33" s="114"/>
      <c r="F33" s="114"/>
      <c r="G33" s="114"/>
      <c r="H33" s="114"/>
      <c r="I33" s="114"/>
      <c r="J33" s="114"/>
    </row>
    <row r="34" spans="1:18" ht="39.6" x14ac:dyDescent="0.25">
      <c r="B34" s="2" t="str">
        <f>B8</f>
        <v>TURBINE NO.</v>
      </c>
      <c r="C34" s="2" t="str">
        <f>C8</f>
        <v>ACCEPTANCE</v>
      </c>
      <c r="D34" s="2" t="str">
        <f>D8</f>
        <v xml:space="preserve">90 Days </v>
      </c>
      <c r="E34" s="117" t="str">
        <f>E8</f>
        <v>Days in Mo. &gt; 90 Days from Commissioning</v>
      </c>
      <c r="F34" s="117" t="str">
        <f>F8</f>
        <v>MTD Avail for &gt; 90 days from Commissioning</v>
      </c>
      <c r="G34" s="117"/>
      <c r="H34" s="117"/>
      <c r="I34" s="117" t="s">
        <v>65</v>
      </c>
      <c r="J34" s="2"/>
      <c r="K34" s="75" t="s">
        <v>3</v>
      </c>
    </row>
    <row r="35" spans="1:18" x14ac:dyDescent="0.25">
      <c r="A35" s="61"/>
      <c r="B35" s="11">
        <v>1</v>
      </c>
      <c r="C35" s="12">
        <v>37116</v>
      </c>
      <c r="D35" s="8">
        <f>C35+90</f>
        <v>37206</v>
      </c>
      <c r="E35" s="118">
        <f t="shared" ref="E35:E98" si="5">IF($A$10&gt;=D35,(IF($A$10-D35&gt;31,$A$10-$A$9+1,$A$10-D35+1)),0)</f>
        <v>31</v>
      </c>
      <c r="F35" s="120"/>
      <c r="G35" s="131">
        <f>IF(F35&lt;&gt;"",E35,0)</f>
        <v>0</v>
      </c>
      <c r="H35" s="145">
        <f>IF(F35&lt;&gt;"",F35,0)</f>
        <v>0</v>
      </c>
      <c r="I35" s="131">
        <f t="shared" ref="I35:I98" si="6">IF(E35&gt;0,1,0)</f>
        <v>1</v>
      </c>
      <c r="J35" s="8"/>
      <c r="K35" s="78" t="s">
        <v>6</v>
      </c>
      <c r="L35" s="78">
        <v>22</v>
      </c>
    </row>
    <row r="36" spans="1:18" x14ac:dyDescent="0.25">
      <c r="A36" s="61"/>
      <c r="B36" s="11">
        <v>2</v>
      </c>
      <c r="C36" s="12">
        <v>37116</v>
      </c>
      <c r="D36" s="8">
        <f t="shared" ref="D36:D99" si="7">C36+90</f>
        <v>37206</v>
      </c>
      <c r="E36" s="118">
        <f t="shared" si="5"/>
        <v>31</v>
      </c>
      <c r="F36" s="120">
        <v>0.95599999999999996</v>
      </c>
      <c r="G36" s="131">
        <f t="shared" ref="G36:G99" si="8">IF(F36&lt;&gt;"",E36,0)</f>
        <v>31</v>
      </c>
      <c r="H36" s="145">
        <f t="shared" ref="H36:H99" si="9">IF(F36&lt;&gt;"",F36,0)</f>
        <v>0.95599999999999996</v>
      </c>
      <c r="I36" s="131">
        <f t="shared" si="6"/>
        <v>1</v>
      </c>
      <c r="J36" s="8"/>
      <c r="K36" s="79" t="s">
        <v>23</v>
      </c>
      <c r="L36" s="79">
        <v>23</v>
      </c>
    </row>
    <row r="37" spans="1:18" x14ac:dyDescent="0.25">
      <c r="A37" s="61"/>
      <c r="B37" s="11">
        <v>3</v>
      </c>
      <c r="C37" s="12">
        <v>37116</v>
      </c>
      <c r="D37" s="8">
        <f t="shared" si="7"/>
        <v>37206</v>
      </c>
      <c r="E37" s="118">
        <f t="shared" si="5"/>
        <v>31</v>
      </c>
      <c r="F37" s="120">
        <v>0.71089999999999998</v>
      </c>
      <c r="G37" s="131">
        <f t="shared" si="8"/>
        <v>31</v>
      </c>
      <c r="H37" s="145">
        <f t="shared" si="9"/>
        <v>0.71089999999999998</v>
      </c>
      <c r="I37" s="131">
        <f t="shared" si="6"/>
        <v>1</v>
      </c>
      <c r="J37" s="8"/>
      <c r="K37" s="80" t="s">
        <v>28</v>
      </c>
      <c r="L37" s="80">
        <v>42</v>
      </c>
    </row>
    <row r="38" spans="1:18" x14ac:dyDescent="0.25">
      <c r="A38" s="61"/>
      <c r="B38" s="11">
        <v>4</v>
      </c>
      <c r="C38" s="12">
        <v>37125</v>
      </c>
      <c r="D38" s="8">
        <f t="shared" si="7"/>
        <v>37215</v>
      </c>
      <c r="E38" s="118">
        <f t="shared" si="5"/>
        <v>31</v>
      </c>
      <c r="F38" s="120">
        <v>0.61270000000000002</v>
      </c>
      <c r="G38" s="131">
        <f t="shared" si="8"/>
        <v>31</v>
      </c>
      <c r="H38" s="145">
        <f t="shared" si="9"/>
        <v>0.61270000000000002</v>
      </c>
      <c r="I38" s="131">
        <f t="shared" si="6"/>
        <v>1</v>
      </c>
      <c r="J38" s="8"/>
      <c r="K38" s="81" t="s">
        <v>42</v>
      </c>
      <c r="L38" s="81">
        <v>7</v>
      </c>
    </row>
    <row r="39" spans="1:18" ht="13.8" thickBot="1" x14ac:dyDescent="0.3">
      <c r="A39" s="61"/>
      <c r="B39" s="11">
        <v>5</v>
      </c>
      <c r="C39" s="12">
        <v>37125</v>
      </c>
      <c r="D39" s="8">
        <f t="shared" si="7"/>
        <v>37215</v>
      </c>
      <c r="E39" s="118">
        <f t="shared" si="5"/>
        <v>31</v>
      </c>
      <c r="F39" s="120">
        <v>0.90749999999999997</v>
      </c>
      <c r="G39" s="131">
        <f t="shared" si="8"/>
        <v>31</v>
      </c>
      <c r="H39" s="145">
        <f t="shared" si="9"/>
        <v>0.90749999999999997</v>
      </c>
      <c r="I39" s="131">
        <f t="shared" si="6"/>
        <v>1</v>
      </c>
      <c r="J39" s="8"/>
      <c r="K39" s="76" t="s">
        <v>43</v>
      </c>
      <c r="L39" s="77">
        <v>6</v>
      </c>
      <c r="M39" s="7" t="s">
        <v>7</v>
      </c>
      <c r="P39" s="99" t="s">
        <v>20</v>
      </c>
      <c r="Q39" s="98"/>
      <c r="R39" s="98"/>
    </row>
    <row r="40" spans="1:18" ht="13.8" thickTop="1" x14ac:dyDescent="0.25">
      <c r="A40" s="61"/>
      <c r="B40" s="11">
        <v>6</v>
      </c>
      <c r="C40" s="12">
        <v>37125</v>
      </c>
      <c r="D40" s="8">
        <f t="shared" si="7"/>
        <v>37215</v>
      </c>
      <c r="E40" s="118">
        <f t="shared" si="5"/>
        <v>31</v>
      </c>
      <c r="F40" s="120"/>
      <c r="G40" s="131">
        <f t="shared" si="8"/>
        <v>0</v>
      </c>
      <c r="H40" s="145">
        <f t="shared" si="9"/>
        <v>0</v>
      </c>
      <c r="I40" s="131">
        <f t="shared" si="6"/>
        <v>1</v>
      </c>
      <c r="J40" s="8"/>
      <c r="L40" s="7">
        <f>L35+L36+L37+L38+L39</f>
        <v>100</v>
      </c>
      <c r="M40" s="7" t="s">
        <v>9</v>
      </c>
      <c r="P40" s="9"/>
    </row>
    <row r="41" spans="1:18" x14ac:dyDescent="0.25">
      <c r="A41" s="61"/>
      <c r="B41" s="11">
        <v>7</v>
      </c>
      <c r="C41" s="59">
        <v>37124</v>
      </c>
      <c r="D41" s="8">
        <f t="shared" si="7"/>
        <v>37214</v>
      </c>
      <c r="E41" s="118">
        <f t="shared" si="5"/>
        <v>31</v>
      </c>
      <c r="F41" s="120">
        <v>0.39450000000000002</v>
      </c>
      <c r="G41" s="131">
        <f t="shared" si="8"/>
        <v>31</v>
      </c>
      <c r="H41" s="145">
        <f t="shared" si="9"/>
        <v>0.39450000000000002</v>
      </c>
      <c r="I41" s="131">
        <f t="shared" si="6"/>
        <v>1</v>
      </c>
      <c r="J41" s="8"/>
      <c r="L41">
        <f>100-L40</f>
        <v>0</v>
      </c>
    </row>
    <row r="42" spans="1:18" x14ac:dyDescent="0.25">
      <c r="A42" s="61"/>
      <c r="B42" s="11">
        <v>8</v>
      </c>
      <c r="C42" s="12">
        <v>37131</v>
      </c>
      <c r="D42" s="8">
        <f t="shared" si="7"/>
        <v>37221</v>
      </c>
      <c r="E42" s="118">
        <f t="shared" si="5"/>
        <v>31</v>
      </c>
      <c r="F42" s="120">
        <v>0.78366999999999998</v>
      </c>
      <c r="G42" s="131">
        <f t="shared" si="8"/>
        <v>31</v>
      </c>
      <c r="H42" s="145">
        <f t="shared" si="9"/>
        <v>0.78366999999999998</v>
      </c>
      <c r="I42" s="131">
        <f t="shared" si="6"/>
        <v>1</v>
      </c>
      <c r="J42" s="8"/>
    </row>
    <row r="43" spans="1:18" x14ac:dyDescent="0.25">
      <c r="A43" s="61"/>
      <c r="B43" s="11">
        <v>9</v>
      </c>
      <c r="C43" s="12">
        <v>37125</v>
      </c>
      <c r="D43" s="8">
        <f t="shared" si="7"/>
        <v>37215</v>
      </c>
      <c r="E43" s="118">
        <f t="shared" si="5"/>
        <v>31</v>
      </c>
      <c r="F43" s="120">
        <v>0.97929999999999995</v>
      </c>
      <c r="G43" s="131">
        <f t="shared" si="8"/>
        <v>31</v>
      </c>
      <c r="H43" s="145">
        <f t="shared" si="9"/>
        <v>0.97929999999999995</v>
      </c>
      <c r="I43" s="131">
        <f t="shared" si="6"/>
        <v>1</v>
      </c>
      <c r="J43" s="8"/>
    </row>
    <row r="44" spans="1:18" x14ac:dyDescent="0.25">
      <c r="A44" s="61"/>
      <c r="B44" s="11">
        <v>10</v>
      </c>
      <c r="C44" s="12">
        <v>37125</v>
      </c>
      <c r="D44" s="8">
        <f t="shared" si="7"/>
        <v>37215</v>
      </c>
      <c r="E44" s="118">
        <f t="shared" si="5"/>
        <v>31</v>
      </c>
      <c r="F44" s="120">
        <v>0.80688000000000004</v>
      </c>
      <c r="G44" s="131">
        <f t="shared" si="8"/>
        <v>31</v>
      </c>
      <c r="H44" s="145">
        <f t="shared" si="9"/>
        <v>0.80688000000000004</v>
      </c>
      <c r="I44" s="131">
        <f t="shared" si="6"/>
        <v>1</v>
      </c>
      <c r="J44" s="8"/>
    </row>
    <row r="45" spans="1:18" x14ac:dyDescent="0.25">
      <c r="A45" s="61"/>
      <c r="B45" s="11">
        <v>11</v>
      </c>
      <c r="C45" s="59">
        <v>37120</v>
      </c>
      <c r="D45" s="8">
        <f t="shared" si="7"/>
        <v>37210</v>
      </c>
      <c r="E45" s="118">
        <f t="shared" si="5"/>
        <v>31</v>
      </c>
      <c r="F45" s="120"/>
      <c r="G45" s="131">
        <f t="shared" si="8"/>
        <v>0</v>
      </c>
      <c r="H45" s="145">
        <f t="shared" si="9"/>
        <v>0</v>
      </c>
      <c r="I45" s="131">
        <f t="shared" si="6"/>
        <v>1</v>
      </c>
      <c r="J45" s="8"/>
    </row>
    <row r="46" spans="1:18" x14ac:dyDescent="0.25">
      <c r="A46" s="61"/>
      <c r="B46" s="11">
        <v>12</v>
      </c>
      <c r="C46" s="12">
        <v>37116</v>
      </c>
      <c r="D46" s="8">
        <f t="shared" si="7"/>
        <v>37206</v>
      </c>
      <c r="E46" s="118">
        <f t="shared" si="5"/>
        <v>31</v>
      </c>
      <c r="F46" s="120">
        <v>0.94840000000000002</v>
      </c>
      <c r="G46" s="131">
        <f t="shared" si="8"/>
        <v>31</v>
      </c>
      <c r="H46" s="145">
        <f t="shared" si="9"/>
        <v>0.94840000000000002</v>
      </c>
      <c r="I46" s="131">
        <f t="shared" si="6"/>
        <v>1</v>
      </c>
      <c r="J46" s="8"/>
    </row>
    <row r="47" spans="1:18" x14ac:dyDescent="0.25">
      <c r="A47" s="61"/>
      <c r="B47" s="11">
        <v>13</v>
      </c>
      <c r="C47" s="12">
        <v>37125</v>
      </c>
      <c r="D47" s="8">
        <f t="shared" si="7"/>
        <v>37215</v>
      </c>
      <c r="E47" s="118">
        <f t="shared" si="5"/>
        <v>31</v>
      </c>
      <c r="F47" s="120">
        <v>0.94655</v>
      </c>
      <c r="G47" s="131">
        <f t="shared" si="8"/>
        <v>31</v>
      </c>
      <c r="H47" s="145">
        <f t="shared" si="9"/>
        <v>0.94655</v>
      </c>
      <c r="I47" s="131">
        <f t="shared" si="6"/>
        <v>1</v>
      </c>
      <c r="J47" s="8"/>
    </row>
    <row r="48" spans="1:18" x14ac:dyDescent="0.25">
      <c r="A48" s="61"/>
      <c r="B48" s="11">
        <v>14</v>
      </c>
      <c r="C48" s="12">
        <v>37116</v>
      </c>
      <c r="D48" s="8">
        <f t="shared" si="7"/>
        <v>37206</v>
      </c>
      <c r="E48" s="118">
        <f t="shared" si="5"/>
        <v>31</v>
      </c>
      <c r="F48" s="120">
        <v>0.97540000000000004</v>
      </c>
      <c r="G48" s="131">
        <f t="shared" si="8"/>
        <v>31</v>
      </c>
      <c r="H48" s="145">
        <f t="shared" si="9"/>
        <v>0.97540000000000004</v>
      </c>
      <c r="I48" s="131">
        <f t="shared" si="6"/>
        <v>1</v>
      </c>
      <c r="J48" s="8"/>
    </row>
    <row r="49" spans="1:10" x14ac:dyDescent="0.25">
      <c r="A49" s="61"/>
      <c r="B49" s="11">
        <v>15</v>
      </c>
      <c r="C49" s="12">
        <v>37125</v>
      </c>
      <c r="D49" s="8">
        <f t="shared" si="7"/>
        <v>37215</v>
      </c>
      <c r="E49" s="118">
        <f t="shared" si="5"/>
        <v>31</v>
      </c>
      <c r="F49" s="120">
        <v>0.97619999999999996</v>
      </c>
      <c r="G49" s="131">
        <f t="shared" si="8"/>
        <v>31</v>
      </c>
      <c r="H49" s="145">
        <f t="shared" si="9"/>
        <v>0.97619999999999996</v>
      </c>
      <c r="I49" s="131">
        <f t="shared" si="6"/>
        <v>1</v>
      </c>
      <c r="J49" s="8"/>
    </row>
    <row r="50" spans="1:10" x14ac:dyDescent="0.25">
      <c r="A50" s="61"/>
      <c r="B50" s="11">
        <v>16</v>
      </c>
      <c r="C50" s="12">
        <v>37131</v>
      </c>
      <c r="D50" s="8">
        <f t="shared" si="7"/>
        <v>37221</v>
      </c>
      <c r="E50" s="118">
        <f t="shared" si="5"/>
        <v>31</v>
      </c>
      <c r="F50" s="120">
        <v>0.99099999999999999</v>
      </c>
      <c r="G50" s="131">
        <f t="shared" si="8"/>
        <v>31</v>
      </c>
      <c r="H50" s="145">
        <f t="shared" si="9"/>
        <v>0.99099999999999999</v>
      </c>
      <c r="I50" s="131">
        <f t="shared" si="6"/>
        <v>1</v>
      </c>
      <c r="J50" s="8"/>
    </row>
    <row r="51" spans="1:10" x14ac:dyDescent="0.25">
      <c r="A51" s="61"/>
      <c r="B51" s="11">
        <v>17</v>
      </c>
      <c r="C51" s="12">
        <v>37131</v>
      </c>
      <c r="D51" s="8">
        <f t="shared" si="7"/>
        <v>37221</v>
      </c>
      <c r="E51" s="118">
        <f t="shared" si="5"/>
        <v>31</v>
      </c>
      <c r="F51" s="120">
        <v>0.99760000000000004</v>
      </c>
      <c r="G51" s="131">
        <f t="shared" si="8"/>
        <v>31</v>
      </c>
      <c r="H51" s="145">
        <f t="shared" si="9"/>
        <v>0.99760000000000004</v>
      </c>
      <c r="I51" s="131">
        <f t="shared" si="6"/>
        <v>1</v>
      </c>
      <c r="J51" s="8"/>
    </row>
    <row r="52" spans="1:10" x14ac:dyDescent="0.25">
      <c r="A52" s="61"/>
      <c r="B52" s="11">
        <v>18</v>
      </c>
      <c r="C52" s="12">
        <v>37131</v>
      </c>
      <c r="D52" s="8">
        <f t="shared" si="7"/>
        <v>37221</v>
      </c>
      <c r="E52" s="118">
        <f t="shared" si="5"/>
        <v>31</v>
      </c>
      <c r="F52" s="120">
        <v>0.98729999999999996</v>
      </c>
      <c r="G52" s="131">
        <f t="shared" si="8"/>
        <v>31</v>
      </c>
      <c r="H52" s="145">
        <f t="shared" si="9"/>
        <v>0.98729999999999996</v>
      </c>
      <c r="I52" s="131">
        <f t="shared" si="6"/>
        <v>1</v>
      </c>
      <c r="J52" s="8"/>
    </row>
    <row r="53" spans="1:10" x14ac:dyDescent="0.25">
      <c r="A53" s="61"/>
      <c r="B53" s="11">
        <v>19</v>
      </c>
      <c r="C53" s="12">
        <v>37125</v>
      </c>
      <c r="D53" s="8">
        <f t="shared" si="7"/>
        <v>37215</v>
      </c>
      <c r="E53" s="118">
        <f t="shared" si="5"/>
        <v>31</v>
      </c>
      <c r="F53" s="120">
        <v>0.97989999999999999</v>
      </c>
      <c r="G53" s="131">
        <f t="shared" si="8"/>
        <v>31</v>
      </c>
      <c r="H53" s="145">
        <f t="shared" si="9"/>
        <v>0.97989999999999999</v>
      </c>
      <c r="I53" s="131">
        <f t="shared" si="6"/>
        <v>1</v>
      </c>
      <c r="J53" s="8"/>
    </row>
    <row r="54" spans="1:10" x14ac:dyDescent="0.25">
      <c r="A54" s="61"/>
      <c r="B54" s="11">
        <v>20</v>
      </c>
      <c r="C54" s="12">
        <v>37116</v>
      </c>
      <c r="D54" s="8">
        <f t="shared" si="7"/>
        <v>37206</v>
      </c>
      <c r="E54" s="118">
        <f t="shared" si="5"/>
        <v>31</v>
      </c>
      <c r="F54" s="120">
        <v>0.99577000000000004</v>
      </c>
      <c r="G54" s="131">
        <f t="shared" si="8"/>
        <v>31</v>
      </c>
      <c r="H54" s="145">
        <f t="shared" si="9"/>
        <v>0.99577000000000004</v>
      </c>
      <c r="I54" s="131">
        <f t="shared" si="6"/>
        <v>1</v>
      </c>
      <c r="J54" s="8"/>
    </row>
    <row r="55" spans="1:10" x14ac:dyDescent="0.25">
      <c r="A55" s="61"/>
      <c r="B55" s="11">
        <v>21</v>
      </c>
      <c r="C55" s="12">
        <v>37109</v>
      </c>
      <c r="D55" s="8">
        <f t="shared" si="7"/>
        <v>37199</v>
      </c>
      <c r="E55" s="118">
        <f t="shared" si="5"/>
        <v>31</v>
      </c>
      <c r="F55" s="120">
        <v>0.9839</v>
      </c>
      <c r="G55" s="131">
        <f t="shared" si="8"/>
        <v>31</v>
      </c>
      <c r="H55" s="145">
        <f t="shared" si="9"/>
        <v>0.9839</v>
      </c>
      <c r="I55" s="131">
        <f t="shared" si="6"/>
        <v>1</v>
      </c>
      <c r="J55" s="8"/>
    </row>
    <row r="56" spans="1:10" x14ac:dyDescent="0.25">
      <c r="A56" s="61"/>
      <c r="B56" s="1">
        <v>22</v>
      </c>
      <c r="C56" s="5">
        <v>37098</v>
      </c>
      <c r="D56" s="8">
        <f t="shared" si="7"/>
        <v>37188</v>
      </c>
      <c r="E56" s="118">
        <f t="shared" si="5"/>
        <v>31</v>
      </c>
      <c r="F56" s="120">
        <v>0.96</v>
      </c>
      <c r="G56" s="131">
        <f t="shared" si="8"/>
        <v>31</v>
      </c>
      <c r="H56" s="145">
        <f t="shared" si="9"/>
        <v>0.96</v>
      </c>
      <c r="I56" s="131">
        <f t="shared" si="6"/>
        <v>1</v>
      </c>
      <c r="J56" s="8"/>
    </row>
    <row r="57" spans="1:10" x14ac:dyDescent="0.25">
      <c r="A57" s="61"/>
      <c r="B57" s="1">
        <v>23</v>
      </c>
      <c r="C57" s="5">
        <v>37098</v>
      </c>
      <c r="D57" s="8">
        <f t="shared" si="7"/>
        <v>37188</v>
      </c>
      <c r="E57" s="118">
        <f t="shared" si="5"/>
        <v>31</v>
      </c>
      <c r="F57" s="120">
        <v>0.97650000000000003</v>
      </c>
      <c r="G57" s="131">
        <f t="shared" si="8"/>
        <v>31</v>
      </c>
      <c r="H57" s="145">
        <f t="shared" si="9"/>
        <v>0.97650000000000003</v>
      </c>
      <c r="I57" s="131">
        <f t="shared" si="6"/>
        <v>1</v>
      </c>
      <c r="J57" s="8"/>
    </row>
    <row r="58" spans="1:10" x14ac:dyDescent="0.25">
      <c r="A58" s="61"/>
      <c r="B58" s="1">
        <v>24</v>
      </c>
      <c r="C58" s="5">
        <v>37098</v>
      </c>
      <c r="D58" s="8">
        <f t="shared" si="7"/>
        <v>37188</v>
      </c>
      <c r="E58" s="118">
        <f t="shared" si="5"/>
        <v>31</v>
      </c>
      <c r="F58" s="120">
        <v>0.96919999999999995</v>
      </c>
      <c r="G58" s="131">
        <f t="shared" si="8"/>
        <v>31</v>
      </c>
      <c r="H58" s="145">
        <f t="shared" si="9"/>
        <v>0.96919999999999995</v>
      </c>
      <c r="I58" s="131">
        <f t="shared" si="6"/>
        <v>1</v>
      </c>
      <c r="J58" s="8"/>
    </row>
    <row r="59" spans="1:10" x14ac:dyDescent="0.25">
      <c r="A59" s="61"/>
      <c r="B59" s="1">
        <v>25</v>
      </c>
      <c r="C59" s="5">
        <v>37098</v>
      </c>
      <c r="D59" s="8">
        <f t="shared" si="7"/>
        <v>37188</v>
      </c>
      <c r="E59" s="118">
        <f t="shared" si="5"/>
        <v>31</v>
      </c>
      <c r="F59" s="120">
        <v>0.98470000000000002</v>
      </c>
      <c r="G59" s="131">
        <f t="shared" si="8"/>
        <v>31</v>
      </c>
      <c r="H59" s="145">
        <f t="shared" si="9"/>
        <v>0.98470000000000002</v>
      </c>
      <c r="I59" s="131">
        <f t="shared" si="6"/>
        <v>1</v>
      </c>
      <c r="J59" s="8"/>
    </row>
    <row r="60" spans="1:10" x14ac:dyDescent="0.25">
      <c r="A60" s="61"/>
      <c r="B60" s="1">
        <v>26</v>
      </c>
      <c r="C60" s="5">
        <v>37098</v>
      </c>
      <c r="D60" s="8">
        <f t="shared" si="7"/>
        <v>37188</v>
      </c>
      <c r="E60" s="118">
        <f t="shared" si="5"/>
        <v>31</v>
      </c>
      <c r="F60" s="120">
        <v>0.99580000000000002</v>
      </c>
      <c r="G60" s="131">
        <f t="shared" si="8"/>
        <v>31</v>
      </c>
      <c r="H60" s="145">
        <f t="shared" si="9"/>
        <v>0.99580000000000002</v>
      </c>
      <c r="I60" s="131">
        <f t="shared" si="6"/>
        <v>1</v>
      </c>
      <c r="J60" s="8"/>
    </row>
    <row r="61" spans="1:10" x14ac:dyDescent="0.25">
      <c r="A61" s="61"/>
      <c r="B61" s="1">
        <v>27</v>
      </c>
      <c r="C61" s="5">
        <v>37098</v>
      </c>
      <c r="D61" s="8">
        <f t="shared" si="7"/>
        <v>37188</v>
      </c>
      <c r="E61" s="118">
        <f t="shared" si="5"/>
        <v>31</v>
      </c>
      <c r="F61" s="120"/>
      <c r="G61" s="131">
        <f t="shared" si="8"/>
        <v>0</v>
      </c>
      <c r="H61" s="145">
        <f t="shared" si="9"/>
        <v>0</v>
      </c>
      <c r="I61" s="131">
        <f t="shared" si="6"/>
        <v>1</v>
      </c>
      <c r="J61" s="8"/>
    </row>
    <row r="62" spans="1:10" x14ac:dyDescent="0.25">
      <c r="A62" s="61"/>
      <c r="B62" s="1">
        <v>28</v>
      </c>
      <c r="C62" s="5">
        <v>37098</v>
      </c>
      <c r="D62" s="8">
        <f t="shared" si="7"/>
        <v>37188</v>
      </c>
      <c r="E62" s="118">
        <f t="shared" si="5"/>
        <v>31</v>
      </c>
      <c r="F62" s="120">
        <v>0.98240000000000005</v>
      </c>
      <c r="G62" s="131">
        <f t="shared" si="8"/>
        <v>31</v>
      </c>
      <c r="H62" s="145">
        <f t="shared" si="9"/>
        <v>0.98240000000000005</v>
      </c>
      <c r="I62" s="131">
        <f t="shared" si="6"/>
        <v>1</v>
      </c>
      <c r="J62" s="8"/>
    </row>
    <row r="63" spans="1:10" x14ac:dyDescent="0.25">
      <c r="A63" s="61"/>
      <c r="B63" s="1">
        <v>29</v>
      </c>
      <c r="C63" s="5">
        <v>37098</v>
      </c>
      <c r="D63" s="8">
        <f t="shared" si="7"/>
        <v>37188</v>
      </c>
      <c r="E63" s="118">
        <f t="shared" si="5"/>
        <v>31</v>
      </c>
      <c r="F63" s="120"/>
      <c r="G63" s="131">
        <f t="shared" si="8"/>
        <v>0</v>
      </c>
      <c r="H63" s="145">
        <f t="shared" si="9"/>
        <v>0</v>
      </c>
      <c r="I63" s="131">
        <f t="shared" si="6"/>
        <v>1</v>
      </c>
      <c r="J63" s="8"/>
    </row>
    <row r="64" spans="1:10" x14ac:dyDescent="0.25">
      <c r="A64" s="61"/>
      <c r="B64" s="1">
        <v>30</v>
      </c>
      <c r="C64" s="5">
        <v>37098</v>
      </c>
      <c r="D64" s="8">
        <f t="shared" si="7"/>
        <v>37188</v>
      </c>
      <c r="E64" s="118">
        <f t="shared" si="5"/>
        <v>31</v>
      </c>
      <c r="F64" s="120">
        <v>0.91520000000000001</v>
      </c>
      <c r="G64" s="131">
        <f t="shared" si="8"/>
        <v>31</v>
      </c>
      <c r="H64" s="145">
        <f t="shared" si="9"/>
        <v>0.91520000000000001</v>
      </c>
      <c r="I64" s="131">
        <f t="shared" si="6"/>
        <v>1</v>
      </c>
      <c r="J64" s="8"/>
    </row>
    <row r="65" spans="1:10" x14ac:dyDescent="0.25">
      <c r="A65" s="61"/>
      <c r="B65" s="1">
        <v>31</v>
      </c>
      <c r="C65" s="5">
        <v>37098</v>
      </c>
      <c r="D65" s="8">
        <f t="shared" si="7"/>
        <v>37188</v>
      </c>
      <c r="E65" s="118">
        <f t="shared" si="5"/>
        <v>31</v>
      </c>
      <c r="F65" s="120">
        <v>0.98370000000000002</v>
      </c>
      <c r="G65" s="131">
        <f t="shared" si="8"/>
        <v>31</v>
      </c>
      <c r="H65" s="145">
        <f t="shared" si="9"/>
        <v>0.98370000000000002</v>
      </c>
      <c r="I65" s="131">
        <f t="shared" si="6"/>
        <v>1</v>
      </c>
      <c r="J65" s="8"/>
    </row>
    <row r="66" spans="1:10" x14ac:dyDescent="0.25">
      <c r="A66" s="61"/>
      <c r="B66" s="1">
        <v>32</v>
      </c>
      <c r="C66" s="59">
        <v>37152</v>
      </c>
      <c r="D66" s="8">
        <f t="shared" si="7"/>
        <v>37242</v>
      </c>
      <c r="E66" s="118">
        <f t="shared" si="5"/>
        <v>31</v>
      </c>
      <c r="F66" s="120">
        <v>0.91800000000000004</v>
      </c>
      <c r="G66" s="131">
        <f t="shared" si="8"/>
        <v>31</v>
      </c>
      <c r="H66" s="145">
        <f t="shared" si="9"/>
        <v>0.91800000000000004</v>
      </c>
      <c r="I66" s="131">
        <f t="shared" si="6"/>
        <v>1</v>
      </c>
      <c r="J66" s="8"/>
    </row>
    <row r="67" spans="1:10" x14ac:dyDescent="0.25">
      <c r="A67" s="61"/>
      <c r="B67" s="1">
        <v>33</v>
      </c>
      <c r="C67" s="5">
        <v>37098</v>
      </c>
      <c r="D67" s="8">
        <f t="shared" si="7"/>
        <v>37188</v>
      </c>
      <c r="E67" s="118">
        <f t="shared" si="5"/>
        <v>31</v>
      </c>
      <c r="F67" s="120">
        <v>0.92020000000000002</v>
      </c>
      <c r="G67" s="131">
        <f t="shared" si="8"/>
        <v>31</v>
      </c>
      <c r="H67" s="145">
        <f t="shared" si="9"/>
        <v>0.92020000000000002</v>
      </c>
      <c r="I67" s="131">
        <f t="shared" si="6"/>
        <v>1</v>
      </c>
      <c r="J67" s="8"/>
    </row>
    <row r="68" spans="1:10" x14ac:dyDescent="0.25">
      <c r="A68" s="61"/>
      <c r="B68" s="1">
        <v>34</v>
      </c>
      <c r="C68" s="5">
        <v>37098</v>
      </c>
      <c r="D68" s="8">
        <f t="shared" si="7"/>
        <v>37188</v>
      </c>
      <c r="E68" s="118">
        <f t="shared" si="5"/>
        <v>31</v>
      </c>
      <c r="F68" s="120">
        <v>0.96970000000000001</v>
      </c>
      <c r="G68" s="131">
        <f t="shared" si="8"/>
        <v>31</v>
      </c>
      <c r="H68" s="145">
        <f t="shared" si="9"/>
        <v>0.96970000000000001</v>
      </c>
      <c r="I68" s="131">
        <f t="shared" si="6"/>
        <v>1</v>
      </c>
      <c r="J68" s="8"/>
    </row>
    <row r="69" spans="1:10" x14ac:dyDescent="0.25">
      <c r="A69" s="61"/>
      <c r="B69" s="1">
        <v>35</v>
      </c>
      <c r="C69" s="5">
        <v>37098</v>
      </c>
      <c r="D69" s="8">
        <f t="shared" si="7"/>
        <v>37188</v>
      </c>
      <c r="E69" s="118">
        <f t="shared" si="5"/>
        <v>31</v>
      </c>
      <c r="F69" s="120">
        <v>0.75470000000000004</v>
      </c>
      <c r="G69" s="131">
        <f t="shared" si="8"/>
        <v>31</v>
      </c>
      <c r="H69" s="145">
        <f t="shared" si="9"/>
        <v>0.75470000000000004</v>
      </c>
      <c r="I69" s="131">
        <f t="shared" si="6"/>
        <v>1</v>
      </c>
      <c r="J69" s="8"/>
    </row>
    <row r="70" spans="1:10" x14ac:dyDescent="0.25">
      <c r="A70" s="61"/>
      <c r="B70" s="1">
        <v>36</v>
      </c>
      <c r="C70" s="5">
        <v>37098</v>
      </c>
      <c r="D70" s="8">
        <f t="shared" si="7"/>
        <v>37188</v>
      </c>
      <c r="E70" s="118">
        <f t="shared" si="5"/>
        <v>31</v>
      </c>
      <c r="F70" s="120">
        <v>0.96719999999999995</v>
      </c>
      <c r="G70" s="131">
        <f t="shared" si="8"/>
        <v>31</v>
      </c>
      <c r="H70" s="145">
        <f t="shared" si="9"/>
        <v>0.96719999999999995</v>
      </c>
      <c r="I70" s="131">
        <f t="shared" si="6"/>
        <v>1</v>
      </c>
      <c r="J70" s="8"/>
    </row>
    <row r="71" spans="1:10" x14ac:dyDescent="0.25">
      <c r="A71" s="61"/>
      <c r="B71" s="1">
        <v>37</v>
      </c>
      <c r="C71" s="5">
        <v>37098</v>
      </c>
      <c r="D71" s="8">
        <f t="shared" si="7"/>
        <v>37188</v>
      </c>
      <c r="E71" s="118">
        <f t="shared" si="5"/>
        <v>31</v>
      </c>
      <c r="F71" s="120">
        <v>0.90300000000000002</v>
      </c>
      <c r="G71" s="131">
        <f t="shared" si="8"/>
        <v>31</v>
      </c>
      <c r="H71" s="145">
        <f t="shared" si="9"/>
        <v>0.90300000000000002</v>
      </c>
      <c r="I71" s="131">
        <f t="shared" si="6"/>
        <v>1</v>
      </c>
      <c r="J71" s="8"/>
    </row>
    <row r="72" spans="1:10" x14ac:dyDescent="0.25">
      <c r="A72" s="61"/>
      <c r="B72" s="1">
        <v>38</v>
      </c>
      <c r="C72" s="5">
        <v>37098</v>
      </c>
      <c r="D72" s="8">
        <f t="shared" si="7"/>
        <v>37188</v>
      </c>
      <c r="E72" s="118">
        <f t="shared" si="5"/>
        <v>31</v>
      </c>
      <c r="F72" s="120">
        <v>0.99639999999999995</v>
      </c>
      <c r="G72" s="131">
        <f t="shared" si="8"/>
        <v>31</v>
      </c>
      <c r="H72" s="145">
        <f t="shared" si="9"/>
        <v>0.99639999999999995</v>
      </c>
      <c r="I72" s="131">
        <f t="shared" si="6"/>
        <v>1</v>
      </c>
      <c r="J72" s="8"/>
    </row>
    <row r="73" spans="1:10" x14ac:dyDescent="0.25">
      <c r="A73" s="61"/>
      <c r="B73" s="1">
        <v>39</v>
      </c>
      <c r="C73" s="5">
        <v>37098</v>
      </c>
      <c r="D73" s="8">
        <f t="shared" si="7"/>
        <v>37188</v>
      </c>
      <c r="E73" s="118">
        <f t="shared" si="5"/>
        <v>31</v>
      </c>
      <c r="F73" s="120">
        <v>0.96079999999999999</v>
      </c>
      <c r="G73" s="131">
        <f t="shared" si="8"/>
        <v>31</v>
      </c>
      <c r="H73" s="145">
        <f t="shared" si="9"/>
        <v>0.96079999999999999</v>
      </c>
      <c r="I73" s="131">
        <f t="shared" si="6"/>
        <v>1</v>
      </c>
      <c r="J73" s="8"/>
    </row>
    <row r="74" spans="1:10" x14ac:dyDescent="0.25">
      <c r="A74" s="61"/>
      <c r="B74" s="1">
        <v>40</v>
      </c>
      <c r="C74" s="5">
        <v>37098</v>
      </c>
      <c r="D74" s="8">
        <f t="shared" si="7"/>
        <v>37188</v>
      </c>
      <c r="E74" s="118">
        <f t="shared" si="5"/>
        <v>31</v>
      </c>
      <c r="F74" s="120">
        <v>0.99790000000000001</v>
      </c>
      <c r="G74" s="131">
        <f t="shared" si="8"/>
        <v>31</v>
      </c>
      <c r="H74" s="145">
        <f t="shared" si="9"/>
        <v>0.99790000000000001</v>
      </c>
      <c r="I74" s="131">
        <f t="shared" si="6"/>
        <v>1</v>
      </c>
      <c r="J74" s="8"/>
    </row>
    <row r="75" spans="1:10" x14ac:dyDescent="0.25">
      <c r="A75" s="61"/>
      <c r="B75" s="1">
        <v>41</v>
      </c>
      <c r="C75" s="5">
        <v>37098</v>
      </c>
      <c r="D75" s="8">
        <f t="shared" si="7"/>
        <v>37188</v>
      </c>
      <c r="E75" s="118">
        <f t="shared" si="5"/>
        <v>31</v>
      </c>
      <c r="F75" s="120">
        <v>0.87729999999999997</v>
      </c>
      <c r="G75" s="131">
        <f t="shared" si="8"/>
        <v>31</v>
      </c>
      <c r="H75" s="145">
        <f t="shared" si="9"/>
        <v>0.87729999999999997</v>
      </c>
      <c r="I75" s="131">
        <f t="shared" si="6"/>
        <v>1</v>
      </c>
      <c r="J75" s="8"/>
    </row>
    <row r="76" spans="1:10" x14ac:dyDescent="0.25">
      <c r="A76" s="61"/>
      <c r="B76" s="1">
        <v>42</v>
      </c>
      <c r="C76" s="5">
        <v>37098</v>
      </c>
      <c r="D76" s="8">
        <f t="shared" si="7"/>
        <v>37188</v>
      </c>
      <c r="E76" s="118">
        <f t="shared" si="5"/>
        <v>31</v>
      </c>
      <c r="F76" s="120">
        <v>0.9929</v>
      </c>
      <c r="G76" s="131">
        <f t="shared" si="8"/>
        <v>31</v>
      </c>
      <c r="H76" s="145">
        <f t="shared" si="9"/>
        <v>0.9929</v>
      </c>
      <c r="I76" s="131">
        <f t="shared" si="6"/>
        <v>1</v>
      </c>
      <c r="J76" s="8"/>
    </row>
    <row r="77" spans="1:10" x14ac:dyDescent="0.25">
      <c r="A77" s="61"/>
      <c r="B77" s="1">
        <v>43</v>
      </c>
      <c r="C77" s="5">
        <v>37098</v>
      </c>
      <c r="D77" s="8">
        <f t="shared" si="7"/>
        <v>37188</v>
      </c>
      <c r="E77" s="118">
        <f t="shared" si="5"/>
        <v>31</v>
      </c>
      <c r="F77" s="120">
        <v>0.93430000000000002</v>
      </c>
      <c r="G77" s="131">
        <f t="shared" si="8"/>
        <v>31</v>
      </c>
      <c r="H77" s="145">
        <f t="shared" si="9"/>
        <v>0.93430000000000002</v>
      </c>
      <c r="I77" s="131">
        <f t="shared" si="6"/>
        <v>1</v>
      </c>
      <c r="J77" s="8"/>
    </row>
    <row r="78" spans="1:10" x14ac:dyDescent="0.25">
      <c r="A78" s="61"/>
      <c r="B78" s="1">
        <v>44</v>
      </c>
      <c r="C78" s="5">
        <v>37098</v>
      </c>
      <c r="D78" s="8">
        <f t="shared" si="7"/>
        <v>37188</v>
      </c>
      <c r="E78" s="118">
        <f t="shared" si="5"/>
        <v>31</v>
      </c>
      <c r="F78" s="120">
        <v>1.5699999999999999E-2</v>
      </c>
      <c r="G78" s="131">
        <f t="shared" si="8"/>
        <v>31</v>
      </c>
      <c r="H78" s="145">
        <f t="shared" si="9"/>
        <v>1.5699999999999999E-2</v>
      </c>
      <c r="I78" s="131">
        <f t="shared" si="6"/>
        <v>1</v>
      </c>
      <c r="J78" s="8"/>
    </row>
    <row r="79" spans="1:10" x14ac:dyDescent="0.25">
      <c r="A79" s="61"/>
      <c r="B79" s="1">
        <v>45</v>
      </c>
      <c r="C79" s="60">
        <v>37116</v>
      </c>
      <c r="D79" s="8">
        <f t="shared" si="7"/>
        <v>37206</v>
      </c>
      <c r="E79" s="118">
        <f t="shared" si="5"/>
        <v>31</v>
      </c>
      <c r="F79" s="120">
        <v>0.99929999999999997</v>
      </c>
      <c r="G79" s="131">
        <f t="shared" si="8"/>
        <v>31</v>
      </c>
      <c r="H79" s="145">
        <f t="shared" si="9"/>
        <v>0.99929999999999997</v>
      </c>
      <c r="I79" s="131">
        <f t="shared" si="6"/>
        <v>1</v>
      </c>
      <c r="J79" s="8"/>
    </row>
    <row r="80" spans="1:10" x14ac:dyDescent="0.25">
      <c r="A80" s="61"/>
      <c r="B80" s="1">
        <v>46</v>
      </c>
      <c r="C80" s="59">
        <v>37152</v>
      </c>
      <c r="D80" s="8">
        <f t="shared" si="7"/>
        <v>37242</v>
      </c>
      <c r="E80" s="118">
        <f t="shared" si="5"/>
        <v>31</v>
      </c>
      <c r="F80" s="120">
        <v>0.83560000000000001</v>
      </c>
      <c r="G80" s="131">
        <f t="shared" si="8"/>
        <v>31</v>
      </c>
      <c r="H80" s="145">
        <f t="shared" si="9"/>
        <v>0.83560000000000001</v>
      </c>
      <c r="I80" s="131">
        <f t="shared" si="6"/>
        <v>1</v>
      </c>
      <c r="J80" s="8"/>
    </row>
    <row r="81" spans="1:10" x14ac:dyDescent="0.25">
      <c r="A81" s="61"/>
      <c r="B81" s="1">
        <v>47</v>
      </c>
      <c r="C81" s="12">
        <v>37131</v>
      </c>
      <c r="D81" s="8">
        <f t="shared" si="7"/>
        <v>37221</v>
      </c>
      <c r="E81" s="118">
        <f t="shared" si="5"/>
        <v>31</v>
      </c>
      <c r="F81" s="120">
        <v>0.92689999999999995</v>
      </c>
      <c r="G81" s="131">
        <f t="shared" si="8"/>
        <v>31</v>
      </c>
      <c r="H81" s="145">
        <f t="shared" si="9"/>
        <v>0.92689999999999995</v>
      </c>
      <c r="I81" s="131">
        <f t="shared" si="6"/>
        <v>1</v>
      </c>
      <c r="J81" s="8"/>
    </row>
    <row r="82" spans="1:10" x14ac:dyDescent="0.25">
      <c r="A82" s="61"/>
      <c r="B82" s="1">
        <v>48</v>
      </c>
      <c r="C82" s="12">
        <v>37131</v>
      </c>
      <c r="D82" s="8">
        <f t="shared" si="7"/>
        <v>37221</v>
      </c>
      <c r="E82" s="118">
        <f t="shared" si="5"/>
        <v>31</v>
      </c>
      <c r="F82" s="120">
        <v>0.94820000000000004</v>
      </c>
      <c r="G82" s="131">
        <f t="shared" si="8"/>
        <v>31</v>
      </c>
      <c r="H82" s="145">
        <f t="shared" si="9"/>
        <v>0.94820000000000004</v>
      </c>
      <c r="I82" s="131">
        <f t="shared" si="6"/>
        <v>1</v>
      </c>
      <c r="J82" s="8"/>
    </row>
    <row r="83" spans="1:10" x14ac:dyDescent="0.25">
      <c r="A83" s="61"/>
      <c r="B83" s="1">
        <v>49</v>
      </c>
      <c r="C83" s="59">
        <v>37152</v>
      </c>
      <c r="D83" s="8">
        <f t="shared" si="7"/>
        <v>37242</v>
      </c>
      <c r="E83" s="118">
        <f t="shared" si="5"/>
        <v>31</v>
      </c>
      <c r="F83" s="120">
        <v>0.93359999999999999</v>
      </c>
      <c r="G83" s="131">
        <f t="shared" si="8"/>
        <v>31</v>
      </c>
      <c r="H83" s="145">
        <f t="shared" si="9"/>
        <v>0.93359999999999999</v>
      </c>
      <c r="I83" s="131">
        <f t="shared" si="6"/>
        <v>1</v>
      </c>
      <c r="J83" s="8"/>
    </row>
    <row r="84" spans="1:10" x14ac:dyDescent="0.25">
      <c r="A84" s="61"/>
      <c r="B84" s="1">
        <v>50</v>
      </c>
      <c r="C84" s="82">
        <v>37197</v>
      </c>
      <c r="D84" s="8">
        <f t="shared" si="7"/>
        <v>37287</v>
      </c>
      <c r="E84" s="118">
        <f t="shared" si="5"/>
        <v>1</v>
      </c>
      <c r="F84" s="120">
        <v>0.50549999999999995</v>
      </c>
      <c r="G84" s="131">
        <f t="shared" si="8"/>
        <v>1</v>
      </c>
      <c r="H84" s="145">
        <f t="shared" si="9"/>
        <v>0.50549999999999995</v>
      </c>
      <c r="I84" s="131">
        <f t="shared" si="6"/>
        <v>1</v>
      </c>
      <c r="J84" s="8"/>
    </row>
    <row r="85" spans="1:10" x14ac:dyDescent="0.25">
      <c r="A85" s="61"/>
      <c r="B85" s="1">
        <v>51</v>
      </c>
      <c r="C85" s="58">
        <v>37152</v>
      </c>
      <c r="D85" s="8">
        <f t="shared" si="7"/>
        <v>37242</v>
      </c>
      <c r="E85" s="118">
        <f t="shared" si="5"/>
        <v>31</v>
      </c>
      <c r="F85" s="120">
        <v>0.91359999999999997</v>
      </c>
      <c r="G85" s="131">
        <f t="shared" si="8"/>
        <v>31</v>
      </c>
      <c r="H85" s="145">
        <f t="shared" si="9"/>
        <v>0.91359999999999997</v>
      </c>
      <c r="I85" s="131">
        <f t="shared" si="6"/>
        <v>1</v>
      </c>
      <c r="J85" s="8"/>
    </row>
    <row r="86" spans="1:10" x14ac:dyDescent="0.25">
      <c r="A86" s="61"/>
      <c r="B86" s="1">
        <v>52</v>
      </c>
      <c r="C86" s="58">
        <v>37138</v>
      </c>
      <c r="D86" s="8">
        <f t="shared" si="7"/>
        <v>37228</v>
      </c>
      <c r="E86" s="118">
        <f t="shared" si="5"/>
        <v>31</v>
      </c>
      <c r="F86" s="120">
        <v>0.74370000000000003</v>
      </c>
      <c r="G86" s="131">
        <f t="shared" si="8"/>
        <v>31</v>
      </c>
      <c r="H86" s="145">
        <f t="shared" si="9"/>
        <v>0.74370000000000003</v>
      </c>
      <c r="I86" s="131">
        <f t="shared" si="6"/>
        <v>1</v>
      </c>
      <c r="J86" s="8"/>
    </row>
    <row r="87" spans="1:10" x14ac:dyDescent="0.25">
      <c r="A87" s="61"/>
      <c r="B87" s="1">
        <v>53</v>
      </c>
      <c r="C87" s="59">
        <v>37152</v>
      </c>
      <c r="D87" s="8">
        <f t="shared" si="7"/>
        <v>37242</v>
      </c>
      <c r="E87" s="118">
        <f t="shared" si="5"/>
        <v>31</v>
      </c>
      <c r="F87" s="120">
        <v>0.99380000000000002</v>
      </c>
      <c r="G87" s="131">
        <f t="shared" si="8"/>
        <v>31</v>
      </c>
      <c r="H87" s="145">
        <f t="shared" si="9"/>
        <v>0.99380000000000002</v>
      </c>
      <c r="I87" s="131">
        <f t="shared" si="6"/>
        <v>1</v>
      </c>
      <c r="J87" s="8"/>
    </row>
    <row r="88" spans="1:10" x14ac:dyDescent="0.25">
      <c r="A88" s="61"/>
      <c r="B88" s="1">
        <v>54</v>
      </c>
      <c r="C88" s="58">
        <v>37138</v>
      </c>
      <c r="D88" s="8">
        <f t="shared" si="7"/>
        <v>37228</v>
      </c>
      <c r="E88" s="118">
        <f t="shared" si="5"/>
        <v>31</v>
      </c>
      <c r="F88" s="120"/>
      <c r="G88" s="131">
        <f t="shared" si="8"/>
        <v>0</v>
      </c>
      <c r="H88" s="145">
        <f t="shared" si="9"/>
        <v>0</v>
      </c>
      <c r="I88" s="131">
        <f t="shared" si="6"/>
        <v>1</v>
      </c>
      <c r="J88" s="8"/>
    </row>
    <row r="89" spans="1:10" x14ac:dyDescent="0.25">
      <c r="A89" s="61"/>
      <c r="B89" s="1">
        <v>55</v>
      </c>
      <c r="C89" s="12">
        <v>37132</v>
      </c>
      <c r="D89" s="8">
        <f t="shared" si="7"/>
        <v>37222</v>
      </c>
      <c r="E89" s="118">
        <f t="shared" si="5"/>
        <v>31</v>
      </c>
      <c r="F89" s="120">
        <v>0.77700000000000002</v>
      </c>
      <c r="G89" s="131">
        <f t="shared" si="8"/>
        <v>31</v>
      </c>
      <c r="H89" s="145">
        <f t="shared" si="9"/>
        <v>0.77700000000000002</v>
      </c>
      <c r="I89" s="131">
        <f t="shared" si="6"/>
        <v>1</v>
      </c>
      <c r="J89" s="8"/>
    </row>
    <row r="90" spans="1:10" x14ac:dyDescent="0.25">
      <c r="A90" s="61"/>
      <c r="B90" s="1">
        <v>56</v>
      </c>
      <c r="C90" s="58">
        <v>37138</v>
      </c>
      <c r="D90" s="8">
        <f t="shared" si="7"/>
        <v>37228</v>
      </c>
      <c r="E90" s="118">
        <f t="shared" si="5"/>
        <v>31</v>
      </c>
      <c r="F90" s="120"/>
      <c r="G90" s="131">
        <f t="shared" si="8"/>
        <v>0</v>
      </c>
      <c r="H90" s="145">
        <f t="shared" si="9"/>
        <v>0</v>
      </c>
      <c r="I90" s="131">
        <f t="shared" si="6"/>
        <v>1</v>
      </c>
      <c r="J90" s="8"/>
    </row>
    <row r="91" spans="1:10" x14ac:dyDescent="0.25">
      <c r="A91" s="61"/>
      <c r="B91" s="1">
        <v>57</v>
      </c>
      <c r="C91" s="58">
        <v>37138</v>
      </c>
      <c r="D91" s="8">
        <f t="shared" si="7"/>
        <v>37228</v>
      </c>
      <c r="E91" s="118">
        <f t="shared" si="5"/>
        <v>31</v>
      </c>
      <c r="F91" s="120"/>
      <c r="G91" s="131">
        <f t="shared" si="8"/>
        <v>0</v>
      </c>
      <c r="H91" s="145">
        <f t="shared" si="9"/>
        <v>0</v>
      </c>
      <c r="I91" s="131">
        <f t="shared" si="6"/>
        <v>1</v>
      </c>
      <c r="J91" s="8"/>
    </row>
    <row r="92" spans="1:10" x14ac:dyDescent="0.25">
      <c r="A92" s="61"/>
      <c r="B92" s="1">
        <v>58</v>
      </c>
      <c r="C92" s="59">
        <v>37152</v>
      </c>
      <c r="D92" s="8">
        <f t="shared" si="7"/>
        <v>37242</v>
      </c>
      <c r="E92" s="118">
        <f t="shared" si="5"/>
        <v>31</v>
      </c>
      <c r="F92" s="120">
        <v>0.93410000000000004</v>
      </c>
      <c r="G92" s="131">
        <f t="shared" si="8"/>
        <v>31</v>
      </c>
      <c r="H92" s="145">
        <f t="shared" si="9"/>
        <v>0.93410000000000004</v>
      </c>
      <c r="I92" s="131">
        <f t="shared" si="6"/>
        <v>1</v>
      </c>
      <c r="J92" s="8"/>
    </row>
    <row r="93" spans="1:10" x14ac:dyDescent="0.25">
      <c r="A93" s="61"/>
      <c r="B93" s="1">
        <v>59</v>
      </c>
      <c r="C93" s="59">
        <v>37152</v>
      </c>
      <c r="D93" s="8">
        <f t="shared" si="7"/>
        <v>37242</v>
      </c>
      <c r="E93" s="118">
        <f t="shared" si="5"/>
        <v>31</v>
      </c>
      <c r="F93" s="120">
        <v>0.82730000000000004</v>
      </c>
      <c r="G93" s="131">
        <f t="shared" si="8"/>
        <v>31</v>
      </c>
      <c r="H93" s="145">
        <f t="shared" si="9"/>
        <v>0.82730000000000004</v>
      </c>
      <c r="I93" s="131">
        <f t="shared" si="6"/>
        <v>1</v>
      </c>
      <c r="J93" s="8"/>
    </row>
    <row r="94" spans="1:10" x14ac:dyDescent="0.25">
      <c r="A94" s="61"/>
      <c r="B94" s="1">
        <v>60</v>
      </c>
      <c r="C94" s="59">
        <v>37152</v>
      </c>
      <c r="D94" s="8">
        <f t="shared" si="7"/>
        <v>37242</v>
      </c>
      <c r="E94" s="118">
        <f t="shared" si="5"/>
        <v>31</v>
      </c>
      <c r="F94" s="120">
        <v>0.92110000000000003</v>
      </c>
      <c r="G94" s="131">
        <f t="shared" si="8"/>
        <v>31</v>
      </c>
      <c r="H94" s="145">
        <f t="shared" si="9"/>
        <v>0.92110000000000003</v>
      </c>
      <c r="I94" s="131">
        <f t="shared" si="6"/>
        <v>1</v>
      </c>
      <c r="J94" s="8"/>
    </row>
    <row r="95" spans="1:10" x14ac:dyDescent="0.25">
      <c r="A95" s="61"/>
      <c r="B95" s="1">
        <v>61</v>
      </c>
      <c r="C95" s="59">
        <v>37152</v>
      </c>
      <c r="D95" s="8">
        <f t="shared" si="7"/>
        <v>37242</v>
      </c>
      <c r="E95" s="118">
        <f t="shared" si="5"/>
        <v>31</v>
      </c>
      <c r="F95" s="120">
        <v>0.65490000000000004</v>
      </c>
      <c r="G95" s="131">
        <f t="shared" si="8"/>
        <v>31</v>
      </c>
      <c r="H95" s="145">
        <f t="shared" si="9"/>
        <v>0.65490000000000004</v>
      </c>
      <c r="I95" s="131">
        <f t="shared" si="6"/>
        <v>1</v>
      </c>
      <c r="J95" s="8"/>
    </row>
    <row r="96" spans="1:10" x14ac:dyDescent="0.25">
      <c r="A96" s="61"/>
      <c r="B96" s="1">
        <v>62</v>
      </c>
      <c r="C96" s="59">
        <v>37152</v>
      </c>
      <c r="D96" s="8">
        <f t="shared" si="7"/>
        <v>37242</v>
      </c>
      <c r="E96" s="118">
        <f t="shared" si="5"/>
        <v>31</v>
      </c>
      <c r="F96" s="120">
        <v>0.92290000000000005</v>
      </c>
      <c r="G96" s="131">
        <f t="shared" si="8"/>
        <v>31</v>
      </c>
      <c r="H96" s="145">
        <f t="shared" si="9"/>
        <v>0.92290000000000005</v>
      </c>
      <c r="I96" s="131">
        <f t="shared" si="6"/>
        <v>1</v>
      </c>
      <c r="J96" s="8"/>
    </row>
    <row r="97" spans="1:10" x14ac:dyDescent="0.25">
      <c r="A97" s="61"/>
      <c r="B97" s="1">
        <v>63</v>
      </c>
      <c r="C97" s="59">
        <v>37152</v>
      </c>
      <c r="D97" s="8">
        <f t="shared" si="7"/>
        <v>37242</v>
      </c>
      <c r="E97" s="118">
        <f t="shared" si="5"/>
        <v>31</v>
      </c>
      <c r="F97" s="120">
        <v>0.99719999999999998</v>
      </c>
      <c r="G97" s="131">
        <f t="shared" si="8"/>
        <v>31</v>
      </c>
      <c r="H97" s="145">
        <f t="shared" si="9"/>
        <v>0.99719999999999998</v>
      </c>
      <c r="I97" s="131">
        <f t="shared" si="6"/>
        <v>1</v>
      </c>
      <c r="J97" s="8"/>
    </row>
    <row r="98" spans="1:10" x14ac:dyDescent="0.25">
      <c r="A98" s="61"/>
      <c r="B98" s="1">
        <v>64</v>
      </c>
      <c r="C98" s="58">
        <v>37138</v>
      </c>
      <c r="D98" s="8">
        <f t="shared" si="7"/>
        <v>37228</v>
      </c>
      <c r="E98" s="118">
        <f t="shared" si="5"/>
        <v>31</v>
      </c>
      <c r="F98" s="120">
        <v>0.92030000000000001</v>
      </c>
      <c r="G98" s="131">
        <f t="shared" si="8"/>
        <v>31</v>
      </c>
      <c r="H98" s="145">
        <f t="shared" si="9"/>
        <v>0.92030000000000001</v>
      </c>
      <c r="I98" s="131">
        <f t="shared" si="6"/>
        <v>1</v>
      </c>
      <c r="J98" s="8"/>
    </row>
    <row r="99" spans="1:10" x14ac:dyDescent="0.25">
      <c r="A99" s="61"/>
      <c r="B99" s="1">
        <v>65</v>
      </c>
      <c r="C99" s="59">
        <v>37152</v>
      </c>
      <c r="D99" s="8">
        <f t="shared" si="7"/>
        <v>37242</v>
      </c>
      <c r="E99" s="118">
        <f t="shared" ref="E99:E134" si="10">IF($A$10&gt;=D99,(IF($A$10-D99&gt;31,$A$10-$A$9+1,$A$10-D99+1)),0)</f>
        <v>31</v>
      </c>
      <c r="F99" s="120"/>
      <c r="G99" s="131">
        <f t="shared" si="8"/>
        <v>0</v>
      </c>
      <c r="H99" s="145">
        <f t="shared" si="9"/>
        <v>0</v>
      </c>
      <c r="I99" s="131">
        <f t="shared" ref="I99:I134" si="11">IF(E99&gt;0,1,0)</f>
        <v>1</v>
      </c>
      <c r="J99" s="8"/>
    </row>
    <row r="100" spans="1:10" x14ac:dyDescent="0.25">
      <c r="A100" s="61"/>
      <c r="B100" s="1">
        <v>66</v>
      </c>
      <c r="C100" s="59">
        <v>37152</v>
      </c>
      <c r="D100" s="8">
        <f t="shared" ref="D100:D134" si="12">C100+90</f>
        <v>37242</v>
      </c>
      <c r="E100" s="118">
        <f t="shared" si="10"/>
        <v>31</v>
      </c>
      <c r="F100" s="120">
        <v>0.99970000000000003</v>
      </c>
      <c r="G100" s="131">
        <f t="shared" ref="G100:G134" si="13">IF(F100&lt;&gt;"",E100,0)</f>
        <v>31</v>
      </c>
      <c r="H100" s="145">
        <f t="shared" ref="H100:H134" si="14">IF(F100&lt;&gt;"",F100,0)</f>
        <v>0.99970000000000003</v>
      </c>
      <c r="I100" s="131">
        <f t="shared" si="11"/>
        <v>1</v>
      </c>
      <c r="J100" s="8"/>
    </row>
    <row r="101" spans="1:10" x14ac:dyDescent="0.25">
      <c r="A101" s="61"/>
      <c r="B101" s="1">
        <v>67</v>
      </c>
      <c r="C101" s="82">
        <v>37197</v>
      </c>
      <c r="D101" s="8">
        <f t="shared" si="12"/>
        <v>37287</v>
      </c>
      <c r="E101" s="118">
        <f t="shared" si="10"/>
        <v>1</v>
      </c>
      <c r="F101" s="120"/>
      <c r="G101" s="131">
        <f t="shared" si="13"/>
        <v>0</v>
      </c>
      <c r="H101" s="145">
        <f t="shared" si="14"/>
        <v>0</v>
      </c>
      <c r="I101" s="131">
        <f t="shared" si="11"/>
        <v>1</v>
      </c>
      <c r="J101" s="8"/>
    </row>
    <row r="102" spans="1:10" x14ac:dyDescent="0.25">
      <c r="A102" s="61"/>
      <c r="B102" s="1">
        <v>68</v>
      </c>
      <c r="C102" s="59">
        <v>37152</v>
      </c>
      <c r="D102" s="8">
        <f t="shared" si="12"/>
        <v>37242</v>
      </c>
      <c r="E102" s="118">
        <f t="shared" si="10"/>
        <v>31</v>
      </c>
      <c r="F102" s="120">
        <v>0.78539999999999999</v>
      </c>
      <c r="G102" s="131">
        <f t="shared" si="13"/>
        <v>31</v>
      </c>
      <c r="H102" s="145">
        <f t="shared" si="14"/>
        <v>0.78539999999999999</v>
      </c>
      <c r="I102" s="131">
        <f t="shared" si="11"/>
        <v>1</v>
      </c>
      <c r="J102" s="8"/>
    </row>
    <row r="103" spans="1:10" x14ac:dyDescent="0.25">
      <c r="A103" s="61"/>
      <c r="B103" s="1">
        <v>69</v>
      </c>
      <c r="C103" s="59">
        <v>37152</v>
      </c>
      <c r="D103" s="8">
        <f t="shared" si="12"/>
        <v>37242</v>
      </c>
      <c r="E103" s="118">
        <f t="shared" si="10"/>
        <v>31</v>
      </c>
      <c r="F103" s="120"/>
      <c r="G103" s="131">
        <f t="shared" si="13"/>
        <v>0</v>
      </c>
      <c r="H103" s="145">
        <f t="shared" si="14"/>
        <v>0</v>
      </c>
      <c r="I103" s="131">
        <f t="shared" si="11"/>
        <v>1</v>
      </c>
      <c r="J103" s="8"/>
    </row>
    <row r="104" spans="1:10" x14ac:dyDescent="0.25">
      <c r="A104" s="61"/>
      <c r="B104" s="1">
        <v>70</v>
      </c>
      <c r="C104" s="58">
        <v>37140</v>
      </c>
      <c r="D104" s="8">
        <f t="shared" si="12"/>
        <v>37230</v>
      </c>
      <c r="E104" s="118">
        <f t="shared" si="10"/>
        <v>31</v>
      </c>
      <c r="F104" s="120"/>
      <c r="G104" s="131">
        <f t="shared" si="13"/>
        <v>0</v>
      </c>
      <c r="H104" s="145">
        <f t="shared" si="14"/>
        <v>0</v>
      </c>
      <c r="I104" s="131">
        <f t="shared" si="11"/>
        <v>1</v>
      </c>
      <c r="J104" s="8"/>
    </row>
    <row r="105" spans="1:10" x14ac:dyDescent="0.25">
      <c r="A105" s="61"/>
      <c r="B105" s="1">
        <v>71</v>
      </c>
      <c r="C105" s="59">
        <v>37152</v>
      </c>
      <c r="D105" s="8">
        <f t="shared" si="12"/>
        <v>37242</v>
      </c>
      <c r="E105" s="118">
        <f t="shared" si="10"/>
        <v>31</v>
      </c>
      <c r="F105" s="120">
        <v>0.88990000000000002</v>
      </c>
      <c r="G105" s="131">
        <f t="shared" si="13"/>
        <v>31</v>
      </c>
      <c r="H105" s="145">
        <f t="shared" si="14"/>
        <v>0.88990000000000002</v>
      </c>
      <c r="I105" s="131">
        <f t="shared" si="11"/>
        <v>1</v>
      </c>
      <c r="J105" s="8"/>
    </row>
    <row r="106" spans="1:10" x14ac:dyDescent="0.25">
      <c r="A106" s="61"/>
      <c r="B106" s="1">
        <v>72</v>
      </c>
      <c r="C106" s="58">
        <v>37141</v>
      </c>
      <c r="D106" s="8">
        <f t="shared" si="12"/>
        <v>37231</v>
      </c>
      <c r="E106" s="118">
        <f t="shared" si="10"/>
        <v>31</v>
      </c>
      <c r="F106" s="120"/>
      <c r="G106" s="131">
        <f t="shared" si="13"/>
        <v>0</v>
      </c>
      <c r="H106" s="145">
        <f t="shared" si="14"/>
        <v>0</v>
      </c>
      <c r="I106" s="131">
        <f t="shared" si="11"/>
        <v>1</v>
      </c>
      <c r="J106" s="8"/>
    </row>
    <row r="107" spans="1:10" x14ac:dyDescent="0.25">
      <c r="A107" s="61"/>
      <c r="B107" s="1">
        <v>73</v>
      </c>
      <c r="C107" s="59">
        <v>37152</v>
      </c>
      <c r="D107" s="8">
        <f t="shared" si="12"/>
        <v>37242</v>
      </c>
      <c r="E107" s="118">
        <f t="shared" si="10"/>
        <v>31</v>
      </c>
      <c r="F107" s="120">
        <v>0.90810000000000002</v>
      </c>
      <c r="G107" s="131">
        <f t="shared" si="13"/>
        <v>31</v>
      </c>
      <c r="H107" s="145">
        <f t="shared" si="14"/>
        <v>0.90810000000000002</v>
      </c>
      <c r="I107" s="131">
        <f t="shared" si="11"/>
        <v>1</v>
      </c>
      <c r="J107" s="8"/>
    </row>
    <row r="108" spans="1:10" x14ac:dyDescent="0.25">
      <c r="A108" s="61"/>
      <c r="B108" s="1">
        <v>74</v>
      </c>
      <c r="C108" s="59">
        <v>37152</v>
      </c>
      <c r="D108" s="8">
        <f t="shared" si="12"/>
        <v>37242</v>
      </c>
      <c r="E108" s="118">
        <f t="shared" si="10"/>
        <v>31</v>
      </c>
      <c r="F108" s="120">
        <v>1</v>
      </c>
      <c r="G108" s="131">
        <f t="shared" si="13"/>
        <v>31</v>
      </c>
      <c r="H108" s="145">
        <f t="shared" si="14"/>
        <v>1</v>
      </c>
      <c r="I108" s="131">
        <f t="shared" si="11"/>
        <v>1</v>
      </c>
      <c r="J108" s="8"/>
    </row>
    <row r="109" spans="1:10" x14ac:dyDescent="0.25">
      <c r="A109" s="61"/>
      <c r="B109" s="1" t="s">
        <v>47</v>
      </c>
      <c r="C109" s="72">
        <v>37184</v>
      </c>
      <c r="D109" s="8">
        <f t="shared" si="12"/>
        <v>37274</v>
      </c>
      <c r="E109" s="118">
        <f t="shared" si="10"/>
        <v>14</v>
      </c>
      <c r="F109" s="120"/>
      <c r="G109" s="131">
        <f t="shared" si="13"/>
        <v>0</v>
      </c>
      <c r="H109" s="145">
        <f t="shared" si="14"/>
        <v>0</v>
      </c>
      <c r="I109" s="131">
        <f t="shared" si="11"/>
        <v>1</v>
      </c>
      <c r="J109" s="8"/>
    </row>
    <row r="110" spans="1:10" x14ac:dyDescent="0.25">
      <c r="A110" s="61"/>
      <c r="B110" s="1">
        <v>76</v>
      </c>
      <c r="C110" s="59">
        <v>37152</v>
      </c>
      <c r="D110" s="8">
        <f t="shared" si="12"/>
        <v>37242</v>
      </c>
      <c r="E110" s="118">
        <f t="shared" si="10"/>
        <v>31</v>
      </c>
      <c r="F110" s="120">
        <v>0.91720000000000002</v>
      </c>
      <c r="G110" s="131">
        <f t="shared" si="13"/>
        <v>31</v>
      </c>
      <c r="H110" s="145">
        <f t="shared" si="14"/>
        <v>0.91720000000000002</v>
      </c>
      <c r="I110" s="131">
        <f t="shared" si="11"/>
        <v>1</v>
      </c>
      <c r="J110" s="8"/>
    </row>
    <row r="111" spans="1:10" x14ac:dyDescent="0.25">
      <c r="A111" s="61"/>
      <c r="B111" s="1">
        <v>77</v>
      </c>
      <c r="C111" s="59">
        <v>37152</v>
      </c>
      <c r="D111" s="8">
        <f t="shared" si="12"/>
        <v>37242</v>
      </c>
      <c r="E111" s="118">
        <f t="shared" si="10"/>
        <v>31</v>
      </c>
      <c r="F111" s="120">
        <v>0.77370000000000005</v>
      </c>
      <c r="G111" s="131">
        <f t="shared" si="13"/>
        <v>31</v>
      </c>
      <c r="H111" s="145">
        <f t="shared" si="14"/>
        <v>0.77370000000000005</v>
      </c>
      <c r="I111" s="131">
        <f t="shared" si="11"/>
        <v>1</v>
      </c>
      <c r="J111" s="8"/>
    </row>
    <row r="112" spans="1:10" x14ac:dyDescent="0.25">
      <c r="A112" s="61"/>
      <c r="B112" s="1">
        <v>78</v>
      </c>
      <c r="C112" s="59">
        <v>37152</v>
      </c>
      <c r="D112" s="8">
        <f t="shared" si="12"/>
        <v>37242</v>
      </c>
      <c r="E112" s="118">
        <f t="shared" si="10"/>
        <v>31</v>
      </c>
      <c r="F112" s="120"/>
      <c r="G112" s="131">
        <f t="shared" si="13"/>
        <v>0</v>
      </c>
      <c r="H112" s="145">
        <f t="shared" si="14"/>
        <v>0</v>
      </c>
      <c r="I112" s="131">
        <f t="shared" si="11"/>
        <v>1</v>
      </c>
      <c r="J112" s="8"/>
    </row>
    <row r="113" spans="1:10" x14ac:dyDescent="0.25">
      <c r="A113" s="61"/>
      <c r="B113" s="1">
        <v>79</v>
      </c>
      <c r="C113" s="59">
        <v>37152</v>
      </c>
      <c r="D113" s="8">
        <f t="shared" si="12"/>
        <v>37242</v>
      </c>
      <c r="E113" s="118">
        <f t="shared" si="10"/>
        <v>31</v>
      </c>
      <c r="F113" s="120">
        <v>0.8125</v>
      </c>
      <c r="G113" s="131">
        <f t="shared" si="13"/>
        <v>31</v>
      </c>
      <c r="H113" s="145">
        <f t="shared" si="14"/>
        <v>0.8125</v>
      </c>
      <c r="I113" s="131">
        <f t="shared" si="11"/>
        <v>1</v>
      </c>
      <c r="J113" s="8"/>
    </row>
    <row r="114" spans="1:10" x14ac:dyDescent="0.25">
      <c r="A114" s="61"/>
      <c r="B114" s="1">
        <v>80</v>
      </c>
      <c r="C114" s="59">
        <v>37152</v>
      </c>
      <c r="D114" s="8">
        <f t="shared" si="12"/>
        <v>37242</v>
      </c>
      <c r="E114" s="118">
        <f t="shared" si="10"/>
        <v>31</v>
      </c>
      <c r="F114" s="120">
        <v>0.90959999999999996</v>
      </c>
      <c r="G114" s="131">
        <f t="shared" si="13"/>
        <v>31</v>
      </c>
      <c r="H114" s="145">
        <f t="shared" si="14"/>
        <v>0.90959999999999996</v>
      </c>
      <c r="I114" s="131">
        <f t="shared" si="11"/>
        <v>1</v>
      </c>
      <c r="J114" s="8"/>
    </row>
    <row r="115" spans="1:10" x14ac:dyDescent="0.25">
      <c r="A115" s="61"/>
      <c r="B115" s="1">
        <v>81</v>
      </c>
      <c r="C115" s="59">
        <v>37152</v>
      </c>
      <c r="D115" s="8">
        <f t="shared" si="12"/>
        <v>37242</v>
      </c>
      <c r="E115" s="118">
        <f t="shared" si="10"/>
        <v>31</v>
      </c>
      <c r="F115" s="120">
        <v>0.97389999999999999</v>
      </c>
      <c r="G115" s="131">
        <f t="shared" si="13"/>
        <v>31</v>
      </c>
      <c r="H115" s="145">
        <f t="shared" si="14"/>
        <v>0.97389999999999999</v>
      </c>
      <c r="I115" s="131">
        <f t="shared" si="11"/>
        <v>1</v>
      </c>
      <c r="J115" s="8"/>
    </row>
    <row r="116" spans="1:10" x14ac:dyDescent="0.25">
      <c r="A116" s="61"/>
      <c r="B116" s="1">
        <v>82</v>
      </c>
      <c r="C116" s="59">
        <v>37152</v>
      </c>
      <c r="D116" s="8">
        <f t="shared" si="12"/>
        <v>37242</v>
      </c>
      <c r="E116" s="118">
        <f t="shared" si="10"/>
        <v>31</v>
      </c>
      <c r="F116" s="120">
        <v>0.86809999999999998</v>
      </c>
      <c r="G116" s="131">
        <f t="shared" si="13"/>
        <v>31</v>
      </c>
      <c r="H116" s="145">
        <f t="shared" si="14"/>
        <v>0.86809999999999998</v>
      </c>
      <c r="I116" s="131">
        <f t="shared" si="11"/>
        <v>1</v>
      </c>
      <c r="J116" s="8"/>
    </row>
    <row r="117" spans="1:10" x14ac:dyDescent="0.25">
      <c r="A117" s="61"/>
      <c r="B117" s="1">
        <v>83</v>
      </c>
      <c r="C117" s="59">
        <v>37152</v>
      </c>
      <c r="D117" s="8">
        <f t="shared" si="12"/>
        <v>37242</v>
      </c>
      <c r="E117" s="118">
        <f t="shared" si="10"/>
        <v>31</v>
      </c>
      <c r="F117" s="120"/>
      <c r="G117" s="131">
        <f t="shared" si="13"/>
        <v>0</v>
      </c>
      <c r="H117" s="145">
        <f t="shared" si="14"/>
        <v>0</v>
      </c>
      <c r="I117" s="131">
        <f t="shared" si="11"/>
        <v>1</v>
      </c>
      <c r="J117" s="8"/>
    </row>
    <row r="118" spans="1:10" x14ac:dyDescent="0.25">
      <c r="A118" s="61"/>
      <c r="B118" s="1">
        <v>84</v>
      </c>
      <c r="C118" s="59">
        <v>37152</v>
      </c>
      <c r="D118" s="8">
        <f t="shared" si="12"/>
        <v>37242</v>
      </c>
      <c r="E118" s="118">
        <f t="shared" si="10"/>
        <v>31</v>
      </c>
      <c r="F118" s="120">
        <v>0.73070000000000002</v>
      </c>
      <c r="G118" s="131">
        <f t="shared" si="13"/>
        <v>31</v>
      </c>
      <c r="H118" s="145">
        <f t="shared" si="14"/>
        <v>0.73070000000000002</v>
      </c>
      <c r="I118" s="131">
        <f t="shared" si="11"/>
        <v>1</v>
      </c>
      <c r="J118" s="8"/>
    </row>
    <row r="119" spans="1:10" x14ac:dyDescent="0.25">
      <c r="A119" s="61"/>
      <c r="B119" s="1">
        <v>85</v>
      </c>
      <c r="C119" s="59">
        <v>37152</v>
      </c>
      <c r="D119" s="8">
        <f t="shared" si="12"/>
        <v>37242</v>
      </c>
      <c r="E119" s="118">
        <f t="shared" si="10"/>
        <v>31</v>
      </c>
      <c r="F119" s="120">
        <v>0.59030000000000005</v>
      </c>
      <c r="G119" s="131">
        <f t="shared" si="13"/>
        <v>31</v>
      </c>
      <c r="H119" s="145">
        <f t="shared" si="14"/>
        <v>0.59030000000000005</v>
      </c>
      <c r="I119" s="131">
        <f t="shared" si="11"/>
        <v>1</v>
      </c>
      <c r="J119" s="8"/>
    </row>
    <row r="120" spans="1:10" x14ac:dyDescent="0.25">
      <c r="A120" s="61"/>
      <c r="B120" s="1">
        <v>86</v>
      </c>
      <c r="C120" s="59">
        <v>37152</v>
      </c>
      <c r="D120" s="8">
        <f t="shared" si="12"/>
        <v>37242</v>
      </c>
      <c r="E120" s="118">
        <f t="shared" si="10"/>
        <v>31</v>
      </c>
      <c r="F120" s="120"/>
      <c r="G120" s="131">
        <f t="shared" si="13"/>
        <v>0</v>
      </c>
      <c r="H120" s="145">
        <f t="shared" si="14"/>
        <v>0</v>
      </c>
      <c r="I120" s="131">
        <f t="shared" si="11"/>
        <v>1</v>
      </c>
      <c r="J120" s="8"/>
    </row>
    <row r="121" spans="1:10" x14ac:dyDescent="0.25">
      <c r="A121" s="61"/>
      <c r="B121" s="1">
        <v>87</v>
      </c>
      <c r="C121" s="58">
        <v>37141</v>
      </c>
      <c r="D121" s="8">
        <f t="shared" si="12"/>
        <v>37231</v>
      </c>
      <c r="E121" s="118">
        <f t="shared" si="10"/>
        <v>31</v>
      </c>
      <c r="F121" s="120">
        <v>0.879</v>
      </c>
      <c r="G121" s="131">
        <f t="shared" si="13"/>
        <v>31</v>
      </c>
      <c r="H121" s="145">
        <f t="shared" si="14"/>
        <v>0.879</v>
      </c>
      <c r="I121" s="131">
        <f t="shared" si="11"/>
        <v>1</v>
      </c>
      <c r="J121" s="8"/>
    </row>
    <row r="122" spans="1:10" x14ac:dyDescent="0.25">
      <c r="A122" s="61"/>
      <c r="B122" s="1">
        <v>88</v>
      </c>
      <c r="C122" s="59">
        <v>37152</v>
      </c>
      <c r="D122" s="8">
        <f t="shared" si="12"/>
        <v>37242</v>
      </c>
      <c r="E122" s="118">
        <f t="shared" si="10"/>
        <v>31</v>
      </c>
      <c r="F122" s="120">
        <v>0.91349999999999998</v>
      </c>
      <c r="G122" s="131">
        <f t="shared" si="13"/>
        <v>31</v>
      </c>
      <c r="H122" s="145">
        <f t="shared" si="14"/>
        <v>0.91349999999999998</v>
      </c>
      <c r="I122" s="131">
        <f t="shared" si="11"/>
        <v>1</v>
      </c>
      <c r="J122" s="8"/>
    </row>
    <row r="123" spans="1:10" x14ac:dyDescent="0.25">
      <c r="A123" s="61"/>
      <c r="B123" s="1">
        <v>89</v>
      </c>
      <c r="C123" s="58">
        <v>37141</v>
      </c>
      <c r="D123" s="8">
        <f t="shared" si="12"/>
        <v>37231</v>
      </c>
      <c r="E123" s="118">
        <f t="shared" si="10"/>
        <v>31</v>
      </c>
      <c r="F123" s="120"/>
      <c r="G123" s="131">
        <f t="shared" si="13"/>
        <v>0</v>
      </c>
      <c r="H123" s="145">
        <f t="shared" si="14"/>
        <v>0</v>
      </c>
      <c r="I123" s="131">
        <f t="shared" si="11"/>
        <v>1</v>
      </c>
      <c r="J123" s="8"/>
    </row>
    <row r="124" spans="1:10" x14ac:dyDescent="0.25">
      <c r="A124" s="61"/>
      <c r="B124" s="1">
        <v>90</v>
      </c>
      <c r="C124" s="59">
        <v>37152</v>
      </c>
      <c r="D124" s="8">
        <f t="shared" si="12"/>
        <v>37242</v>
      </c>
      <c r="E124" s="118">
        <f t="shared" si="10"/>
        <v>31</v>
      </c>
      <c r="F124" s="120">
        <v>0.91679999999999995</v>
      </c>
      <c r="G124" s="131">
        <f t="shared" si="13"/>
        <v>31</v>
      </c>
      <c r="H124" s="145">
        <f t="shared" si="14"/>
        <v>0.91679999999999995</v>
      </c>
      <c r="I124" s="131">
        <f t="shared" si="11"/>
        <v>1</v>
      </c>
      <c r="J124" s="8"/>
    </row>
    <row r="125" spans="1:10" x14ac:dyDescent="0.25">
      <c r="A125" s="61"/>
      <c r="B125" s="1">
        <v>91</v>
      </c>
      <c r="C125" s="82">
        <v>37197</v>
      </c>
      <c r="D125" s="8">
        <f t="shared" si="12"/>
        <v>37287</v>
      </c>
      <c r="E125" s="118">
        <f t="shared" si="10"/>
        <v>1</v>
      </c>
      <c r="F125" s="120">
        <v>0</v>
      </c>
      <c r="G125" s="131">
        <f t="shared" si="13"/>
        <v>1</v>
      </c>
      <c r="H125" s="145">
        <f t="shared" si="14"/>
        <v>0</v>
      </c>
      <c r="I125" s="131">
        <f t="shared" si="11"/>
        <v>1</v>
      </c>
      <c r="J125" s="8"/>
    </row>
    <row r="126" spans="1:10" x14ac:dyDescent="0.25">
      <c r="B126" s="1">
        <v>92</v>
      </c>
      <c r="C126" s="82">
        <v>37197</v>
      </c>
      <c r="D126" s="8">
        <f t="shared" si="12"/>
        <v>37287</v>
      </c>
      <c r="E126" s="118">
        <f t="shared" si="10"/>
        <v>1</v>
      </c>
      <c r="F126" s="120"/>
      <c r="G126" s="131">
        <f t="shared" si="13"/>
        <v>0</v>
      </c>
      <c r="H126" s="145">
        <f t="shared" si="14"/>
        <v>0</v>
      </c>
      <c r="I126" s="131">
        <f t="shared" si="11"/>
        <v>1</v>
      </c>
      <c r="J126" s="8"/>
    </row>
    <row r="127" spans="1:10" x14ac:dyDescent="0.25">
      <c r="B127" s="1">
        <v>93</v>
      </c>
      <c r="C127" s="72">
        <v>37195</v>
      </c>
      <c r="D127" s="8">
        <f t="shared" si="12"/>
        <v>37285</v>
      </c>
      <c r="E127" s="118">
        <f t="shared" si="10"/>
        <v>3</v>
      </c>
      <c r="F127" s="120">
        <v>0.20280000000000001</v>
      </c>
      <c r="G127" s="131">
        <f t="shared" si="13"/>
        <v>3</v>
      </c>
      <c r="H127" s="145">
        <f t="shared" si="14"/>
        <v>0.20280000000000001</v>
      </c>
      <c r="I127" s="131">
        <f t="shared" si="11"/>
        <v>1</v>
      </c>
      <c r="J127" s="8"/>
    </row>
    <row r="128" spans="1:10" x14ac:dyDescent="0.25">
      <c r="B128" s="1">
        <v>94</v>
      </c>
      <c r="C128" s="72">
        <v>37189</v>
      </c>
      <c r="D128" s="8">
        <f t="shared" si="12"/>
        <v>37279</v>
      </c>
      <c r="E128" s="118">
        <f t="shared" si="10"/>
        <v>9</v>
      </c>
      <c r="F128" s="120">
        <v>0.69330000000000003</v>
      </c>
      <c r="G128" s="131">
        <f t="shared" si="13"/>
        <v>9</v>
      </c>
      <c r="H128" s="145">
        <f t="shared" si="14"/>
        <v>0.69330000000000003</v>
      </c>
      <c r="I128" s="131">
        <f t="shared" si="11"/>
        <v>1</v>
      </c>
      <c r="J128" s="8"/>
    </row>
    <row r="129" spans="1:18" x14ac:dyDescent="0.25">
      <c r="B129" s="1">
        <v>95</v>
      </c>
      <c r="C129" s="82">
        <v>37201</v>
      </c>
      <c r="D129" s="8">
        <f t="shared" si="12"/>
        <v>37291</v>
      </c>
      <c r="E129" s="118">
        <f t="shared" si="10"/>
        <v>0</v>
      </c>
      <c r="F129" s="120"/>
      <c r="G129" s="131">
        <f t="shared" si="13"/>
        <v>0</v>
      </c>
      <c r="H129" s="145">
        <f t="shared" si="14"/>
        <v>0</v>
      </c>
      <c r="I129" s="131">
        <f t="shared" si="11"/>
        <v>0</v>
      </c>
      <c r="J129" s="8"/>
    </row>
    <row r="130" spans="1:18" x14ac:dyDescent="0.25">
      <c r="B130" s="1">
        <v>96</v>
      </c>
      <c r="C130" s="82">
        <v>37201</v>
      </c>
      <c r="D130" s="8">
        <f t="shared" si="12"/>
        <v>37291</v>
      </c>
      <c r="E130" s="118">
        <f t="shared" si="10"/>
        <v>0</v>
      </c>
      <c r="F130" s="120"/>
      <c r="G130" s="131">
        <f t="shared" si="13"/>
        <v>0</v>
      </c>
      <c r="H130" s="145">
        <f t="shared" si="14"/>
        <v>0</v>
      </c>
      <c r="I130" s="131">
        <f t="shared" si="11"/>
        <v>0</v>
      </c>
      <c r="J130" s="8"/>
    </row>
    <row r="131" spans="1:18" x14ac:dyDescent="0.25">
      <c r="B131" s="1" t="s">
        <v>48</v>
      </c>
      <c r="C131" s="72">
        <v>37186</v>
      </c>
      <c r="D131" s="8">
        <f t="shared" si="12"/>
        <v>37276</v>
      </c>
      <c r="E131" s="118">
        <f t="shared" si="10"/>
        <v>12</v>
      </c>
      <c r="F131" s="120"/>
      <c r="G131" s="131">
        <f t="shared" si="13"/>
        <v>0</v>
      </c>
      <c r="H131" s="145">
        <f t="shared" si="14"/>
        <v>0</v>
      </c>
      <c r="I131" s="131">
        <f t="shared" si="11"/>
        <v>1</v>
      </c>
      <c r="J131" s="8"/>
    </row>
    <row r="132" spans="1:18" x14ac:dyDescent="0.25">
      <c r="B132" s="1" t="s">
        <v>49</v>
      </c>
      <c r="C132" s="72">
        <v>37186</v>
      </c>
      <c r="D132" s="8">
        <f t="shared" si="12"/>
        <v>37276</v>
      </c>
      <c r="E132" s="118">
        <f t="shared" si="10"/>
        <v>12</v>
      </c>
      <c r="F132" s="120">
        <v>0.82379999999999998</v>
      </c>
      <c r="G132" s="131">
        <f t="shared" si="13"/>
        <v>12</v>
      </c>
      <c r="H132" s="145">
        <f t="shared" si="14"/>
        <v>0.82379999999999998</v>
      </c>
      <c r="I132" s="131">
        <f t="shared" si="11"/>
        <v>1</v>
      </c>
      <c r="J132" s="8"/>
    </row>
    <row r="133" spans="1:18" x14ac:dyDescent="0.25">
      <c r="B133" s="1" t="s">
        <v>50</v>
      </c>
      <c r="C133" s="72">
        <v>37183</v>
      </c>
      <c r="D133" s="8">
        <f t="shared" si="12"/>
        <v>37273</v>
      </c>
      <c r="E133" s="118">
        <f t="shared" si="10"/>
        <v>15</v>
      </c>
      <c r="F133" s="120">
        <v>0.76559999999999995</v>
      </c>
      <c r="G133" s="131">
        <f t="shared" si="13"/>
        <v>15</v>
      </c>
      <c r="H133" s="145">
        <f t="shared" si="14"/>
        <v>0.76559999999999995</v>
      </c>
      <c r="I133" s="131">
        <f t="shared" si="11"/>
        <v>1</v>
      </c>
      <c r="J133" s="8"/>
    </row>
    <row r="134" spans="1:18" x14ac:dyDescent="0.25">
      <c r="B134" s="1" t="s">
        <v>51</v>
      </c>
      <c r="C134" s="72">
        <v>37183</v>
      </c>
      <c r="D134" s="8">
        <f t="shared" si="12"/>
        <v>37273</v>
      </c>
      <c r="E134" s="118">
        <f t="shared" si="10"/>
        <v>15</v>
      </c>
      <c r="F134" s="120">
        <v>0.67320000000000002</v>
      </c>
      <c r="G134" s="131">
        <f t="shared" si="13"/>
        <v>15</v>
      </c>
      <c r="H134" s="145">
        <f t="shared" si="14"/>
        <v>0.67320000000000002</v>
      </c>
      <c r="I134" s="131">
        <f t="shared" si="11"/>
        <v>1</v>
      </c>
      <c r="J134" s="8"/>
    </row>
    <row r="135" spans="1:18" x14ac:dyDescent="0.25">
      <c r="C135" s="8"/>
      <c r="D135" s="8"/>
      <c r="E135" s="121" t="s">
        <v>63</v>
      </c>
      <c r="F135" s="122">
        <f>AVERAGE(F35:F134)</f>
        <v>0.85501499999999986</v>
      </c>
      <c r="G135" s="122"/>
      <c r="H135" s="122"/>
      <c r="I135" s="132">
        <f>SUM(I35:I134)</f>
        <v>98</v>
      </c>
      <c r="J135" s="8"/>
    </row>
    <row r="136" spans="1:18" x14ac:dyDescent="0.25">
      <c r="D136" s="61"/>
      <c r="E136" s="112" t="s">
        <v>64</v>
      </c>
      <c r="F136" s="137">
        <f>(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+G134*H134)/SUM(G35:G134)</f>
        <v>0.88287871953921149</v>
      </c>
      <c r="G136" s="127"/>
      <c r="H136" s="127"/>
      <c r="I136" s="127"/>
      <c r="J136" s="61"/>
    </row>
    <row r="137" spans="1:18" ht="17.399999999999999" x14ac:dyDescent="0.3">
      <c r="A137" s="56"/>
      <c r="B137" s="172" t="s">
        <v>25</v>
      </c>
      <c r="C137" s="172"/>
      <c r="D137" s="113"/>
      <c r="E137" s="113"/>
      <c r="F137" s="113"/>
      <c r="G137" s="113"/>
      <c r="H137" s="113"/>
      <c r="I137" s="113"/>
      <c r="J137" s="113"/>
    </row>
    <row r="138" spans="1:18" x14ac:dyDescent="0.25">
      <c r="B138" s="2"/>
      <c r="C138" s="2" t="s">
        <v>35</v>
      </c>
      <c r="D138" s="114"/>
      <c r="E138" s="114"/>
      <c r="F138" s="114"/>
      <c r="G138" s="114"/>
      <c r="H138" s="114"/>
      <c r="I138" s="114"/>
      <c r="J138" s="114"/>
    </row>
    <row r="139" spans="1:18" ht="39.6" x14ac:dyDescent="0.25">
      <c r="B139" s="2" t="str">
        <f>B8</f>
        <v>TURBINE NO.</v>
      </c>
      <c r="C139" s="2" t="str">
        <f>C8</f>
        <v>ACCEPTANCE</v>
      </c>
      <c r="D139" s="114" t="str">
        <f>D8</f>
        <v xml:space="preserve">90 Days </v>
      </c>
      <c r="E139" s="117" t="str">
        <f>E8</f>
        <v>Days in Mo. &gt; 90 Days from Commissioning</v>
      </c>
      <c r="F139" s="117" t="str">
        <f>F8</f>
        <v>MTD Avail for &gt; 90 days from Commissioning</v>
      </c>
      <c r="G139" s="117"/>
      <c r="H139" s="117"/>
      <c r="I139" s="117" t="s">
        <v>65</v>
      </c>
      <c r="J139" s="114"/>
      <c r="K139" s="75" t="s">
        <v>3</v>
      </c>
    </row>
    <row r="140" spans="1:18" x14ac:dyDescent="0.25">
      <c r="B140" s="11">
        <v>1</v>
      </c>
      <c r="C140" s="82">
        <v>37197</v>
      </c>
      <c r="D140" s="8">
        <f>C140+90</f>
        <v>37287</v>
      </c>
      <c r="E140" s="118">
        <f t="shared" ref="E140:E149" si="15">IF($A$10&gt;=D140,(IF($A$10-D140&gt;31,$A$10-$A$9+1,$A$10-D140+1)),0)</f>
        <v>1</v>
      </c>
      <c r="F140" s="128">
        <v>0.99395330562112916</v>
      </c>
      <c r="G140" s="131">
        <f>IF(F140&lt;&gt;"",E140,0)</f>
        <v>1</v>
      </c>
      <c r="H140" s="145">
        <f>IF(F140&lt;&gt;"",F140,0)</f>
        <v>0.99395330562112916</v>
      </c>
      <c r="I140" s="131">
        <f t="shared" ref="I140:I149" si="16">IF(E140&gt;0,1,0)</f>
        <v>1</v>
      </c>
      <c r="J140" s="115"/>
      <c r="K140" s="85"/>
      <c r="L140" s="85"/>
    </row>
    <row r="141" spans="1:18" x14ac:dyDescent="0.25">
      <c r="B141" s="11">
        <v>2</v>
      </c>
      <c r="C141" s="82">
        <v>37197</v>
      </c>
      <c r="D141" s="8">
        <f t="shared" ref="D141:D149" si="17">C141+90</f>
        <v>37287</v>
      </c>
      <c r="E141" s="118">
        <f t="shared" si="15"/>
        <v>1</v>
      </c>
      <c r="F141" s="128">
        <v>0.93835680501044827</v>
      </c>
      <c r="G141" s="131">
        <f t="shared" ref="G141:G149" si="18">IF(F141&lt;&gt;"",E141,0)</f>
        <v>1</v>
      </c>
      <c r="H141" s="145">
        <f t="shared" ref="H141:H149" si="19">IF(F141&lt;&gt;"",F141,0)</f>
        <v>0.93835680501044827</v>
      </c>
      <c r="I141" s="131">
        <f t="shared" si="16"/>
        <v>1</v>
      </c>
      <c r="J141" s="115"/>
      <c r="K141" s="85"/>
      <c r="L141" s="85"/>
      <c r="P141" s="61"/>
    </row>
    <row r="142" spans="1:18" ht="13.8" thickBot="1" x14ac:dyDescent="0.3">
      <c r="B142" s="11">
        <v>3</v>
      </c>
      <c r="C142" s="82">
        <v>37197</v>
      </c>
      <c r="D142" s="8">
        <f t="shared" si="17"/>
        <v>37287</v>
      </c>
      <c r="E142" s="118">
        <f t="shared" si="15"/>
        <v>1</v>
      </c>
      <c r="F142" s="128">
        <v>0.98781858449716042</v>
      </c>
      <c r="G142" s="131">
        <f t="shared" si="18"/>
        <v>1</v>
      </c>
      <c r="H142" s="145">
        <f t="shared" si="19"/>
        <v>0.98781858449716042</v>
      </c>
      <c r="I142" s="131">
        <f t="shared" si="16"/>
        <v>1</v>
      </c>
      <c r="J142" s="115"/>
      <c r="K142" s="76" t="s">
        <v>43</v>
      </c>
      <c r="L142" s="77">
        <v>10</v>
      </c>
      <c r="M142" s="7" t="s">
        <v>7</v>
      </c>
      <c r="P142" s="97" t="s">
        <v>20</v>
      </c>
      <c r="Q142" s="98"/>
      <c r="R142" s="98"/>
    </row>
    <row r="143" spans="1:18" ht="13.8" thickTop="1" x14ac:dyDescent="0.25">
      <c r="B143" s="11">
        <v>4</v>
      </c>
      <c r="C143" s="82">
        <v>37197</v>
      </c>
      <c r="D143" s="8">
        <f t="shared" si="17"/>
        <v>37287</v>
      </c>
      <c r="E143" s="118">
        <f t="shared" si="15"/>
        <v>1</v>
      </c>
      <c r="F143" s="128">
        <v>0.97592417881051097</v>
      </c>
      <c r="G143" s="131">
        <f t="shared" si="18"/>
        <v>1</v>
      </c>
      <c r="H143" s="145">
        <f t="shared" si="19"/>
        <v>0.97592417881051097</v>
      </c>
      <c r="I143" s="131">
        <f t="shared" si="16"/>
        <v>1</v>
      </c>
      <c r="J143" s="115"/>
      <c r="L143" s="7">
        <f>L140+L141+L142</f>
        <v>10</v>
      </c>
      <c r="M143" s="7" t="s">
        <v>9</v>
      </c>
      <c r="P143" s="9"/>
    </row>
    <row r="144" spans="1:18" x14ac:dyDescent="0.25">
      <c r="B144" s="11">
        <v>5</v>
      </c>
      <c r="C144" s="82">
        <v>37197</v>
      </c>
      <c r="D144" s="8">
        <f t="shared" si="17"/>
        <v>37287</v>
      </c>
      <c r="E144" s="118">
        <f t="shared" si="15"/>
        <v>1</v>
      </c>
      <c r="F144" s="128">
        <v>0.98977913366025871</v>
      </c>
      <c r="G144" s="131">
        <f t="shared" si="18"/>
        <v>1</v>
      </c>
      <c r="H144" s="145">
        <f t="shared" si="19"/>
        <v>0.98977913366025871</v>
      </c>
      <c r="I144" s="131">
        <f t="shared" si="16"/>
        <v>1</v>
      </c>
      <c r="J144" s="115"/>
      <c r="L144">
        <f>10-L143</f>
        <v>0</v>
      </c>
    </row>
    <row r="145" spans="1:18" x14ac:dyDescent="0.25">
      <c r="B145" s="11">
        <v>6</v>
      </c>
      <c r="C145" s="82">
        <v>37197</v>
      </c>
      <c r="D145" s="8">
        <f t="shared" si="17"/>
        <v>37287</v>
      </c>
      <c r="E145" s="118">
        <f t="shared" si="15"/>
        <v>1</v>
      </c>
      <c r="F145" s="128">
        <v>0.97454383488786867</v>
      </c>
      <c r="G145" s="131">
        <f t="shared" si="18"/>
        <v>1</v>
      </c>
      <c r="H145" s="145">
        <f t="shared" si="19"/>
        <v>0.97454383488786867</v>
      </c>
      <c r="I145" s="131">
        <f t="shared" si="16"/>
        <v>1</v>
      </c>
      <c r="J145" s="115"/>
    </row>
    <row r="146" spans="1:18" x14ac:dyDescent="0.25">
      <c r="B146" s="11">
        <v>7</v>
      </c>
      <c r="C146" s="82">
        <v>37197</v>
      </c>
      <c r="D146" s="8">
        <f t="shared" si="17"/>
        <v>37287</v>
      </c>
      <c r="E146" s="118">
        <f t="shared" si="15"/>
        <v>1</v>
      </c>
      <c r="F146" s="128">
        <v>0.87596724150587801</v>
      </c>
      <c r="G146" s="131">
        <f t="shared" si="18"/>
        <v>1</v>
      </c>
      <c r="H146" s="145">
        <f t="shared" si="19"/>
        <v>0.87596724150587801</v>
      </c>
      <c r="I146" s="131">
        <f t="shared" si="16"/>
        <v>1</v>
      </c>
      <c r="J146" s="115"/>
    </row>
    <row r="147" spans="1:18" x14ac:dyDescent="0.25">
      <c r="B147" s="11">
        <v>8</v>
      </c>
      <c r="C147" s="82">
        <v>37197</v>
      </c>
      <c r="D147" s="8">
        <f t="shared" si="17"/>
        <v>37287</v>
      </c>
      <c r="E147" s="118">
        <f t="shared" si="15"/>
        <v>1</v>
      </c>
      <c r="F147" s="128">
        <v>0.95874440270947769</v>
      </c>
      <c r="G147" s="131">
        <f t="shared" si="18"/>
        <v>1</v>
      </c>
      <c r="H147" s="145">
        <f t="shared" si="19"/>
        <v>0.95874440270947769</v>
      </c>
      <c r="I147" s="131">
        <f t="shared" si="16"/>
        <v>1</v>
      </c>
      <c r="J147" s="115"/>
    </row>
    <row r="148" spans="1:18" x14ac:dyDescent="0.25">
      <c r="B148" s="11">
        <v>9</v>
      </c>
      <c r="C148" s="82">
        <v>37197</v>
      </c>
      <c r="D148" s="8">
        <f t="shared" si="17"/>
        <v>37287</v>
      </c>
      <c r="E148" s="118">
        <f t="shared" si="15"/>
        <v>1</v>
      </c>
      <c r="F148" s="128">
        <v>0.97462693917013721</v>
      </c>
      <c r="G148" s="131">
        <f t="shared" si="18"/>
        <v>1</v>
      </c>
      <c r="H148" s="145">
        <f t="shared" si="19"/>
        <v>0.97462693917013721</v>
      </c>
      <c r="I148" s="131">
        <f t="shared" si="16"/>
        <v>1</v>
      </c>
      <c r="J148" s="115"/>
      <c r="M148" s="84"/>
      <c r="N148" s="84"/>
      <c r="O148" s="84"/>
      <c r="P148" s="84"/>
    </row>
    <row r="149" spans="1:18" x14ac:dyDescent="0.25">
      <c r="B149" s="11">
        <v>10</v>
      </c>
      <c r="C149" s="82">
        <v>37197</v>
      </c>
      <c r="D149" s="8">
        <f t="shared" si="17"/>
        <v>37287</v>
      </c>
      <c r="E149" s="118">
        <f t="shared" si="15"/>
        <v>1</v>
      </c>
      <c r="F149" s="128">
        <v>0.89065304784727839</v>
      </c>
      <c r="G149" s="131">
        <f t="shared" si="18"/>
        <v>1</v>
      </c>
      <c r="H149" s="145">
        <f t="shared" si="19"/>
        <v>0.89065304784727839</v>
      </c>
      <c r="I149" s="131">
        <f t="shared" si="16"/>
        <v>1</v>
      </c>
      <c r="J149" s="115"/>
      <c r="K149" s="83" t="s">
        <v>52</v>
      </c>
      <c r="L149" s="84" t="s">
        <v>53</v>
      </c>
      <c r="M149" s="84"/>
      <c r="N149" s="84"/>
      <c r="O149" s="84"/>
      <c r="P149" s="84"/>
    </row>
    <row r="150" spans="1:18" x14ac:dyDescent="0.25">
      <c r="D150" s="61"/>
      <c r="E150" s="121" t="s">
        <v>63</v>
      </c>
      <c r="F150" s="122">
        <f>AVERAGE(F140:F149)</f>
        <v>0.95603674737201472</v>
      </c>
      <c r="G150" s="122"/>
      <c r="H150" s="122"/>
      <c r="I150" s="131">
        <f>SUM(I140:I149)</f>
        <v>10</v>
      </c>
      <c r="J150" s="61"/>
      <c r="L150" s="84" t="s">
        <v>54</v>
      </c>
    </row>
    <row r="151" spans="1:18" x14ac:dyDescent="0.25">
      <c r="D151" s="61"/>
      <c r="E151" s="112" t="s">
        <v>64</v>
      </c>
      <c r="F151" s="137">
        <f>(G140*H140+G141*H141+G142*H142+G143*H143+G144*H144+G145*H145+G146*H146+G147*H147+G148*H148+G149*H149)/SUM(G140:G149)</f>
        <v>0.95603674737201472</v>
      </c>
      <c r="G151" s="127"/>
      <c r="H151" s="127"/>
      <c r="I151" s="127"/>
      <c r="J151" s="61"/>
    </row>
    <row r="152" spans="1:18" ht="17.399999999999999" x14ac:dyDescent="0.3">
      <c r="A152" s="56"/>
      <c r="B152" s="172" t="s">
        <v>26</v>
      </c>
      <c r="C152" s="172"/>
      <c r="D152" s="113"/>
      <c r="E152" s="113"/>
      <c r="F152" s="113"/>
      <c r="G152" s="113"/>
      <c r="H152" s="113"/>
      <c r="I152" s="113"/>
      <c r="J152" s="113"/>
    </row>
    <row r="153" spans="1:18" x14ac:dyDescent="0.25">
      <c r="B153" s="2"/>
      <c r="C153" s="2" t="s">
        <v>35</v>
      </c>
      <c r="D153" s="114"/>
      <c r="E153" s="114"/>
      <c r="F153" s="114"/>
      <c r="G153" s="114"/>
      <c r="H153" s="114"/>
      <c r="I153" s="114"/>
      <c r="J153" s="114"/>
    </row>
    <row r="154" spans="1:18" ht="39.6" x14ac:dyDescent="0.25">
      <c r="B154" s="2" t="str">
        <f>B8</f>
        <v>TURBINE NO.</v>
      </c>
      <c r="C154" s="2" t="str">
        <f>C8</f>
        <v>ACCEPTANCE</v>
      </c>
      <c r="D154" s="114" t="str">
        <f>D8</f>
        <v xml:space="preserve">90 Days </v>
      </c>
      <c r="E154" s="117" t="str">
        <f>E8</f>
        <v>Days in Mo. &gt; 90 Days from Commissioning</v>
      </c>
      <c r="F154" s="117" t="str">
        <f>F8</f>
        <v>MTD Avail for &gt; 90 days from Commissioning</v>
      </c>
      <c r="G154" s="117"/>
      <c r="H154" s="117"/>
      <c r="I154" s="117" t="s">
        <v>65</v>
      </c>
      <c r="J154" s="114"/>
      <c r="K154" s="75" t="s">
        <v>3</v>
      </c>
    </row>
    <row r="155" spans="1:18" x14ac:dyDescent="0.25">
      <c r="B155" s="11">
        <v>1</v>
      </c>
      <c r="C155" s="103">
        <v>37236</v>
      </c>
      <c r="D155" s="8">
        <f>C155+90</f>
        <v>37326</v>
      </c>
      <c r="E155" s="118">
        <f t="shared" ref="E155:E174" si="20">IF($A$10&gt;=D155,(IF($A$10-D155&gt;31,$A$10-$A$9+1,$A$10-D155+1)),0)</f>
        <v>0</v>
      </c>
      <c r="F155" s="120"/>
      <c r="G155" s="131">
        <f>IF(F155&lt;&gt;"",E155,0)</f>
        <v>0</v>
      </c>
      <c r="H155" s="145">
        <f>IF(F155&lt;&gt;"",F155,0)</f>
        <v>0</v>
      </c>
      <c r="I155" s="131">
        <f t="shared" ref="I155:I174" si="21">IF(E155&gt;0,1,0)</f>
        <v>0</v>
      </c>
      <c r="J155" s="115"/>
      <c r="K155" s="85"/>
      <c r="L155" s="85"/>
    </row>
    <row r="156" spans="1:18" x14ac:dyDescent="0.25">
      <c r="B156" s="11">
        <v>2</v>
      </c>
      <c r="C156" s="103">
        <v>37236</v>
      </c>
      <c r="D156" s="8">
        <f t="shared" ref="D156:D174" si="22">C156+90</f>
        <v>37326</v>
      </c>
      <c r="E156" s="118">
        <f t="shared" si="20"/>
        <v>0</v>
      </c>
      <c r="F156" s="120"/>
      <c r="G156" s="131">
        <f t="shared" ref="G156:G174" si="23">IF(F156&lt;&gt;"",E156,0)</f>
        <v>0</v>
      </c>
      <c r="H156" s="145">
        <f t="shared" ref="H156:H174" si="24">IF(F156&lt;&gt;"",F156,0)</f>
        <v>0</v>
      </c>
      <c r="I156" s="131">
        <f t="shared" si="21"/>
        <v>0</v>
      </c>
      <c r="J156" s="115"/>
      <c r="K156" s="49" t="s">
        <v>43</v>
      </c>
      <c r="L156" s="49">
        <v>0</v>
      </c>
    </row>
    <row r="157" spans="1:18" ht="13.8" thickBot="1" x14ac:dyDescent="0.3">
      <c r="B157" s="11">
        <v>3</v>
      </c>
      <c r="C157" s="103">
        <v>37236</v>
      </c>
      <c r="D157" s="8">
        <f t="shared" si="22"/>
        <v>37326</v>
      </c>
      <c r="E157" s="118">
        <f t="shared" si="20"/>
        <v>0</v>
      </c>
      <c r="F157" s="120"/>
      <c r="G157" s="131">
        <f t="shared" si="23"/>
        <v>0</v>
      </c>
      <c r="H157" s="145">
        <f t="shared" si="24"/>
        <v>0</v>
      </c>
      <c r="I157" s="131">
        <f t="shared" si="21"/>
        <v>0</v>
      </c>
      <c r="J157" s="115"/>
      <c r="K157" s="93" t="s">
        <v>44</v>
      </c>
      <c r="L157" s="93">
        <v>20</v>
      </c>
      <c r="M157" s="7" t="s">
        <v>7</v>
      </c>
      <c r="P157" s="99" t="s">
        <v>20</v>
      </c>
      <c r="Q157" s="107"/>
      <c r="R157" s="107"/>
    </row>
    <row r="158" spans="1:18" ht="13.8" thickTop="1" x14ac:dyDescent="0.25">
      <c r="B158" s="11">
        <v>4</v>
      </c>
      <c r="C158" s="103">
        <v>37236</v>
      </c>
      <c r="D158" s="8">
        <f t="shared" si="22"/>
        <v>37326</v>
      </c>
      <c r="E158" s="118">
        <f t="shared" si="20"/>
        <v>0</v>
      </c>
      <c r="F158" s="120"/>
      <c r="G158" s="131">
        <f t="shared" si="23"/>
        <v>0</v>
      </c>
      <c r="H158" s="145">
        <f t="shared" si="24"/>
        <v>0</v>
      </c>
      <c r="I158" s="131">
        <f t="shared" si="21"/>
        <v>0</v>
      </c>
      <c r="J158" s="115"/>
      <c r="L158" s="7">
        <f>SUM(L156:L157)</f>
        <v>20</v>
      </c>
      <c r="M158" s="7" t="s">
        <v>9</v>
      </c>
      <c r="P158" s="105"/>
      <c r="Q158" s="61"/>
      <c r="R158" s="61"/>
    </row>
    <row r="159" spans="1:18" x14ac:dyDescent="0.25">
      <c r="B159" s="11">
        <v>5</v>
      </c>
      <c r="C159" s="103">
        <v>37236</v>
      </c>
      <c r="D159" s="8">
        <f t="shared" si="22"/>
        <v>37326</v>
      </c>
      <c r="E159" s="118">
        <f t="shared" si="20"/>
        <v>0</v>
      </c>
      <c r="F159" s="120"/>
      <c r="G159" s="131">
        <f t="shared" si="23"/>
        <v>0</v>
      </c>
      <c r="H159" s="145">
        <f t="shared" si="24"/>
        <v>0</v>
      </c>
      <c r="I159" s="131">
        <f t="shared" si="21"/>
        <v>0</v>
      </c>
      <c r="J159" s="115"/>
      <c r="L159">
        <f>20-L158</f>
        <v>0</v>
      </c>
    </row>
    <row r="160" spans="1:18" x14ac:dyDescent="0.25">
      <c r="B160" s="11">
        <v>6</v>
      </c>
      <c r="C160" s="103">
        <v>37236</v>
      </c>
      <c r="D160" s="8">
        <f t="shared" si="22"/>
        <v>37326</v>
      </c>
      <c r="E160" s="118">
        <f t="shared" si="20"/>
        <v>0</v>
      </c>
      <c r="F160" s="120"/>
      <c r="G160" s="131">
        <f t="shared" si="23"/>
        <v>0</v>
      </c>
      <c r="H160" s="145">
        <f t="shared" si="24"/>
        <v>0</v>
      </c>
      <c r="I160" s="131">
        <f t="shared" si="21"/>
        <v>0</v>
      </c>
      <c r="J160" s="115"/>
    </row>
    <row r="161" spans="2:10" x14ac:dyDescent="0.25">
      <c r="B161" s="11">
        <v>7</v>
      </c>
      <c r="C161" s="103">
        <v>37236</v>
      </c>
      <c r="D161" s="8">
        <f t="shared" si="22"/>
        <v>37326</v>
      </c>
      <c r="E161" s="118">
        <f t="shared" si="20"/>
        <v>0</v>
      </c>
      <c r="F161" s="120"/>
      <c r="G161" s="131">
        <f t="shared" si="23"/>
        <v>0</v>
      </c>
      <c r="H161" s="145">
        <f t="shared" si="24"/>
        <v>0</v>
      </c>
      <c r="I161" s="131">
        <f t="shared" si="21"/>
        <v>0</v>
      </c>
      <c r="J161" s="115"/>
    </row>
    <row r="162" spans="2:10" x14ac:dyDescent="0.25">
      <c r="B162" s="11">
        <v>8</v>
      </c>
      <c r="C162" s="103">
        <v>37236</v>
      </c>
      <c r="D162" s="8">
        <f t="shared" si="22"/>
        <v>37326</v>
      </c>
      <c r="E162" s="118">
        <f t="shared" si="20"/>
        <v>0</v>
      </c>
      <c r="F162" s="120"/>
      <c r="G162" s="131">
        <f t="shared" si="23"/>
        <v>0</v>
      </c>
      <c r="H162" s="145">
        <f t="shared" si="24"/>
        <v>0</v>
      </c>
      <c r="I162" s="131">
        <f t="shared" si="21"/>
        <v>0</v>
      </c>
      <c r="J162" s="115"/>
    </row>
    <row r="163" spans="2:10" x14ac:dyDescent="0.25">
      <c r="B163" s="11">
        <v>9</v>
      </c>
      <c r="C163" s="103">
        <v>37236</v>
      </c>
      <c r="D163" s="8">
        <f t="shared" si="22"/>
        <v>37326</v>
      </c>
      <c r="E163" s="118">
        <f t="shared" si="20"/>
        <v>0</v>
      </c>
      <c r="F163" s="120"/>
      <c r="G163" s="131">
        <f t="shared" si="23"/>
        <v>0</v>
      </c>
      <c r="H163" s="145">
        <f t="shared" si="24"/>
        <v>0</v>
      </c>
      <c r="I163" s="131">
        <f t="shared" si="21"/>
        <v>0</v>
      </c>
      <c r="J163" s="115"/>
    </row>
    <row r="164" spans="2:10" x14ac:dyDescent="0.25">
      <c r="B164" s="11">
        <v>10</v>
      </c>
      <c r="C164" s="103">
        <v>37236</v>
      </c>
      <c r="D164" s="8">
        <f t="shared" si="22"/>
        <v>37326</v>
      </c>
      <c r="E164" s="118">
        <f t="shared" si="20"/>
        <v>0</v>
      </c>
      <c r="F164" s="120"/>
      <c r="G164" s="131">
        <f t="shared" si="23"/>
        <v>0</v>
      </c>
      <c r="H164" s="145">
        <f t="shared" si="24"/>
        <v>0</v>
      </c>
      <c r="I164" s="131">
        <f t="shared" si="21"/>
        <v>0</v>
      </c>
      <c r="J164" s="115"/>
    </row>
    <row r="165" spans="2:10" x14ac:dyDescent="0.25">
      <c r="B165" s="11">
        <v>11</v>
      </c>
      <c r="C165" s="104">
        <v>37243</v>
      </c>
      <c r="D165" s="8">
        <f t="shared" si="22"/>
        <v>37333</v>
      </c>
      <c r="E165" s="118">
        <f t="shared" si="20"/>
        <v>0</v>
      </c>
      <c r="F165" s="120"/>
      <c r="G165" s="131">
        <f t="shared" si="23"/>
        <v>0</v>
      </c>
      <c r="H165" s="145">
        <f t="shared" si="24"/>
        <v>0</v>
      </c>
      <c r="I165" s="131">
        <f t="shared" si="21"/>
        <v>0</v>
      </c>
      <c r="J165" s="115"/>
    </row>
    <row r="166" spans="2:10" x14ac:dyDescent="0.25">
      <c r="B166" s="11">
        <v>12</v>
      </c>
      <c r="C166" s="103">
        <v>37236</v>
      </c>
      <c r="D166" s="8">
        <f t="shared" si="22"/>
        <v>37326</v>
      </c>
      <c r="E166" s="118">
        <f t="shared" si="20"/>
        <v>0</v>
      </c>
      <c r="F166" s="120"/>
      <c r="G166" s="131">
        <f t="shared" si="23"/>
        <v>0</v>
      </c>
      <c r="H166" s="145">
        <f t="shared" si="24"/>
        <v>0</v>
      </c>
      <c r="I166" s="131">
        <f t="shared" si="21"/>
        <v>0</v>
      </c>
      <c r="J166" s="115"/>
    </row>
    <row r="167" spans="2:10" x14ac:dyDescent="0.25">
      <c r="B167" s="11">
        <v>13</v>
      </c>
      <c r="C167" s="103">
        <v>37236</v>
      </c>
      <c r="D167" s="8">
        <f t="shared" si="22"/>
        <v>37326</v>
      </c>
      <c r="E167" s="118">
        <f t="shared" si="20"/>
        <v>0</v>
      </c>
      <c r="F167" s="120"/>
      <c r="G167" s="131">
        <f t="shared" si="23"/>
        <v>0</v>
      </c>
      <c r="H167" s="145">
        <f t="shared" si="24"/>
        <v>0</v>
      </c>
      <c r="I167" s="131">
        <f t="shared" si="21"/>
        <v>0</v>
      </c>
      <c r="J167" s="115"/>
    </row>
    <row r="168" spans="2:10" x14ac:dyDescent="0.25">
      <c r="B168" s="11">
        <v>14</v>
      </c>
      <c r="C168" s="103">
        <v>37236</v>
      </c>
      <c r="D168" s="8">
        <f t="shared" si="22"/>
        <v>37326</v>
      </c>
      <c r="E168" s="118">
        <f t="shared" si="20"/>
        <v>0</v>
      </c>
      <c r="F168" s="120"/>
      <c r="G168" s="131">
        <f t="shared" si="23"/>
        <v>0</v>
      </c>
      <c r="H168" s="145">
        <f t="shared" si="24"/>
        <v>0</v>
      </c>
      <c r="I168" s="131">
        <f t="shared" si="21"/>
        <v>0</v>
      </c>
      <c r="J168" s="115"/>
    </row>
    <row r="169" spans="2:10" x14ac:dyDescent="0.25">
      <c r="B169" s="11">
        <v>15</v>
      </c>
      <c r="C169" s="103">
        <v>37236</v>
      </c>
      <c r="D169" s="8">
        <f t="shared" si="22"/>
        <v>37326</v>
      </c>
      <c r="E169" s="118">
        <f t="shared" si="20"/>
        <v>0</v>
      </c>
      <c r="F169" s="120"/>
      <c r="G169" s="131">
        <f t="shared" si="23"/>
        <v>0</v>
      </c>
      <c r="H169" s="145">
        <f t="shared" si="24"/>
        <v>0</v>
      </c>
      <c r="I169" s="131">
        <f t="shared" si="21"/>
        <v>0</v>
      </c>
      <c r="J169" s="115"/>
    </row>
    <row r="170" spans="2:10" x14ac:dyDescent="0.25">
      <c r="B170" s="11">
        <v>16</v>
      </c>
      <c r="C170" s="103">
        <v>37243</v>
      </c>
      <c r="D170" s="8">
        <f t="shared" si="22"/>
        <v>37333</v>
      </c>
      <c r="E170" s="118">
        <f t="shared" si="20"/>
        <v>0</v>
      </c>
      <c r="F170" s="120"/>
      <c r="G170" s="131">
        <f t="shared" si="23"/>
        <v>0</v>
      </c>
      <c r="H170" s="145">
        <f t="shared" si="24"/>
        <v>0</v>
      </c>
      <c r="I170" s="131">
        <f t="shared" si="21"/>
        <v>0</v>
      </c>
      <c r="J170" s="115"/>
    </row>
    <row r="171" spans="2:10" x14ac:dyDescent="0.25">
      <c r="B171" s="11">
        <v>17</v>
      </c>
      <c r="C171" s="103">
        <v>37236</v>
      </c>
      <c r="D171" s="8">
        <f t="shared" si="22"/>
        <v>37326</v>
      </c>
      <c r="E171" s="118">
        <f t="shared" si="20"/>
        <v>0</v>
      </c>
      <c r="F171" s="120"/>
      <c r="G171" s="131">
        <f t="shared" si="23"/>
        <v>0</v>
      </c>
      <c r="H171" s="145">
        <f t="shared" si="24"/>
        <v>0</v>
      </c>
      <c r="I171" s="131">
        <f t="shared" si="21"/>
        <v>0</v>
      </c>
      <c r="J171" s="115"/>
    </row>
    <row r="172" spans="2:10" x14ac:dyDescent="0.25">
      <c r="B172" s="11">
        <v>18</v>
      </c>
      <c r="C172" s="103">
        <v>37236</v>
      </c>
      <c r="D172" s="8">
        <f t="shared" si="22"/>
        <v>37326</v>
      </c>
      <c r="E172" s="118">
        <f t="shared" si="20"/>
        <v>0</v>
      </c>
      <c r="F172" s="120"/>
      <c r="G172" s="131">
        <f t="shared" si="23"/>
        <v>0</v>
      </c>
      <c r="H172" s="145">
        <f t="shared" si="24"/>
        <v>0</v>
      </c>
      <c r="I172" s="131">
        <f t="shared" si="21"/>
        <v>0</v>
      </c>
      <c r="J172" s="115"/>
    </row>
    <row r="173" spans="2:10" x14ac:dyDescent="0.25">
      <c r="B173" s="11">
        <v>19</v>
      </c>
      <c r="C173" s="103">
        <v>37236</v>
      </c>
      <c r="D173" s="8">
        <f t="shared" si="22"/>
        <v>37326</v>
      </c>
      <c r="E173" s="118">
        <f t="shared" si="20"/>
        <v>0</v>
      </c>
      <c r="F173" s="120"/>
      <c r="G173" s="131">
        <f t="shared" si="23"/>
        <v>0</v>
      </c>
      <c r="H173" s="145">
        <f t="shared" si="24"/>
        <v>0</v>
      </c>
      <c r="I173" s="131">
        <f t="shared" si="21"/>
        <v>0</v>
      </c>
      <c r="J173" s="115"/>
    </row>
    <row r="174" spans="2:10" x14ac:dyDescent="0.25">
      <c r="B174" s="11">
        <v>20</v>
      </c>
      <c r="C174" s="103">
        <v>37236</v>
      </c>
      <c r="D174" s="8">
        <f t="shared" si="22"/>
        <v>37326</v>
      </c>
      <c r="E174" s="118">
        <f t="shared" si="20"/>
        <v>0</v>
      </c>
      <c r="F174" s="120"/>
      <c r="G174" s="131">
        <f t="shared" si="23"/>
        <v>0</v>
      </c>
      <c r="H174" s="145">
        <f t="shared" si="24"/>
        <v>0</v>
      </c>
      <c r="I174" s="131">
        <f t="shared" si="21"/>
        <v>0</v>
      </c>
      <c r="J174" s="115"/>
    </row>
    <row r="175" spans="2:10" x14ac:dyDescent="0.25">
      <c r="D175" s="61"/>
      <c r="E175" s="121" t="s">
        <v>63</v>
      </c>
      <c r="F175" s="123" t="e">
        <f>AVERAGE(F155:F174)</f>
        <v>#DIV/0!</v>
      </c>
      <c r="G175" s="123"/>
      <c r="H175" s="123"/>
      <c r="I175" s="131">
        <f>SUM(I155:I174)</f>
        <v>0</v>
      </c>
      <c r="J175" s="61"/>
    </row>
    <row r="176" spans="2:10" x14ac:dyDescent="0.25">
      <c r="D176" s="61"/>
      <c r="E176" s="112" t="s">
        <v>64</v>
      </c>
      <c r="F176" s="144" t="e">
        <f>(G155*H155+G156*H156+G157*H157+G158*H158+G159*H159+G160*H160+G161*H161+G162*H162+G163*H163+G164*H164+G165*H165+G166*H166+G167*H167+G168*H168+G169*H169+G170*H170+G171*H171+G172*H172+G173*H173+G174*H174)/SUM(G155:G174)</f>
        <v>#DIV/0!</v>
      </c>
      <c r="G176" s="61"/>
      <c r="H176" s="61"/>
      <c r="I176" s="61"/>
      <c r="J176" s="61"/>
    </row>
    <row r="177" spans="1:18" ht="17.399999999999999" x14ac:dyDescent="0.3">
      <c r="A177" s="56"/>
      <c r="B177" s="172" t="s">
        <v>27</v>
      </c>
      <c r="C177" s="172"/>
      <c r="D177" s="113"/>
      <c r="E177" s="113"/>
      <c r="F177" s="113"/>
      <c r="G177" s="113"/>
      <c r="H177" s="113"/>
      <c r="I177" s="113"/>
      <c r="J177" s="113"/>
    </row>
    <row r="178" spans="1:18" x14ac:dyDescent="0.25">
      <c r="B178" s="2"/>
      <c r="C178" s="2" t="s">
        <v>35</v>
      </c>
      <c r="D178" s="114"/>
      <c r="E178" s="114"/>
      <c r="F178" s="114"/>
      <c r="G178" s="114"/>
      <c r="H178" s="114"/>
      <c r="I178" s="114"/>
      <c r="J178" s="114"/>
    </row>
    <row r="179" spans="1:18" ht="39.6" x14ac:dyDescent="0.25">
      <c r="B179" s="2" t="str">
        <f>B8</f>
        <v>TURBINE NO.</v>
      </c>
      <c r="C179" s="2" t="str">
        <f>C8</f>
        <v>ACCEPTANCE</v>
      </c>
      <c r="D179" s="114" t="str">
        <f>D8</f>
        <v xml:space="preserve">90 Days </v>
      </c>
      <c r="E179" s="117" t="str">
        <f>E8</f>
        <v>Days in Mo. &gt; 90 Days from Commissioning</v>
      </c>
      <c r="F179" s="117" t="str">
        <f>F8</f>
        <v>MTD Avail for &gt; 90 days from Commissioning</v>
      </c>
      <c r="G179" s="117"/>
      <c r="H179" s="117"/>
      <c r="I179" s="117" t="s">
        <v>65</v>
      </c>
      <c r="J179" s="114"/>
      <c r="K179" s="75" t="s">
        <v>3</v>
      </c>
    </row>
    <row r="180" spans="1:18" x14ac:dyDescent="0.25">
      <c r="B180" s="11">
        <v>1</v>
      </c>
      <c r="C180" s="82">
        <v>37201</v>
      </c>
      <c r="D180" s="8">
        <f t="shared" ref="D180:D185" si="25">C180+90</f>
        <v>37291</v>
      </c>
      <c r="E180" s="118">
        <f t="shared" ref="E180:E185" si="26">IF($A$10&gt;=D180,(IF($A$10-D180&gt;31,$A$10-$A$9+1,$A$10-D180+1)),0)</f>
        <v>0</v>
      </c>
      <c r="F180" s="120"/>
      <c r="G180" s="131">
        <f t="shared" ref="G180:G185" si="27">IF(F180&lt;&gt;"",E180,0)</f>
        <v>0</v>
      </c>
      <c r="H180" s="145">
        <f t="shared" ref="H180:H185" si="28">IF(F180&lt;&gt;"",F180,0)</f>
        <v>0</v>
      </c>
      <c r="I180" s="131">
        <f t="shared" ref="I180:I185" si="29">IF(E180&gt;0,1,0)</f>
        <v>0</v>
      </c>
      <c r="J180" s="115"/>
      <c r="K180" s="85"/>
      <c r="L180" s="85"/>
    </row>
    <row r="181" spans="1:18" x14ac:dyDescent="0.25">
      <c r="B181" s="11">
        <v>2</v>
      </c>
      <c r="C181" s="82">
        <v>37201</v>
      </c>
      <c r="D181" s="8">
        <f t="shared" si="25"/>
        <v>37291</v>
      </c>
      <c r="E181" s="118">
        <f t="shared" si="26"/>
        <v>0</v>
      </c>
      <c r="F181" s="120"/>
      <c r="G181" s="131">
        <f t="shared" si="27"/>
        <v>0</v>
      </c>
      <c r="H181" s="145">
        <f t="shared" si="28"/>
        <v>0</v>
      </c>
      <c r="I181" s="131">
        <f t="shared" si="29"/>
        <v>0</v>
      </c>
      <c r="J181" s="115"/>
      <c r="K181" s="85"/>
      <c r="L181" s="85"/>
    </row>
    <row r="182" spans="1:18" ht="13.8" thickBot="1" x14ac:dyDescent="0.3">
      <c r="B182" s="11">
        <v>3</v>
      </c>
      <c r="C182" s="82">
        <v>37201</v>
      </c>
      <c r="D182" s="8">
        <f t="shared" si="25"/>
        <v>37291</v>
      </c>
      <c r="E182" s="118">
        <f t="shared" si="26"/>
        <v>0</v>
      </c>
      <c r="F182" s="120"/>
      <c r="G182" s="131">
        <f t="shared" si="27"/>
        <v>0</v>
      </c>
      <c r="H182" s="145">
        <f t="shared" si="28"/>
        <v>0</v>
      </c>
      <c r="I182" s="131">
        <f t="shared" si="29"/>
        <v>0</v>
      </c>
      <c r="J182" s="115"/>
      <c r="K182" s="76" t="s">
        <v>43</v>
      </c>
      <c r="L182" s="77">
        <v>6</v>
      </c>
      <c r="M182" s="7" t="s">
        <v>7</v>
      </c>
      <c r="P182" s="97" t="s">
        <v>20</v>
      </c>
      <c r="Q182" s="98"/>
      <c r="R182" s="98"/>
    </row>
    <row r="183" spans="1:18" ht="13.8" thickTop="1" x14ac:dyDescent="0.25">
      <c r="B183" s="11">
        <v>4</v>
      </c>
      <c r="C183" s="82">
        <v>37201</v>
      </c>
      <c r="D183" s="8">
        <f t="shared" si="25"/>
        <v>37291</v>
      </c>
      <c r="E183" s="118">
        <f t="shared" si="26"/>
        <v>0</v>
      </c>
      <c r="F183" s="120"/>
      <c r="G183" s="131">
        <f t="shared" si="27"/>
        <v>0</v>
      </c>
      <c r="H183" s="145">
        <f t="shared" si="28"/>
        <v>0</v>
      </c>
      <c r="I183" s="131">
        <f t="shared" si="29"/>
        <v>0</v>
      </c>
      <c r="J183" s="115"/>
      <c r="L183" s="7">
        <f>L180+L181+L182</f>
        <v>6</v>
      </c>
      <c r="M183" s="7" t="s">
        <v>9</v>
      </c>
      <c r="P183" s="9"/>
    </row>
    <row r="184" spans="1:18" x14ac:dyDescent="0.25">
      <c r="B184" s="11">
        <v>5</v>
      </c>
      <c r="C184" s="82">
        <v>37201</v>
      </c>
      <c r="D184" s="8">
        <f t="shared" si="25"/>
        <v>37291</v>
      </c>
      <c r="E184" s="118">
        <f t="shared" si="26"/>
        <v>0</v>
      </c>
      <c r="F184" s="120"/>
      <c r="G184" s="131">
        <f t="shared" si="27"/>
        <v>0</v>
      </c>
      <c r="H184" s="145">
        <f t="shared" si="28"/>
        <v>0</v>
      </c>
      <c r="I184" s="131">
        <f t="shared" si="29"/>
        <v>0</v>
      </c>
      <c r="J184" s="115"/>
      <c r="L184">
        <f>L183-6</f>
        <v>0</v>
      </c>
    </row>
    <row r="185" spans="1:18" x14ac:dyDescent="0.25">
      <c r="B185" s="11">
        <v>6</v>
      </c>
      <c r="C185" s="82">
        <v>37201</v>
      </c>
      <c r="D185" s="8">
        <f t="shared" si="25"/>
        <v>37291</v>
      </c>
      <c r="E185" s="118">
        <f t="shared" si="26"/>
        <v>0</v>
      </c>
      <c r="F185" s="120"/>
      <c r="G185" s="131">
        <f t="shared" si="27"/>
        <v>0</v>
      </c>
      <c r="H185" s="145">
        <f t="shared" si="28"/>
        <v>0</v>
      </c>
      <c r="I185" s="131">
        <f t="shared" si="29"/>
        <v>0</v>
      </c>
      <c r="J185" s="115"/>
    </row>
    <row r="186" spans="1:18" x14ac:dyDescent="0.25">
      <c r="D186" s="61"/>
      <c r="E186" s="121" t="s">
        <v>63</v>
      </c>
      <c r="F186" s="123" t="e">
        <f>AVERAGE(F180:F185)</f>
        <v>#DIV/0!</v>
      </c>
      <c r="G186" s="123"/>
      <c r="H186" s="123"/>
      <c r="I186" s="131">
        <f>SUM(I180:I185)</f>
        <v>0</v>
      </c>
      <c r="J186" s="61"/>
    </row>
    <row r="187" spans="1:18" x14ac:dyDescent="0.25">
      <c r="D187" s="61"/>
      <c r="E187" s="112" t="s">
        <v>64</v>
      </c>
      <c r="F187" s="144" t="e">
        <f>(G180*H180+G181*H181+G182*H182+G183*H183+G184*H184+G185*H185)/SUM(G180:G185)</f>
        <v>#DIV/0!</v>
      </c>
      <c r="G187" s="61"/>
      <c r="H187" s="61"/>
      <c r="I187" s="61"/>
      <c r="J187" s="61"/>
    </row>
    <row r="188" spans="1:18" ht="17.399999999999999" x14ac:dyDescent="0.3">
      <c r="A188" s="56"/>
      <c r="B188" s="172" t="s">
        <v>58</v>
      </c>
      <c r="C188" s="172"/>
      <c r="D188" s="113"/>
      <c r="E188" s="113"/>
      <c r="F188" s="113"/>
      <c r="G188" s="113"/>
      <c r="H188" s="113"/>
      <c r="I188" s="113"/>
      <c r="J188" s="113"/>
    </row>
    <row r="189" spans="1:18" x14ac:dyDescent="0.25">
      <c r="B189" s="2"/>
      <c r="C189" s="2" t="s">
        <v>57</v>
      </c>
      <c r="D189" s="114"/>
      <c r="E189" s="114"/>
      <c r="F189" s="114"/>
      <c r="G189" s="114"/>
      <c r="H189" s="114"/>
      <c r="I189" s="114"/>
      <c r="J189" s="114"/>
    </row>
    <row r="190" spans="1:18" ht="39.6" x14ac:dyDescent="0.25">
      <c r="B190" s="2" t="str">
        <f>B8</f>
        <v>TURBINE NO.</v>
      </c>
      <c r="C190" s="2" t="str">
        <f>C8</f>
        <v>ACCEPTANCE</v>
      </c>
      <c r="D190" s="114" t="str">
        <f>D8</f>
        <v xml:space="preserve">90 Days </v>
      </c>
      <c r="E190" s="117" t="str">
        <f>E8</f>
        <v>Days in Mo. &gt; 90 Days from Commissioning</v>
      </c>
      <c r="F190" s="117" t="str">
        <f>F8</f>
        <v>MTD Avail for &gt; 90 days from Commissioning</v>
      </c>
      <c r="G190" s="117"/>
      <c r="H190" s="117"/>
      <c r="I190" s="117" t="s">
        <v>65</v>
      </c>
      <c r="J190" s="114"/>
      <c r="K190" s="75" t="s">
        <v>3</v>
      </c>
    </row>
    <row r="191" spans="1:18" x14ac:dyDescent="0.25">
      <c r="B191" s="11">
        <v>1</v>
      </c>
      <c r="C191" s="103">
        <v>37256</v>
      </c>
      <c r="D191" s="8">
        <f>C191+90</f>
        <v>37346</v>
      </c>
      <c r="E191" s="118">
        <f t="shared" ref="E191:E206" si="30">IF($A$10&gt;=D191,(IF($A$10-D191&gt;31,$A$10-$A$9+1,$A$10-D191+1)),0)</f>
        <v>0</v>
      </c>
      <c r="F191" s="120"/>
      <c r="G191" s="131">
        <f>IF(F191&lt;&gt;"",E191,0)</f>
        <v>0</v>
      </c>
      <c r="H191" s="145">
        <f>IF(F191&lt;&gt;"",F191,0)</f>
        <v>0</v>
      </c>
      <c r="I191" s="131">
        <f t="shared" ref="I191:I206" si="31">IF(E191&gt;0,1,0)</f>
        <v>0</v>
      </c>
      <c r="J191" s="115"/>
      <c r="K191" s="85"/>
      <c r="L191" s="85"/>
    </row>
    <row r="192" spans="1:18" x14ac:dyDescent="0.25">
      <c r="B192" s="11">
        <v>2</v>
      </c>
      <c r="C192" s="103">
        <v>37255</v>
      </c>
      <c r="D192" s="8">
        <f t="shared" ref="D192:D206" si="32">C192+90</f>
        <v>37345</v>
      </c>
      <c r="E192" s="118">
        <f t="shared" si="30"/>
        <v>0</v>
      </c>
      <c r="F192" s="120"/>
      <c r="G192" s="131">
        <f t="shared" ref="G192:G206" si="33">IF(F192&lt;&gt;"",E192,0)</f>
        <v>0</v>
      </c>
      <c r="H192" s="145">
        <f t="shared" ref="H192:H206" si="34">IF(F192&lt;&gt;"",F192,0)</f>
        <v>0</v>
      </c>
      <c r="I192" s="131">
        <f t="shared" si="31"/>
        <v>0</v>
      </c>
      <c r="J192" s="115"/>
      <c r="K192" s="49" t="s">
        <v>43</v>
      </c>
      <c r="L192" s="49">
        <v>0</v>
      </c>
    </row>
    <row r="193" spans="2:18" ht="13.8" thickBot="1" x14ac:dyDescent="0.3">
      <c r="B193" s="11">
        <v>3</v>
      </c>
      <c r="C193" s="103">
        <v>37256</v>
      </c>
      <c r="D193" s="8">
        <f t="shared" si="32"/>
        <v>37346</v>
      </c>
      <c r="E193" s="118">
        <f t="shared" si="30"/>
        <v>0</v>
      </c>
      <c r="F193" s="120"/>
      <c r="G193" s="131">
        <f t="shared" si="33"/>
        <v>0</v>
      </c>
      <c r="H193" s="145">
        <f t="shared" si="34"/>
        <v>0</v>
      </c>
      <c r="I193" s="131">
        <f t="shared" si="31"/>
        <v>0</v>
      </c>
      <c r="J193" s="115"/>
      <c r="K193" s="93" t="s">
        <v>44</v>
      </c>
      <c r="L193" s="93">
        <f>COUNT(C191:C206)</f>
        <v>16</v>
      </c>
      <c r="M193" s="7" t="s">
        <v>7</v>
      </c>
      <c r="P193" s="99" t="s">
        <v>20</v>
      </c>
      <c r="Q193" s="98"/>
      <c r="R193" s="98"/>
    </row>
    <row r="194" spans="2:18" ht="13.8" thickTop="1" x14ac:dyDescent="0.25">
      <c r="B194" s="11">
        <v>4</v>
      </c>
      <c r="C194" s="103">
        <v>37254</v>
      </c>
      <c r="D194" s="8">
        <f t="shared" si="32"/>
        <v>37344</v>
      </c>
      <c r="E194" s="118">
        <f t="shared" si="30"/>
        <v>0</v>
      </c>
      <c r="F194" s="120"/>
      <c r="G194" s="131">
        <f t="shared" si="33"/>
        <v>0</v>
      </c>
      <c r="H194" s="145">
        <f t="shared" si="34"/>
        <v>0</v>
      </c>
      <c r="I194" s="131">
        <f t="shared" si="31"/>
        <v>0</v>
      </c>
      <c r="J194" s="115"/>
      <c r="L194" s="7">
        <f>SUM(L192:L193)</f>
        <v>16</v>
      </c>
      <c r="M194" s="7" t="s">
        <v>9</v>
      </c>
      <c r="P194" s="108"/>
      <c r="Q194" s="109"/>
      <c r="R194" s="109"/>
    </row>
    <row r="195" spans="2:18" x14ac:dyDescent="0.25">
      <c r="B195" s="11">
        <v>5</v>
      </c>
      <c r="C195" s="103">
        <v>37256</v>
      </c>
      <c r="D195" s="8">
        <f t="shared" si="32"/>
        <v>37346</v>
      </c>
      <c r="E195" s="118">
        <f t="shared" si="30"/>
        <v>0</v>
      </c>
      <c r="F195" s="120"/>
      <c r="G195" s="131">
        <f t="shared" si="33"/>
        <v>0</v>
      </c>
      <c r="H195" s="145">
        <f t="shared" si="34"/>
        <v>0</v>
      </c>
      <c r="I195" s="131">
        <f t="shared" si="31"/>
        <v>0</v>
      </c>
      <c r="J195" s="115"/>
      <c r="L195">
        <f>16-L194</f>
        <v>0</v>
      </c>
    </row>
    <row r="196" spans="2:18" x14ac:dyDescent="0.25">
      <c r="B196" s="11">
        <v>6</v>
      </c>
      <c r="C196" s="103">
        <v>37255</v>
      </c>
      <c r="D196" s="8">
        <f t="shared" si="32"/>
        <v>37345</v>
      </c>
      <c r="E196" s="118">
        <f t="shared" si="30"/>
        <v>0</v>
      </c>
      <c r="F196" s="120"/>
      <c r="G196" s="131">
        <f t="shared" si="33"/>
        <v>0</v>
      </c>
      <c r="H196" s="145">
        <f t="shared" si="34"/>
        <v>0</v>
      </c>
      <c r="I196" s="131">
        <f t="shared" si="31"/>
        <v>0</v>
      </c>
      <c r="J196" s="115"/>
    </row>
    <row r="197" spans="2:18" x14ac:dyDescent="0.25">
      <c r="B197" s="11">
        <v>7</v>
      </c>
      <c r="C197" s="103">
        <v>37255</v>
      </c>
      <c r="D197" s="8">
        <f t="shared" si="32"/>
        <v>37345</v>
      </c>
      <c r="E197" s="118">
        <f t="shared" si="30"/>
        <v>0</v>
      </c>
      <c r="F197" s="120"/>
      <c r="G197" s="131">
        <f t="shared" si="33"/>
        <v>0</v>
      </c>
      <c r="H197" s="145">
        <f t="shared" si="34"/>
        <v>0</v>
      </c>
      <c r="I197" s="131">
        <f t="shared" si="31"/>
        <v>0</v>
      </c>
      <c r="J197" s="115"/>
    </row>
    <row r="198" spans="2:18" x14ac:dyDescent="0.25">
      <c r="B198" s="11">
        <v>8</v>
      </c>
      <c r="C198" s="103">
        <v>37254</v>
      </c>
      <c r="D198" s="8">
        <f t="shared" si="32"/>
        <v>37344</v>
      </c>
      <c r="E198" s="118">
        <f t="shared" si="30"/>
        <v>0</v>
      </c>
      <c r="F198" s="120"/>
      <c r="G198" s="131">
        <f t="shared" si="33"/>
        <v>0</v>
      </c>
      <c r="H198" s="145">
        <f t="shared" si="34"/>
        <v>0</v>
      </c>
      <c r="I198" s="131">
        <f t="shared" si="31"/>
        <v>0</v>
      </c>
      <c r="J198" s="115"/>
    </row>
    <row r="199" spans="2:18" x14ac:dyDescent="0.25">
      <c r="B199" s="11">
        <v>9</v>
      </c>
      <c r="C199" s="103">
        <v>37254</v>
      </c>
      <c r="D199" s="8">
        <f t="shared" si="32"/>
        <v>37344</v>
      </c>
      <c r="E199" s="118">
        <f t="shared" si="30"/>
        <v>0</v>
      </c>
      <c r="F199" s="120"/>
      <c r="G199" s="131">
        <f t="shared" si="33"/>
        <v>0</v>
      </c>
      <c r="H199" s="145">
        <f t="shared" si="34"/>
        <v>0</v>
      </c>
      <c r="I199" s="131">
        <f t="shared" si="31"/>
        <v>0</v>
      </c>
      <c r="J199" s="115"/>
    </row>
    <row r="200" spans="2:18" x14ac:dyDescent="0.25">
      <c r="B200" s="11">
        <v>10</v>
      </c>
      <c r="C200" s="103">
        <v>37254</v>
      </c>
      <c r="D200" s="8">
        <f t="shared" si="32"/>
        <v>37344</v>
      </c>
      <c r="E200" s="118">
        <f t="shared" si="30"/>
        <v>0</v>
      </c>
      <c r="F200" s="120"/>
      <c r="G200" s="131">
        <f t="shared" si="33"/>
        <v>0</v>
      </c>
      <c r="H200" s="145">
        <f t="shared" si="34"/>
        <v>0</v>
      </c>
      <c r="I200" s="131">
        <f t="shared" si="31"/>
        <v>0</v>
      </c>
      <c r="J200" s="115"/>
    </row>
    <row r="201" spans="2:18" x14ac:dyDescent="0.25">
      <c r="B201" s="11">
        <v>11</v>
      </c>
      <c r="C201" s="103">
        <v>37256</v>
      </c>
      <c r="D201" s="8">
        <f t="shared" si="32"/>
        <v>37346</v>
      </c>
      <c r="E201" s="118">
        <f t="shared" si="30"/>
        <v>0</v>
      </c>
      <c r="F201" s="120"/>
      <c r="G201" s="131">
        <f t="shared" si="33"/>
        <v>0</v>
      </c>
      <c r="H201" s="145">
        <f t="shared" si="34"/>
        <v>0</v>
      </c>
      <c r="I201" s="131">
        <f t="shared" si="31"/>
        <v>0</v>
      </c>
      <c r="J201" s="115"/>
    </row>
    <row r="202" spans="2:18" x14ac:dyDescent="0.25">
      <c r="B202" s="11">
        <v>12</v>
      </c>
      <c r="C202" s="103">
        <v>37254</v>
      </c>
      <c r="D202" s="8">
        <f t="shared" si="32"/>
        <v>37344</v>
      </c>
      <c r="E202" s="118">
        <f t="shared" si="30"/>
        <v>0</v>
      </c>
      <c r="F202" s="120"/>
      <c r="G202" s="131">
        <f t="shared" si="33"/>
        <v>0</v>
      </c>
      <c r="H202" s="145">
        <f t="shared" si="34"/>
        <v>0</v>
      </c>
      <c r="I202" s="131">
        <f t="shared" si="31"/>
        <v>0</v>
      </c>
      <c r="J202" s="115"/>
    </row>
    <row r="203" spans="2:18" x14ac:dyDescent="0.25">
      <c r="B203" s="11">
        <v>13</v>
      </c>
      <c r="C203" s="103">
        <v>37253</v>
      </c>
      <c r="D203" s="8">
        <f t="shared" si="32"/>
        <v>37343</v>
      </c>
      <c r="E203" s="118">
        <f t="shared" si="30"/>
        <v>0</v>
      </c>
      <c r="F203" s="120"/>
      <c r="G203" s="131">
        <f t="shared" si="33"/>
        <v>0</v>
      </c>
      <c r="H203" s="145">
        <f t="shared" si="34"/>
        <v>0</v>
      </c>
      <c r="I203" s="131">
        <f t="shared" si="31"/>
        <v>0</v>
      </c>
      <c r="J203" s="115"/>
    </row>
    <row r="204" spans="2:18" x14ac:dyDescent="0.25">
      <c r="B204" s="11">
        <v>14</v>
      </c>
      <c r="C204" s="103">
        <v>37253</v>
      </c>
      <c r="D204" s="8">
        <f t="shared" si="32"/>
        <v>37343</v>
      </c>
      <c r="E204" s="118">
        <f t="shared" si="30"/>
        <v>0</v>
      </c>
      <c r="F204" s="120"/>
      <c r="G204" s="131">
        <f t="shared" si="33"/>
        <v>0</v>
      </c>
      <c r="H204" s="145">
        <f t="shared" si="34"/>
        <v>0</v>
      </c>
      <c r="I204" s="131">
        <f t="shared" si="31"/>
        <v>0</v>
      </c>
      <c r="J204" s="115"/>
    </row>
    <row r="205" spans="2:18" x14ac:dyDescent="0.25">
      <c r="B205" s="11">
        <v>15</v>
      </c>
      <c r="C205" s="103">
        <v>37253</v>
      </c>
      <c r="D205" s="8">
        <f t="shared" si="32"/>
        <v>37343</v>
      </c>
      <c r="E205" s="118">
        <f t="shared" si="30"/>
        <v>0</v>
      </c>
      <c r="F205" s="120"/>
      <c r="G205" s="131">
        <f t="shared" si="33"/>
        <v>0</v>
      </c>
      <c r="H205" s="145">
        <f t="shared" si="34"/>
        <v>0</v>
      </c>
      <c r="I205" s="131">
        <f t="shared" si="31"/>
        <v>0</v>
      </c>
      <c r="J205" s="115"/>
    </row>
    <row r="206" spans="2:18" x14ac:dyDescent="0.25">
      <c r="B206" s="11">
        <v>16</v>
      </c>
      <c r="C206" s="103">
        <v>37252</v>
      </c>
      <c r="D206" s="8">
        <f t="shared" si="32"/>
        <v>37342</v>
      </c>
      <c r="E206" s="118">
        <f t="shared" si="30"/>
        <v>0</v>
      </c>
      <c r="F206" s="120"/>
      <c r="G206" s="131">
        <f t="shared" si="33"/>
        <v>0</v>
      </c>
      <c r="H206" s="145">
        <f t="shared" si="34"/>
        <v>0</v>
      </c>
      <c r="I206" s="131">
        <f t="shared" si="31"/>
        <v>0</v>
      </c>
      <c r="J206" s="115"/>
    </row>
    <row r="207" spans="2:18" x14ac:dyDescent="0.25">
      <c r="D207" s="61"/>
      <c r="E207" s="121" t="s">
        <v>63</v>
      </c>
      <c r="F207" s="123" t="e">
        <f>AVERAGE(F191:F206)</f>
        <v>#DIV/0!</v>
      </c>
      <c r="G207" s="123"/>
      <c r="H207" s="123"/>
      <c r="I207" s="131">
        <f>SUM(I191:I206)</f>
        <v>0</v>
      </c>
      <c r="J207" s="61"/>
    </row>
    <row r="208" spans="2:18" x14ac:dyDescent="0.25">
      <c r="D208" s="61"/>
      <c r="E208" s="112" t="s">
        <v>64</v>
      </c>
      <c r="F208" s="144" t="e">
        <f>(G191*H191+G192*H192+G193*H193+G194*H194+G195*H195+G196*H196+G197*H197+G198*H198+G199*H199+G200*H200+G201*H201+G202*H202+G203*H203+G204*H204+G205*H205+G206*H206)/SUM(G191:G206)</f>
        <v>#DIV/0!</v>
      </c>
      <c r="G208" s="61"/>
      <c r="H208" s="61"/>
      <c r="I208" s="61"/>
      <c r="J208" s="61"/>
    </row>
    <row r="209" spans="1:18" ht="17.399999999999999" x14ac:dyDescent="0.3">
      <c r="A209" s="56"/>
      <c r="B209" s="172" t="s">
        <v>34</v>
      </c>
      <c r="C209" s="172"/>
      <c r="D209" s="113"/>
      <c r="E209" s="113"/>
      <c r="F209" s="113"/>
      <c r="G209" s="113"/>
      <c r="H209" s="113"/>
      <c r="I209" s="113"/>
      <c r="J209" s="113"/>
    </row>
    <row r="210" spans="1:18" x14ac:dyDescent="0.25">
      <c r="B210" s="2"/>
      <c r="C210" s="2" t="s">
        <v>56</v>
      </c>
      <c r="D210" s="114"/>
      <c r="E210" s="114"/>
      <c r="F210" s="114"/>
      <c r="G210" s="114"/>
      <c r="H210" s="114"/>
      <c r="I210" s="114"/>
      <c r="J210" s="114"/>
    </row>
    <row r="211" spans="1:18" ht="39.6" x14ac:dyDescent="0.25">
      <c r="B211" s="2" t="str">
        <f>B8</f>
        <v>TURBINE NO.</v>
      </c>
      <c r="C211" s="2" t="str">
        <f>C8</f>
        <v>ACCEPTANCE</v>
      </c>
      <c r="D211" s="114" t="str">
        <f>D8</f>
        <v xml:space="preserve">90 Days </v>
      </c>
      <c r="E211" s="117" t="str">
        <f>E8</f>
        <v>Days in Mo. &gt; 90 Days from Commissioning</v>
      </c>
      <c r="F211" s="117" t="str">
        <f>F8</f>
        <v>MTD Avail for &gt; 90 days from Commissioning</v>
      </c>
      <c r="G211" s="117"/>
      <c r="H211" s="117"/>
      <c r="I211" s="117" t="s">
        <v>65</v>
      </c>
      <c r="J211" s="114"/>
      <c r="K211" s="75" t="s">
        <v>3</v>
      </c>
    </row>
    <row r="212" spans="1:18" x14ac:dyDescent="0.25">
      <c r="B212" s="11">
        <v>31</v>
      </c>
      <c r="C212" s="106">
        <v>37237</v>
      </c>
      <c r="D212" s="8">
        <f>C212+90</f>
        <v>37327</v>
      </c>
      <c r="E212" s="118">
        <f t="shared" ref="E212:E228" si="35">IF($A$10&gt;=D212,(IF($A$10-D212&gt;31,$A$10-$A$9+1,$A$10-D212+1)),0)</f>
        <v>0</v>
      </c>
      <c r="F212" s="120"/>
      <c r="G212" s="131">
        <f>IF(F212&lt;&gt;"",E212,0)</f>
        <v>0</v>
      </c>
      <c r="H212" s="145">
        <f>IF(F212&lt;&gt;"",F212,0)</f>
        <v>0</v>
      </c>
      <c r="I212" s="131">
        <f t="shared" ref="I212:I228" si="36">IF(E212&gt;0,1,0)</f>
        <v>0</v>
      </c>
      <c r="J212" s="116"/>
      <c r="K212" s="85"/>
      <c r="L212" s="85"/>
    </row>
    <row r="213" spans="1:18" x14ac:dyDescent="0.25">
      <c r="B213" s="11">
        <v>32</v>
      </c>
      <c r="C213" s="106">
        <v>37237</v>
      </c>
      <c r="D213" s="8">
        <f t="shared" ref="D213:D228" si="37">C213+90</f>
        <v>37327</v>
      </c>
      <c r="E213" s="118">
        <f t="shared" si="35"/>
        <v>0</v>
      </c>
      <c r="F213" s="120"/>
      <c r="G213" s="131">
        <f t="shared" ref="G213:G228" si="38">IF(F213&lt;&gt;"",E213,0)</f>
        <v>0</v>
      </c>
      <c r="H213" s="145">
        <f t="shared" ref="H213:H228" si="39">IF(F213&lt;&gt;"",F213,0)</f>
        <v>0</v>
      </c>
      <c r="I213" s="131">
        <f t="shared" si="36"/>
        <v>0</v>
      </c>
      <c r="J213" s="116"/>
      <c r="K213" s="49" t="s">
        <v>43</v>
      </c>
      <c r="L213" s="49">
        <v>0</v>
      </c>
    </row>
    <row r="214" spans="1:18" ht="13.8" thickBot="1" x14ac:dyDescent="0.3">
      <c r="B214" s="11">
        <v>33</v>
      </c>
      <c r="C214" s="106">
        <v>37239</v>
      </c>
      <c r="D214" s="8">
        <f t="shared" si="37"/>
        <v>37329</v>
      </c>
      <c r="E214" s="118">
        <f t="shared" si="35"/>
        <v>0</v>
      </c>
      <c r="F214" s="120"/>
      <c r="G214" s="131">
        <f t="shared" si="38"/>
        <v>0</v>
      </c>
      <c r="H214" s="145">
        <f t="shared" si="39"/>
        <v>0</v>
      </c>
      <c r="I214" s="131">
        <f t="shared" si="36"/>
        <v>0</v>
      </c>
      <c r="J214" s="116"/>
      <c r="K214" s="93" t="s">
        <v>44</v>
      </c>
      <c r="L214" s="93">
        <f>COUNT(C212:C228)</f>
        <v>17</v>
      </c>
      <c r="M214" s="7" t="s">
        <v>7</v>
      </c>
      <c r="P214" s="99" t="s">
        <v>20</v>
      </c>
      <c r="Q214" s="98"/>
      <c r="R214" s="98"/>
    </row>
    <row r="215" spans="1:18" ht="13.8" thickTop="1" x14ac:dyDescent="0.25">
      <c r="B215" s="11">
        <v>34</v>
      </c>
      <c r="C215" s="106">
        <v>37236</v>
      </c>
      <c r="D215" s="8">
        <f t="shared" si="37"/>
        <v>37326</v>
      </c>
      <c r="E215" s="118">
        <f t="shared" si="35"/>
        <v>0</v>
      </c>
      <c r="F215" s="120"/>
      <c r="G215" s="131">
        <f t="shared" si="38"/>
        <v>0</v>
      </c>
      <c r="H215" s="145">
        <f t="shared" si="39"/>
        <v>0</v>
      </c>
      <c r="I215" s="131">
        <f t="shared" si="36"/>
        <v>0</v>
      </c>
      <c r="J215" s="116"/>
      <c r="L215" s="7">
        <f>SUM(L213:L214)</f>
        <v>17</v>
      </c>
      <c r="M215" s="7" t="s">
        <v>9</v>
      </c>
      <c r="P215" s="105"/>
      <c r="Q215" s="61"/>
      <c r="R215" s="61"/>
    </row>
    <row r="216" spans="1:18" x14ac:dyDescent="0.25">
      <c r="B216" s="11">
        <v>35</v>
      </c>
      <c r="C216" s="102">
        <v>37233</v>
      </c>
      <c r="D216" s="8">
        <f t="shared" si="37"/>
        <v>37323</v>
      </c>
      <c r="E216" s="118">
        <f t="shared" si="35"/>
        <v>0</v>
      </c>
      <c r="F216" s="120"/>
      <c r="G216" s="131">
        <f t="shared" si="38"/>
        <v>0</v>
      </c>
      <c r="H216" s="145">
        <f t="shared" si="39"/>
        <v>0</v>
      </c>
      <c r="I216" s="131">
        <f t="shared" si="36"/>
        <v>0</v>
      </c>
      <c r="J216" s="116"/>
      <c r="L216">
        <f>17-L215</f>
        <v>0</v>
      </c>
    </row>
    <row r="217" spans="1:18" x14ac:dyDescent="0.25">
      <c r="B217" s="11">
        <v>36</v>
      </c>
      <c r="C217" s="102">
        <v>37234</v>
      </c>
      <c r="D217" s="8">
        <f t="shared" si="37"/>
        <v>37324</v>
      </c>
      <c r="E217" s="118">
        <f t="shared" si="35"/>
        <v>0</v>
      </c>
      <c r="F217" s="120"/>
      <c r="G217" s="131">
        <f t="shared" si="38"/>
        <v>0</v>
      </c>
      <c r="H217" s="145">
        <f t="shared" si="39"/>
        <v>0</v>
      </c>
      <c r="I217" s="131">
        <f t="shared" si="36"/>
        <v>0</v>
      </c>
      <c r="J217" s="116"/>
    </row>
    <row r="218" spans="1:18" x14ac:dyDescent="0.25">
      <c r="B218" s="11">
        <v>37</v>
      </c>
      <c r="C218" s="102">
        <v>37233</v>
      </c>
      <c r="D218" s="8">
        <f t="shared" si="37"/>
        <v>37323</v>
      </c>
      <c r="E218" s="118">
        <f t="shared" si="35"/>
        <v>0</v>
      </c>
      <c r="F218" s="120"/>
      <c r="G218" s="131">
        <f t="shared" si="38"/>
        <v>0</v>
      </c>
      <c r="H218" s="145">
        <f t="shared" si="39"/>
        <v>0</v>
      </c>
      <c r="I218" s="131">
        <f t="shared" si="36"/>
        <v>0</v>
      </c>
      <c r="J218" s="116"/>
    </row>
    <row r="219" spans="1:18" x14ac:dyDescent="0.25">
      <c r="B219" s="11">
        <v>38</v>
      </c>
      <c r="C219" s="102">
        <v>37233</v>
      </c>
      <c r="D219" s="8">
        <f t="shared" si="37"/>
        <v>37323</v>
      </c>
      <c r="E219" s="118">
        <f t="shared" si="35"/>
        <v>0</v>
      </c>
      <c r="F219" s="120"/>
      <c r="G219" s="131">
        <f t="shared" si="38"/>
        <v>0</v>
      </c>
      <c r="H219" s="145">
        <f t="shared" si="39"/>
        <v>0</v>
      </c>
      <c r="I219" s="131">
        <f t="shared" si="36"/>
        <v>0</v>
      </c>
      <c r="J219" s="116"/>
    </row>
    <row r="220" spans="1:18" x14ac:dyDescent="0.25">
      <c r="B220" s="11">
        <v>39</v>
      </c>
      <c r="C220" s="102">
        <v>37236</v>
      </c>
      <c r="D220" s="8">
        <f t="shared" si="37"/>
        <v>37326</v>
      </c>
      <c r="E220" s="118">
        <f t="shared" si="35"/>
        <v>0</v>
      </c>
      <c r="F220" s="120"/>
      <c r="G220" s="131">
        <f t="shared" si="38"/>
        <v>0</v>
      </c>
      <c r="H220" s="145">
        <f t="shared" si="39"/>
        <v>0</v>
      </c>
      <c r="I220" s="131">
        <f t="shared" si="36"/>
        <v>0</v>
      </c>
      <c r="J220" s="116"/>
    </row>
    <row r="221" spans="1:18" x14ac:dyDescent="0.25">
      <c r="B221" s="11">
        <v>40</v>
      </c>
      <c r="C221" s="102">
        <v>37232</v>
      </c>
      <c r="D221" s="8">
        <f t="shared" si="37"/>
        <v>37322</v>
      </c>
      <c r="E221" s="118">
        <f t="shared" si="35"/>
        <v>0</v>
      </c>
      <c r="F221" s="120"/>
      <c r="G221" s="131">
        <f t="shared" si="38"/>
        <v>0</v>
      </c>
      <c r="H221" s="145">
        <f t="shared" si="39"/>
        <v>0</v>
      </c>
      <c r="I221" s="131">
        <f t="shared" si="36"/>
        <v>0</v>
      </c>
      <c r="J221" s="116"/>
    </row>
    <row r="222" spans="1:18" x14ac:dyDescent="0.25">
      <c r="B222" s="11">
        <v>41</v>
      </c>
      <c r="C222" s="102">
        <v>37233</v>
      </c>
      <c r="D222" s="8">
        <f t="shared" si="37"/>
        <v>37323</v>
      </c>
      <c r="E222" s="118">
        <f t="shared" si="35"/>
        <v>0</v>
      </c>
      <c r="F222" s="120"/>
      <c r="G222" s="131">
        <f t="shared" si="38"/>
        <v>0</v>
      </c>
      <c r="H222" s="145">
        <f t="shared" si="39"/>
        <v>0</v>
      </c>
      <c r="I222" s="131">
        <f t="shared" si="36"/>
        <v>0</v>
      </c>
      <c r="J222" s="116"/>
    </row>
    <row r="223" spans="1:18" x14ac:dyDescent="0.25">
      <c r="B223" s="11">
        <v>42</v>
      </c>
      <c r="C223" s="102">
        <v>37233</v>
      </c>
      <c r="D223" s="8">
        <f t="shared" si="37"/>
        <v>37323</v>
      </c>
      <c r="E223" s="118">
        <f t="shared" si="35"/>
        <v>0</v>
      </c>
      <c r="F223" s="120"/>
      <c r="G223" s="131">
        <f t="shared" si="38"/>
        <v>0</v>
      </c>
      <c r="H223" s="145">
        <f t="shared" si="39"/>
        <v>0</v>
      </c>
      <c r="I223" s="131">
        <f t="shared" si="36"/>
        <v>0</v>
      </c>
      <c r="J223" s="116"/>
    </row>
    <row r="224" spans="1:18" x14ac:dyDescent="0.25">
      <c r="B224" s="11">
        <v>43</v>
      </c>
      <c r="C224" s="102">
        <v>37235</v>
      </c>
      <c r="D224" s="8">
        <f t="shared" si="37"/>
        <v>37325</v>
      </c>
      <c r="E224" s="118">
        <f t="shared" si="35"/>
        <v>0</v>
      </c>
      <c r="F224" s="120"/>
      <c r="G224" s="131">
        <f t="shared" si="38"/>
        <v>0</v>
      </c>
      <c r="H224" s="145">
        <f t="shared" si="39"/>
        <v>0</v>
      </c>
      <c r="I224" s="131">
        <f t="shared" si="36"/>
        <v>0</v>
      </c>
      <c r="J224" s="116"/>
    </row>
    <row r="225" spans="1:18" x14ac:dyDescent="0.25">
      <c r="B225" s="11">
        <v>44</v>
      </c>
      <c r="C225" s="102">
        <v>37234</v>
      </c>
      <c r="D225" s="8">
        <f t="shared" si="37"/>
        <v>37324</v>
      </c>
      <c r="E225" s="118">
        <f t="shared" si="35"/>
        <v>0</v>
      </c>
      <c r="F225" s="120"/>
      <c r="G225" s="131">
        <f t="shared" si="38"/>
        <v>0</v>
      </c>
      <c r="H225" s="145">
        <f t="shared" si="39"/>
        <v>0</v>
      </c>
      <c r="I225" s="131">
        <f t="shared" si="36"/>
        <v>0</v>
      </c>
      <c r="J225" s="116"/>
    </row>
    <row r="226" spans="1:18" x14ac:dyDescent="0.25">
      <c r="B226" s="11">
        <v>45</v>
      </c>
      <c r="C226" s="102">
        <v>37233</v>
      </c>
      <c r="D226" s="8">
        <f t="shared" si="37"/>
        <v>37323</v>
      </c>
      <c r="E226" s="118">
        <f t="shared" si="35"/>
        <v>0</v>
      </c>
      <c r="F226" s="120"/>
      <c r="G226" s="131">
        <f t="shared" si="38"/>
        <v>0</v>
      </c>
      <c r="H226" s="145">
        <f t="shared" si="39"/>
        <v>0</v>
      </c>
      <c r="I226" s="131">
        <f t="shared" si="36"/>
        <v>0</v>
      </c>
      <c r="J226" s="116"/>
    </row>
    <row r="227" spans="1:18" x14ac:dyDescent="0.25">
      <c r="B227" s="11">
        <v>46</v>
      </c>
      <c r="C227" s="102">
        <v>37236</v>
      </c>
      <c r="D227" s="8">
        <f t="shared" si="37"/>
        <v>37326</v>
      </c>
      <c r="E227" s="118">
        <f t="shared" si="35"/>
        <v>0</v>
      </c>
      <c r="F227" s="120"/>
      <c r="G227" s="131">
        <f t="shared" si="38"/>
        <v>0</v>
      </c>
      <c r="H227" s="145">
        <f t="shared" si="39"/>
        <v>0</v>
      </c>
      <c r="I227" s="131">
        <f t="shared" si="36"/>
        <v>0</v>
      </c>
      <c r="J227" s="116"/>
    </row>
    <row r="228" spans="1:18" x14ac:dyDescent="0.25">
      <c r="B228" s="11">
        <v>47</v>
      </c>
      <c r="C228" s="102">
        <v>37233</v>
      </c>
      <c r="D228" s="8">
        <f t="shared" si="37"/>
        <v>37323</v>
      </c>
      <c r="E228" s="118">
        <f t="shared" si="35"/>
        <v>0</v>
      </c>
      <c r="F228" s="120"/>
      <c r="G228" s="131">
        <f t="shared" si="38"/>
        <v>0</v>
      </c>
      <c r="H228" s="145">
        <f t="shared" si="39"/>
        <v>0</v>
      </c>
      <c r="I228" s="131">
        <f t="shared" si="36"/>
        <v>0</v>
      </c>
      <c r="J228" s="116"/>
    </row>
    <row r="229" spans="1:18" x14ac:dyDescent="0.25">
      <c r="D229" s="61"/>
      <c r="E229" s="121" t="s">
        <v>63</v>
      </c>
      <c r="F229" s="123" t="e">
        <f>AVERAGE(F212:F228)</f>
        <v>#DIV/0!</v>
      </c>
      <c r="G229" s="123"/>
      <c r="H229" s="123"/>
      <c r="I229" s="131">
        <f>SUM(I212:I228)</f>
        <v>0</v>
      </c>
      <c r="J229" s="61"/>
    </row>
    <row r="230" spans="1:18" x14ac:dyDescent="0.25">
      <c r="D230" s="61"/>
      <c r="E230" s="112" t="s">
        <v>64</v>
      </c>
      <c r="F230" s="144" t="e">
        <f>(G212*H212+G213*H213+G214*H214+G215*H215+G216*H216+G217*H217+G218*H218+G219*H219+G220*H220+G221*H221+G222*H222+G223*H223+G224*H224+G225*H225+G226*H226+G227*H227+G228*H228)/SUM(G212:G228)</f>
        <v>#DIV/0!</v>
      </c>
      <c r="G230" s="61"/>
      <c r="H230" s="61"/>
      <c r="I230" s="61"/>
      <c r="J230" s="61"/>
    </row>
    <row r="231" spans="1:18" ht="17.399999999999999" x14ac:dyDescent="0.3">
      <c r="A231" s="56"/>
      <c r="B231" s="172" t="s">
        <v>46</v>
      </c>
      <c r="C231" s="172"/>
      <c r="D231" s="113"/>
      <c r="E231" s="113"/>
      <c r="F231" s="113"/>
      <c r="G231" s="113"/>
      <c r="H231" s="113"/>
      <c r="I231" s="113"/>
      <c r="J231" s="113"/>
    </row>
    <row r="232" spans="1:18" x14ac:dyDescent="0.25">
      <c r="B232" s="2"/>
      <c r="C232" s="2" t="s">
        <v>56</v>
      </c>
      <c r="D232" s="114"/>
      <c r="E232" s="114"/>
      <c r="F232" s="114"/>
      <c r="G232" s="114"/>
      <c r="H232" s="114"/>
      <c r="I232" s="114"/>
      <c r="J232" s="114"/>
    </row>
    <row r="233" spans="1:18" ht="39.6" x14ac:dyDescent="0.25">
      <c r="B233" s="2" t="str">
        <f>B8</f>
        <v>TURBINE NO.</v>
      </c>
      <c r="C233" s="2" t="str">
        <f>C8</f>
        <v>ACCEPTANCE</v>
      </c>
      <c r="D233" s="114" t="str">
        <f>D8</f>
        <v xml:space="preserve">90 Days </v>
      </c>
      <c r="E233" s="117" t="str">
        <f>E8</f>
        <v>Days in Mo. &gt; 90 Days from Commissioning</v>
      </c>
      <c r="F233" s="117" t="str">
        <f>F8</f>
        <v>MTD Avail for &gt; 90 days from Commissioning</v>
      </c>
      <c r="G233" s="117"/>
      <c r="H233" s="117"/>
      <c r="I233" s="117" t="s">
        <v>65</v>
      </c>
      <c r="J233" s="114"/>
      <c r="K233" s="75" t="s">
        <v>3</v>
      </c>
    </row>
    <row r="234" spans="1:18" x14ac:dyDescent="0.25">
      <c r="B234" s="11">
        <v>1</v>
      </c>
      <c r="C234" s="100">
        <v>37215</v>
      </c>
      <c r="D234" s="8">
        <f>C234+90</f>
        <v>37305</v>
      </c>
      <c r="E234" s="118">
        <f t="shared" ref="E234:E297" si="40">IF($A$10&gt;=D234,(IF($A$10-D234&gt;31,$A$10-$A$9+1,$A$10-D234+1)),0)</f>
        <v>0</v>
      </c>
      <c r="F234" s="120"/>
      <c r="G234" s="131">
        <f>IF(F234&lt;&gt;"",E234,0)</f>
        <v>0</v>
      </c>
      <c r="H234" s="145">
        <f>IF(F234&lt;&gt;"",F234,0)</f>
        <v>0</v>
      </c>
      <c r="I234" s="131">
        <f t="shared" ref="I234:I297" si="41">IF(E234&gt;0,1,0)</f>
        <v>0</v>
      </c>
      <c r="J234" s="116"/>
      <c r="K234" s="85"/>
      <c r="L234" s="85"/>
    </row>
    <row r="235" spans="1:18" x14ac:dyDescent="0.25">
      <c r="B235" s="11">
        <v>2</v>
      </c>
      <c r="C235" s="100">
        <v>37216</v>
      </c>
      <c r="D235" s="8">
        <f t="shared" ref="D235:D298" si="42">C235+90</f>
        <v>37306</v>
      </c>
      <c r="E235" s="118">
        <f t="shared" si="40"/>
        <v>0</v>
      </c>
      <c r="F235" s="120"/>
      <c r="G235" s="131">
        <f t="shared" ref="G235:G298" si="43">IF(F235&lt;&gt;"",E235,0)</f>
        <v>0</v>
      </c>
      <c r="H235" s="145">
        <f t="shared" ref="H235:H298" si="44">IF(F235&lt;&gt;"",F235,0)</f>
        <v>0</v>
      </c>
      <c r="I235" s="131">
        <f t="shared" si="41"/>
        <v>0</v>
      </c>
      <c r="J235" s="116"/>
      <c r="K235" s="49" t="s">
        <v>43</v>
      </c>
      <c r="L235" s="49">
        <v>62</v>
      </c>
    </row>
    <row r="236" spans="1:18" ht="13.8" thickBot="1" x14ac:dyDescent="0.3">
      <c r="B236" s="11">
        <v>3</v>
      </c>
      <c r="C236" s="100">
        <v>37215</v>
      </c>
      <c r="D236" s="8">
        <f t="shared" si="42"/>
        <v>37305</v>
      </c>
      <c r="E236" s="118">
        <f t="shared" si="40"/>
        <v>0</v>
      </c>
      <c r="F236" s="120"/>
      <c r="G236" s="131">
        <f t="shared" si="43"/>
        <v>0</v>
      </c>
      <c r="H236" s="145">
        <f t="shared" si="44"/>
        <v>0</v>
      </c>
      <c r="I236" s="131">
        <f t="shared" si="41"/>
        <v>0</v>
      </c>
      <c r="J236" s="116"/>
      <c r="K236" s="93" t="s">
        <v>44</v>
      </c>
      <c r="L236" s="93">
        <v>28</v>
      </c>
      <c r="M236" s="7" t="s">
        <v>7</v>
      </c>
      <c r="P236" s="99" t="s">
        <v>20</v>
      </c>
      <c r="Q236" s="98"/>
      <c r="R236" s="98"/>
    </row>
    <row r="237" spans="1:18" ht="13.8" thickTop="1" x14ac:dyDescent="0.25">
      <c r="B237" s="11">
        <v>4</v>
      </c>
      <c r="C237" s="100">
        <v>37215</v>
      </c>
      <c r="D237" s="8">
        <f t="shared" si="42"/>
        <v>37305</v>
      </c>
      <c r="E237" s="118">
        <f t="shared" si="40"/>
        <v>0</v>
      </c>
      <c r="F237" s="120"/>
      <c r="G237" s="131">
        <f t="shared" si="43"/>
        <v>0</v>
      </c>
      <c r="H237" s="145">
        <f t="shared" si="44"/>
        <v>0</v>
      </c>
      <c r="I237" s="131">
        <f t="shared" si="41"/>
        <v>0</v>
      </c>
      <c r="J237" s="116"/>
      <c r="L237" s="7">
        <f>SUM(L235:L236)</f>
        <v>90</v>
      </c>
      <c r="M237" s="7" t="s">
        <v>9</v>
      </c>
      <c r="P237" s="105"/>
      <c r="Q237" s="61"/>
      <c r="R237" s="61"/>
    </row>
    <row r="238" spans="1:18" x14ac:dyDescent="0.25">
      <c r="B238" s="11">
        <v>5</v>
      </c>
      <c r="C238" s="100">
        <v>37215</v>
      </c>
      <c r="D238" s="8">
        <f t="shared" si="42"/>
        <v>37305</v>
      </c>
      <c r="E238" s="118">
        <f t="shared" si="40"/>
        <v>0</v>
      </c>
      <c r="F238" s="120"/>
      <c r="G238" s="131">
        <f t="shared" si="43"/>
        <v>0</v>
      </c>
      <c r="H238" s="145">
        <f t="shared" si="44"/>
        <v>0</v>
      </c>
      <c r="I238" s="131">
        <f t="shared" si="41"/>
        <v>0</v>
      </c>
      <c r="J238" s="116"/>
      <c r="L238">
        <f>90-L237</f>
        <v>0</v>
      </c>
    </row>
    <row r="239" spans="1:18" x14ac:dyDescent="0.25">
      <c r="B239" s="11">
        <v>7</v>
      </c>
      <c r="C239" s="101">
        <v>37218</v>
      </c>
      <c r="D239" s="8">
        <f t="shared" si="42"/>
        <v>37308</v>
      </c>
      <c r="E239" s="118">
        <f t="shared" si="40"/>
        <v>0</v>
      </c>
      <c r="F239" s="120"/>
      <c r="G239" s="131">
        <f t="shared" si="43"/>
        <v>0</v>
      </c>
      <c r="H239" s="145">
        <f t="shared" si="44"/>
        <v>0</v>
      </c>
      <c r="I239" s="131">
        <f t="shared" si="41"/>
        <v>0</v>
      </c>
      <c r="J239" s="116"/>
    </row>
    <row r="240" spans="1:18" x14ac:dyDescent="0.25">
      <c r="B240" s="11">
        <v>8</v>
      </c>
      <c r="C240" s="101">
        <v>37218</v>
      </c>
      <c r="D240" s="8">
        <f t="shared" si="42"/>
        <v>37308</v>
      </c>
      <c r="E240" s="118">
        <f t="shared" si="40"/>
        <v>0</v>
      </c>
      <c r="F240" s="120"/>
      <c r="G240" s="131">
        <f t="shared" si="43"/>
        <v>0</v>
      </c>
      <c r="H240" s="145">
        <f t="shared" si="44"/>
        <v>0</v>
      </c>
      <c r="I240" s="131">
        <f t="shared" si="41"/>
        <v>0</v>
      </c>
      <c r="J240" s="116"/>
    </row>
    <row r="241" spans="2:10" x14ac:dyDescent="0.25">
      <c r="B241" s="11">
        <v>9</v>
      </c>
      <c r="C241" s="100">
        <v>37216</v>
      </c>
      <c r="D241" s="8">
        <f t="shared" si="42"/>
        <v>37306</v>
      </c>
      <c r="E241" s="118">
        <f t="shared" si="40"/>
        <v>0</v>
      </c>
      <c r="F241" s="120"/>
      <c r="G241" s="131">
        <f t="shared" si="43"/>
        <v>0</v>
      </c>
      <c r="H241" s="145">
        <f t="shared" si="44"/>
        <v>0</v>
      </c>
      <c r="I241" s="131">
        <f t="shared" si="41"/>
        <v>0</v>
      </c>
      <c r="J241" s="116"/>
    </row>
    <row r="242" spans="2:10" x14ac:dyDescent="0.25">
      <c r="B242" s="11">
        <v>13</v>
      </c>
      <c r="C242" s="100">
        <v>37215</v>
      </c>
      <c r="D242" s="8">
        <f t="shared" si="42"/>
        <v>37305</v>
      </c>
      <c r="E242" s="118">
        <f t="shared" si="40"/>
        <v>0</v>
      </c>
      <c r="F242" s="120"/>
      <c r="G242" s="131">
        <f t="shared" si="43"/>
        <v>0</v>
      </c>
      <c r="H242" s="145">
        <f t="shared" si="44"/>
        <v>0</v>
      </c>
      <c r="I242" s="131">
        <f t="shared" si="41"/>
        <v>0</v>
      </c>
      <c r="J242" s="116"/>
    </row>
    <row r="243" spans="2:10" x14ac:dyDescent="0.25">
      <c r="B243" s="11">
        <v>14</v>
      </c>
      <c r="C243" s="100">
        <v>37216</v>
      </c>
      <c r="D243" s="8">
        <f t="shared" si="42"/>
        <v>37306</v>
      </c>
      <c r="E243" s="118">
        <f t="shared" si="40"/>
        <v>0</v>
      </c>
      <c r="F243" s="120"/>
      <c r="G243" s="131">
        <f t="shared" si="43"/>
        <v>0</v>
      </c>
      <c r="H243" s="145">
        <f t="shared" si="44"/>
        <v>0</v>
      </c>
      <c r="I243" s="131">
        <f t="shared" si="41"/>
        <v>0</v>
      </c>
      <c r="J243" s="116"/>
    </row>
    <row r="244" spans="2:10" x14ac:dyDescent="0.25">
      <c r="B244" s="11">
        <v>15</v>
      </c>
      <c r="C244" s="101">
        <v>37219</v>
      </c>
      <c r="D244" s="8">
        <f t="shared" si="42"/>
        <v>37309</v>
      </c>
      <c r="E244" s="118">
        <f t="shared" si="40"/>
        <v>0</v>
      </c>
      <c r="F244" s="120"/>
      <c r="G244" s="131">
        <f t="shared" si="43"/>
        <v>0</v>
      </c>
      <c r="H244" s="145">
        <f t="shared" si="44"/>
        <v>0</v>
      </c>
      <c r="I244" s="131">
        <f t="shared" si="41"/>
        <v>0</v>
      </c>
      <c r="J244" s="116"/>
    </row>
    <row r="245" spans="2:10" x14ac:dyDescent="0.25">
      <c r="B245" s="11">
        <v>17</v>
      </c>
      <c r="C245" s="101">
        <v>37212</v>
      </c>
      <c r="D245" s="8">
        <f t="shared" si="42"/>
        <v>37302</v>
      </c>
      <c r="E245" s="118">
        <f t="shared" si="40"/>
        <v>0</v>
      </c>
      <c r="F245" s="120"/>
      <c r="G245" s="131">
        <f t="shared" si="43"/>
        <v>0</v>
      </c>
      <c r="H245" s="145">
        <f t="shared" si="44"/>
        <v>0</v>
      </c>
      <c r="I245" s="131">
        <f t="shared" si="41"/>
        <v>0</v>
      </c>
      <c r="J245" s="116"/>
    </row>
    <row r="246" spans="2:10" x14ac:dyDescent="0.25">
      <c r="B246" s="11">
        <v>18</v>
      </c>
      <c r="C246" s="100">
        <v>37216</v>
      </c>
      <c r="D246" s="8">
        <f t="shared" si="42"/>
        <v>37306</v>
      </c>
      <c r="E246" s="118">
        <f t="shared" si="40"/>
        <v>0</v>
      </c>
      <c r="F246" s="120"/>
      <c r="G246" s="131">
        <f t="shared" si="43"/>
        <v>0</v>
      </c>
      <c r="H246" s="145">
        <f t="shared" si="44"/>
        <v>0</v>
      </c>
      <c r="I246" s="131">
        <f t="shared" si="41"/>
        <v>0</v>
      </c>
      <c r="J246" s="116"/>
    </row>
    <row r="247" spans="2:10" x14ac:dyDescent="0.25">
      <c r="B247" s="11">
        <v>19</v>
      </c>
      <c r="C247" s="100">
        <v>37216</v>
      </c>
      <c r="D247" s="8">
        <f t="shared" si="42"/>
        <v>37306</v>
      </c>
      <c r="E247" s="118">
        <f t="shared" si="40"/>
        <v>0</v>
      </c>
      <c r="F247" s="120"/>
      <c r="G247" s="131">
        <f t="shared" si="43"/>
        <v>0</v>
      </c>
      <c r="H247" s="145">
        <f t="shared" si="44"/>
        <v>0</v>
      </c>
      <c r="I247" s="131">
        <f t="shared" si="41"/>
        <v>0</v>
      </c>
      <c r="J247" s="116"/>
    </row>
    <row r="248" spans="2:10" x14ac:dyDescent="0.25">
      <c r="B248" s="11">
        <v>20</v>
      </c>
      <c r="C248" s="100">
        <v>37216</v>
      </c>
      <c r="D248" s="8">
        <f t="shared" si="42"/>
        <v>37306</v>
      </c>
      <c r="E248" s="118">
        <f t="shared" si="40"/>
        <v>0</v>
      </c>
      <c r="F248" s="120"/>
      <c r="G248" s="131">
        <f t="shared" si="43"/>
        <v>0</v>
      </c>
      <c r="H248" s="145">
        <f t="shared" si="44"/>
        <v>0</v>
      </c>
      <c r="I248" s="131">
        <f t="shared" si="41"/>
        <v>0</v>
      </c>
      <c r="J248" s="116"/>
    </row>
    <row r="249" spans="2:10" x14ac:dyDescent="0.25">
      <c r="B249" s="11">
        <v>21</v>
      </c>
      <c r="C249" s="101">
        <v>37212</v>
      </c>
      <c r="D249" s="8">
        <f t="shared" si="42"/>
        <v>37302</v>
      </c>
      <c r="E249" s="118">
        <f t="shared" si="40"/>
        <v>0</v>
      </c>
      <c r="F249" s="120"/>
      <c r="G249" s="131">
        <f t="shared" si="43"/>
        <v>0</v>
      </c>
      <c r="H249" s="145">
        <f t="shared" si="44"/>
        <v>0</v>
      </c>
      <c r="I249" s="131">
        <f t="shared" si="41"/>
        <v>0</v>
      </c>
      <c r="J249" s="116"/>
    </row>
    <row r="250" spans="2:10" x14ac:dyDescent="0.25">
      <c r="B250" s="11">
        <v>22</v>
      </c>
      <c r="C250" s="101">
        <v>37213</v>
      </c>
      <c r="D250" s="8">
        <f t="shared" si="42"/>
        <v>37303</v>
      </c>
      <c r="E250" s="118">
        <f t="shared" si="40"/>
        <v>0</v>
      </c>
      <c r="F250" s="120"/>
      <c r="G250" s="131">
        <f t="shared" si="43"/>
        <v>0</v>
      </c>
      <c r="H250" s="145">
        <f t="shared" si="44"/>
        <v>0</v>
      </c>
      <c r="I250" s="131">
        <f t="shared" si="41"/>
        <v>0</v>
      </c>
      <c r="J250" s="116"/>
    </row>
    <row r="251" spans="2:10" x14ac:dyDescent="0.25">
      <c r="B251" s="11">
        <v>23</v>
      </c>
      <c r="C251" s="101">
        <v>37214</v>
      </c>
      <c r="D251" s="8">
        <f t="shared" si="42"/>
        <v>37304</v>
      </c>
      <c r="E251" s="118">
        <f t="shared" si="40"/>
        <v>0</v>
      </c>
      <c r="F251" s="120"/>
      <c r="G251" s="131">
        <f t="shared" si="43"/>
        <v>0</v>
      </c>
      <c r="H251" s="145">
        <f t="shared" si="44"/>
        <v>0</v>
      </c>
      <c r="I251" s="131">
        <f t="shared" si="41"/>
        <v>0</v>
      </c>
      <c r="J251" s="116"/>
    </row>
    <row r="252" spans="2:10" x14ac:dyDescent="0.25">
      <c r="B252" s="11">
        <v>24</v>
      </c>
      <c r="C252" s="101">
        <v>37213</v>
      </c>
      <c r="D252" s="8">
        <f t="shared" si="42"/>
        <v>37303</v>
      </c>
      <c r="E252" s="118">
        <f t="shared" si="40"/>
        <v>0</v>
      </c>
      <c r="F252" s="120"/>
      <c r="G252" s="131">
        <f t="shared" si="43"/>
        <v>0</v>
      </c>
      <c r="H252" s="145">
        <f t="shared" si="44"/>
        <v>0</v>
      </c>
      <c r="I252" s="131">
        <f t="shared" si="41"/>
        <v>0</v>
      </c>
      <c r="J252" s="116"/>
    </row>
    <row r="253" spans="2:10" x14ac:dyDescent="0.25">
      <c r="B253" s="11">
        <v>25</v>
      </c>
      <c r="C253" s="101">
        <v>37213</v>
      </c>
      <c r="D253" s="8">
        <f t="shared" si="42"/>
        <v>37303</v>
      </c>
      <c r="E253" s="118">
        <f t="shared" si="40"/>
        <v>0</v>
      </c>
      <c r="F253" s="120"/>
      <c r="G253" s="131">
        <f t="shared" si="43"/>
        <v>0</v>
      </c>
      <c r="H253" s="145">
        <f t="shared" si="44"/>
        <v>0</v>
      </c>
      <c r="I253" s="131">
        <f t="shared" si="41"/>
        <v>0</v>
      </c>
      <c r="J253" s="116"/>
    </row>
    <row r="254" spans="2:10" x14ac:dyDescent="0.25">
      <c r="B254" s="11">
        <v>26</v>
      </c>
      <c r="C254" s="102">
        <v>37226</v>
      </c>
      <c r="D254" s="8">
        <f t="shared" si="42"/>
        <v>37316</v>
      </c>
      <c r="E254" s="118">
        <f t="shared" si="40"/>
        <v>0</v>
      </c>
      <c r="F254" s="120"/>
      <c r="G254" s="131">
        <f t="shared" si="43"/>
        <v>0</v>
      </c>
      <c r="H254" s="145">
        <f t="shared" si="44"/>
        <v>0</v>
      </c>
      <c r="I254" s="131">
        <f t="shared" si="41"/>
        <v>0</v>
      </c>
      <c r="J254" s="116"/>
    </row>
    <row r="255" spans="2:10" x14ac:dyDescent="0.25">
      <c r="B255" s="11">
        <v>27</v>
      </c>
      <c r="C255" s="101">
        <v>37225</v>
      </c>
      <c r="D255" s="8">
        <f t="shared" si="42"/>
        <v>37315</v>
      </c>
      <c r="E255" s="118">
        <f t="shared" si="40"/>
        <v>0</v>
      </c>
      <c r="F255" s="120"/>
      <c r="G255" s="131">
        <f t="shared" si="43"/>
        <v>0</v>
      </c>
      <c r="H255" s="145">
        <f t="shared" si="44"/>
        <v>0</v>
      </c>
      <c r="I255" s="131">
        <f t="shared" si="41"/>
        <v>0</v>
      </c>
      <c r="J255" s="116"/>
    </row>
    <row r="256" spans="2:10" x14ac:dyDescent="0.25">
      <c r="B256" s="11">
        <v>28</v>
      </c>
      <c r="C256" s="101">
        <v>37214</v>
      </c>
      <c r="D256" s="8">
        <f t="shared" si="42"/>
        <v>37304</v>
      </c>
      <c r="E256" s="118">
        <f t="shared" si="40"/>
        <v>0</v>
      </c>
      <c r="F256" s="120"/>
      <c r="G256" s="131">
        <f t="shared" si="43"/>
        <v>0</v>
      </c>
      <c r="H256" s="145">
        <f t="shared" si="44"/>
        <v>0</v>
      </c>
      <c r="I256" s="131">
        <f t="shared" si="41"/>
        <v>0</v>
      </c>
      <c r="J256" s="116"/>
    </row>
    <row r="257" spans="2:10" x14ac:dyDescent="0.25">
      <c r="B257" s="11">
        <v>29</v>
      </c>
      <c r="C257" s="100">
        <v>37215</v>
      </c>
      <c r="D257" s="8">
        <f t="shared" si="42"/>
        <v>37305</v>
      </c>
      <c r="E257" s="118">
        <f t="shared" si="40"/>
        <v>0</v>
      </c>
      <c r="F257" s="120"/>
      <c r="G257" s="131">
        <f t="shared" si="43"/>
        <v>0</v>
      </c>
      <c r="H257" s="145">
        <f t="shared" si="44"/>
        <v>0</v>
      </c>
      <c r="I257" s="131">
        <f t="shared" si="41"/>
        <v>0</v>
      </c>
      <c r="J257" s="116"/>
    </row>
    <row r="258" spans="2:10" x14ac:dyDescent="0.25">
      <c r="B258" s="11">
        <v>30</v>
      </c>
      <c r="C258" s="101">
        <v>37214</v>
      </c>
      <c r="D258" s="8">
        <f t="shared" si="42"/>
        <v>37304</v>
      </c>
      <c r="E258" s="118">
        <f t="shared" si="40"/>
        <v>0</v>
      </c>
      <c r="F258" s="120"/>
      <c r="G258" s="131">
        <f t="shared" si="43"/>
        <v>0</v>
      </c>
      <c r="H258" s="145">
        <f t="shared" si="44"/>
        <v>0</v>
      </c>
      <c r="I258" s="131">
        <f t="shared" si="41"/>
        <v>0</v>
      </c>
      <c r="J258" s="116"/>
    </row>
    <row r="259" spans="2:10" x14ac:dyDescent="0.25">
      <c r="B259" s="11">
        <v>49</v>
      </c>
      <c r="C259" s="101">
        <v>37222</v>
      </c>
      <c r="D259" s="8">
        <f t="shared" si="42"/>
        <v>37312</v>
      </c>
      <c r="E259" s="118">
        <f t="shared" si="40"/>
        <v>0</v>
      </c>
      <c r="F259" s="120"/>
      <c r="G259" s="131">
        <f t="shared" si="43"/>
        <v>0</v>
      </c>
      <c r="H259" s="145">
        <f t="shared" si="44"/>
        <v>0</v>
      </c>
      <c r="I259" s="131">
        <f t="shared" si="41"/>
        <v>0</v>
      </c>
      <c r="J259" s="116"/>
    </row>
    <row r="260" spans="2:10" x14ac:dyDescent="0.25">
      <c r="B260" s="11">
        <v>50</v>
      </c>
      <c r="C260" s="101">
        <v>37217</v>
      </c>
      <c r="D260" s="8">
        <f t="shared" si="42"/>
        <v>37307</v>
      </c>
      <c r="E260" s="118">
        <f t="shared" si="40"/>
        <v>0</v>
      </c>
      <c r="F260" s="120"/>
      <c r="G260" s="131">
        <f t="shared" si="43"/>
        <v>0</v>
      </c>
      <c r="H260" s="145">
        <f t="shared" si="44"/>
        <v>0</v>
      </c>
      <c r="I260" s="131">
        <f t="shared" si="41"/>
        <v>0</v>
      </c>
      <c r="J260" s="116"/>
    </row>
    <row r="261" spans="2:10" x14ac:dyDescent="0.25">
      <c r="B261" s="11">
        <v>51</v>
      </c>
      <c r="C261" s="101">
        <v>37217</v>
      </c>
      <c r="D261" s="8">
        <f t="shared" si="42"/>
        <v>37307</v>
      </c>
      <c r="E261" s="118">
        <f t="shared" si="40"/>
        <v>0</v>
      </c>
      <c r="F261" s="120"/>
      <c r="G261" s="131">
        <f t="shared" si="43"/>
        <v>0</v>
      </c>
      <c r="H261" s="145">
        <f t="shared" si="44"/>
        <v>0</v>
      </c>
      <c r="I261" s="131">
        <f t="shared" si="41"/>
        <v>0</v>
      </c>
      <c r="J261" s="116"/>
    </row>
    <row r="262" spans="2:10" x14ac:dyDescent="0.25">
      <c r="B262" s="11">
        <v>52</v>
      </c>
      <c r="C262" s="101">
        <v>37217</v>
      </c>
      <c r="D262" s="8">
        <f t="shared" si="42"/>
        <v>37307</v>
      </c>
      <c r="E262" s="118">
        <f t="shared" si="40"/>
        <v>0</v>
      </c>
      <c r="F262" s="120"/>
      <c r="G262" s="131">
        <f t="shared" si="43"/>
        <v>0</v>
      </c>
      <c r="H262" s="145">
        <f t="shared" si="44"/>
        <v>0</v>
      </c>
      <c r="I262" s="131">
        <f t="shared" si="41"/>
        <v>0</v>
      </c>
      <c r="J262" s="116"/>
    </row>
    <row r="263" spans="2:10" x14ac:dyDescent="0.25">
      <c r="B263" s="11">
        <v>53</v>
      </c>
      <c r="C263" s="101">
        <v>37220</v>
      </c>
      <c r="D263" s="8">
        <f t="shared" si="42"/>
        <v>37310</v>
      </c>
      <c r="E263" s="118">
        <f t="shared" si="40"/>
        <v>0</v>
      </c>
      <c r="F263" s="120"/>
      <c r="G263" s="131">
        <f t="shared" si="43"/>
        <v>0</v>
      </c>
      <c r="H263" s="145">
        <f t="shared" si="44"/>
        <v>0</v>
      </c>
      <c r="I263" s="131">
        <f t="shared" si="41"/>
        <v>0</v>
      </c>
      <c r="J263" s="116"/>
    </row>
    <row r="264" spans="2:10" x14ac:dyDescent="0.25">
      <c r="B264" s="11">
        <v>54</v>
      </c>
      <c r="C264" s="101">
        <v>37220</v>
      </c>
      <c r="D264" s="8">
        <f t="shared" si="42"/>
        <v>37310</v>
      </c>
      <c r="E264" s="118">
        <f t="shared" si="40"/>
        <v>0</v>
      </c>
      <c r="F264" s="120"/>
      <c r="G264" s="131">
        <f t="shared" si="43"/>
        <v>0</v>
      </c>
      <c r="H264" s="145">
        <f t="shared" si="44"/>
        <v>0</v>
      </c>
      <c r="I264" s="131">
        <f t="shared" si="41"/>
        <v>0</v>
      </c>
      <c r="J264" s="116"/>
    </row>
    <row r="265" spans="2:10" x14ac:dyDescent="0.25">
      <c r="B265" s="11">
        <v>55</v>
      </c>
      <c r="C265" s="101">
        <v>37222</v>
      </c>
      <c r="D265" s="8">
        <f t="shared" si="42"/>
        <v>37312</v>
      </c>
      <c r="E265" s="118">
        <f t="shared" si="40"/>
        <v>0</v>
      </c>
      <c r="F265" s="120"/>
      <c r="G265" s="131">
        <f t="shared" si="43"/>
        <v>0</v>
      </c>
      <c r="H265" s="145">
        <f t="shared" si="44"/>
        <v>0</v>
      </c>
      <c r="I265" s="131">
        <f t="shared" si="41"/>
        <v>0</v>
      </c>
      <c r="J265" s="116"/>
    </row>
    <row r="266" spans="2:10" x14ac:dyDescent="0.25">
      <c r="B266" s="11">
        <v>56</v>
      </c>
      <c r="C266" s="101">
        <v>37221</v>
      </c>
      <c r="D266" s="8">
        <f t="shared" si="42"/>
        <v>37311</v>
      </c>
      <c r="E266" s="118">
        <f t="shared" si="40"/>
        <v>0</v>
      </c>
      <c r="F266" s="120"/>
      <c r="G266" s="131">
        <f t="shared" si="43"/>
        <v>0</v>
      </c>
      <c r="H266" s="145">
        <f t="shared" si="44"/>
        <v>0</v>
      </c>
      <c r="I266" s="131">
        <f t="shared" si="41"/>
        <v>0</v>
      </c>
      <c r="J266" s="116"/>
    </row>
    <row r="267" spans="2:10" x14ac:dyDescent="0.25">
      <c r="B267" s="11">
        <v>57</v>
      </c>
      <c r="C267" s="101">
        <v>37222</v>
      </c>
      <c r="D267" s="8">
        <f t="shared" si="42"/>
        <v>37312</v>
      </c>
      <c r="E267" s="118">
        <f t="shared" si="40"/>
        <v>0</v>
      </c>
      <c r="F267" s="120"/>
      <c r="G267" s="131">
        <f t="shared" si="43"/>
        <v>0</v>
      </c>
      <c r="H267" s="145">
        <f t="shared" si="44"/>
        <v>0</v>
      </c>
      <c r="I267" s="131">
        <f t="shared" si="41"/>
        <v>0</v>
      </c>
      <c r="J267" s="116"/>
    </row>
    <row r="268" spans="2:10" x14ac:dyDescent="0.25">
      <c r="B268" s="11">
        <v>58</v>
      </c>
      <c r="C268" s="101">
        <v>37220</v>
      </c>
      <c r="D268" s="8">
        <f t="shared" si="42"/>
        <v>37310</v>
      </c>
      <c r="E268" s="118">
        <f t="shared" si="40"/>
        <v>0</v>
      </c>
      <c r="F268" s="120"/>
      <c r="G268" s="131">
        <f t="shared" si="43"/>
        <v>0</v>
      </c>
      <c r="H268" s="145">
        <f t="shared" si="44"/>
        <v>0</v>
      </c>
      <c r="I268" s="131">
        <f t="shared" si="41"/>
        <v>0</v>
      </c>
      <c r="J268" s="116"/>
    </row>
    <row r="269" spans="2:10" x14ac:dyDescent="0.25">
      <c r="B269" s="11">
        <v>59</v>
      </c>
      <c r="C269" s="101">
        <v>37221</v>
      </c>
      <c r="D269" s="8">
        <f t="shared" si="42"/>
        <v>37311</v>
      </c>
      <c r="E269" s="118">
        <f t="shared" si="40"/>
        <v>0</v>
      </c>
      <c r="F269" s="120"/>
      <c r="G269" s="131">
        <f t="shared" si="43"/>
        <v>0</v>
      </c>
      <c r="H269" s="145">
        <f t="shared" si="44"/>
        <v>0</v>
      </c>
      <c r="I269" s="131">
        <f t="shared" si="41"/>
        <v>0</v>
      </c>
      <c r="J269" s="116"/>
    </row>
    <row r="270" spans="2:10" x14ac:dyDescent="0.25">
      <c r="B270" s="11">
        <v>60</v>
      </c>
      <c r="C270" s="101">
        <v>37218</v>
      </c>
      <c r="D270" s="8">
        <f t="shared" si="42"/>
        <v>37308</v>
      </c>
      <c r="E270" s="118">
        <f t="shared" si="40"/>
        <v>0</v>
      </c>
      <c r="F270" s="120"/>
      <c r="G270" s="131">
        <f t="shared" si="43"/>
        <v>0</v>
      </c>
      <c r="H270" s="145">
        <f t="shared" si="44"/>
        <v>0</v>
      </c>
      <c r="I270" s="131">
        <f t="shared" si="41"/>
        <v>0</v>
      </c>
      <c r="J270" s="116"/>
    </row>
    <row r="271" spans="2:10" x14ac:dyDescent="0.25">
      <c r="B271" s="11">
        <v>61</v>
      </c>
      <c r="C271" s="101">
        <v>37218</v>
      </c>
      <c r="D271" s="8">
        <f t="shared" si="42"/>
        <v>37308</v>
      </c>
      <c r="E271" s="118">
        <f t="shared" si="40"/>
        <v>0</v>
      </c>
      <c r="F271" s="120"/>
      <c r="G271" s="131">
        <f t="shared" si="43"/>
        <v>0</v>
      </c>
      <c r="H271" s="145">
        <f t="shared" si="44"/>
        <v>0</v>
      </c>
      <c r="I271" s="131">
        <f t="shared" si="41"/>
        <v>0</v>
      </c>
      <c r="J271" s="116"/>
    </row>
    <row r="272" spans="2:10" x14ac:dyDescent="0.25">
      <c r="B272" s="11">
        <v>62</v>
      </c>
      <c r="C272" s="101">
        <v>37219</v>
      </c>
      <c r="D272" s="8">
        <f t="shared" si="42"/>
        <v>37309</v>
      </c>
      <c r="E272" s="118">
        <f t="shared" si="40"/>
        <v>0</v>
      </c>
      <c r="F272" s="120"/>
      <c r="G272" s="131">
        <f t="shared" si="43"/>
        <v>0</v>
      </c>
      <c r="H272" s="145">
        <f t="shared" si="44"/>
        <v>0</v>
      </c>
      <c r="I272" s="131">
        <f t="shared" si="41"/>
        <v>0</v>
      </c>
      <c r="J272" s="116"/>
    </row>
    <row r="273" spans="2:10" x14ac:dyDescent="0.25">
      <c r="B273" s="11">
        <v>63</v>
      </c>
      <c r="C273" s="101">
        <v>37219</v>
      </c>
      <c r="D273" s="8">
        <f t="shared" si="42"/>
        <v>37309</v>
      </c>
      <c r="E273" s="118">
        <f t="shared" si="40"/>
        <v>0</v>
      </c>
      <c r="F273" s="120"/>
      <c r="G273" s="131">
        <f t="shared" si="43"/>
        <v>0</v>
      </c>
      <c r="H273" s="145">
        <f t="shared" si="44"/>
        <v>0</v>
      </c>
      <c r="I273" s="131">
        <f t="shared" si="41"/>
        <v>0</v>
      </c>
      <c r="J273" s="116"/>
    </row>
    <row r="274" spans="2:10" x14ac:dyDescent="0.25">
      <c r="B274" s="11">
        <v>64</v>
      </c>
      <c r="C274" s="101">
        <v>37223</v>
      </c>
      <c r="D274" s="8">
        <f t="shared" si="42"/>
        <v>37313</v>
      </c>
      <c r="E274" s="118">
        <f t="shared" si="40"/>
        <v>0</v>
      </c>
      <c r="F274" s="120"/>
      <c r="G274" s="131">
        <f t="shared" si="43"/>
        <v>0</v>
      </c>
      <c r="H274" s="145">
        <f t="shared" si="44"/>
        <v>0</v>
      </c>
      <c r="I274" s="131">
        <f t="shared" si="41"/>
        <v>0</v>
      </c>
      <c r="J274" s="116"/>
    </row>
    <row r="275" spans="2:10" x14ac:dyDescent="0.25">
      <c r="B275" s="11">
        <v>65</v>
      </c>
      <c r="C275" s="101">
        <v>37224</v>
      </c>
      <c r="D275" s="8">
        <f t="shared" si="42"/>
        <v>37314</v>
      </c>
      <c r="E275" s="118">
        <f t="shared" si="40"/>
        <v>0</v>
      </c>
      <c r="F275" s="120"/>
      <c r="G275" s="131">
        <f t="shared" si="43"/>
        <v>0</v>
      </c>
      <c r="H275" s="145">
        <f t="shared" si="44"/>
        <v>0</v>
      </c>
      <c r="I275" s="131">
        <f t="shared" si="41"/>
        <v>0</v>
      </c>
      <c r="J275" s="116"/>
    </row>
    <row r="276" spans="2:10" x14ac:dyDescent="0.25">
      <c r="B276" s="11">
        <v>66</v>
      </c>
      <c r="C276" s="101">
        <v>37225</v>
      </c>
      <c r="D276" s="8">
        <f t="shared" si="42"/>
        <v>37315</v>
      </c>
      <c r="E276" s="118">
        <f t="shared" si="40"/>
        <v>0</v>
      </c>
      <c r="F276" s="120"/>
      <c r="G276" s="131">
        <f t="shared" si="43"/>
        <v>0</v>
      </c>
      <c r="H276" s="145">
        <f t="shared" si="44"/>
        <v>0</v>
      </c>
      <c r="I276" s="131">
        <f t="shared" si="41"/>
        <v>0</v>
      </c>
      <c r="J276" s="116"/>
    </row>
    <row r="277" spans="2:10" x14ac:dyDescent="0.25">
      <c r="B277" s="11">
        <v>67</v>
      </c>
      <c r="C277" s="101">
        <v>37224</v>
      </c>
      <c r="D277" s="8">
        <f t="shared" si="42"/>
        <v>37314</v>
      </c>
      <c r="E277" s="118">
        <f t="shared" si="40"/>
        <v>0</v>
      </c>
      <c r="F277" s="120"/>
      <c r="G277" s="131">
        <f t="shared" si="43"/>
        <v>0</v>
      </c>
      <c r="H277" s="145">
        <f t="shared" si="44"/>
        <v>0</v>
      </c>
      <c r="I277" s="131">
        <f t="shared" si="41"/>
        <v>0</v>
      </c>
      <c r="J277" s="116"/>
    </row>
    <row r="278" spans="2:10" x14ac:dyDescent="0.25">
      <c r="B278" s="11">
        <v>68</v>
      </c>
      <c r="C278" s="101">
        <v>37223</v>
      </c>
      <c r="D278" s="8">
        <f t="shared" si="42"/>
        <v>37313</v>
      </c>
      <c r="E278" s="118">
        <f t="shared" si="40"/>
        <v>0</v>
      </c>
      <c r="F278" s="120"/>
      <c r="G278" s="131">
        <f t="shared" si="43"/>
        <v>0</v>
      </c>
      <c r="H278" s="145">
        <f t="shared" si="44"/>
        <v>0</v>
      </c>
      <c r="I278" s="131">
        <f t="shared" si="41"/>
        <v>0</v>
      </c>
      <c r="J278" s="116"/>
    </row>
    <row r="279" spans="2:10" x14ac:dyDescent="0.25">
      <c r="B279" s="11">
        <v>69</v>
      </c>
      <c r="C279" s="101">
        <v>37225</v>
      </c>
      <c r="D279" s="8">
        <f t="shared" si="42"/>
        <v>37315</v>
      </c>
      <c r="E279" s="118">
        <f t="shared" si="40"/>
        <v>0</v>
      </c>
      <c r="F279" s="120"/>
      <c r="G279" s="131">
        <f t="shared" si="43"/>
        <v>0</v>
      </c>
      <c r="H279" s="145">
        <f t="shared" si="44"/>
        <v>0</v>
      </c>
      <c r="I279" s="131">
        <f t="shared" si="41"/>
        <v>0</v>
      </c>
      <c r="J279" s="116"/>
    </row>
    <row r="280" spans="2:10" x14ac:dyDescent="0.25">
      <c r="B280" s="11">
        <v>70</v>
      </c>
      <c r="C280" s="102">
        <v>37227</v>
      </c>
      <c r="D280" s="8">
        <f t="shared" si="42"/>
        <v>37317</v>
      </c>
      <c r="E280" s="118">
        <f t="shared" si="40"/>
        <v>0</v>
      </c>
      <c r="F280" s="120"/>
      <c r="G280" s="131">
        <f t="shared" si="43"/>
        <v>0</v>
      </c>
      <c r="H280" s="145">
        <f t="shared" si="44"/>
        <v>0</v>
      </c>
      <c r="I280" s="131">
        <f t="shared" si="41"/>
        <v>0</v>
      </c>
      <c r="J280" s="116"/>
    </row>
    <row r="281" spans="2:10" x14ac:dyDescent="0.25">
      <c r="B281" s="11">
        <v>71</v>
      </c>
      <c r="C281" s="102">
        <v>37227</v>
      </c>
      <c r="D281" s="8">
        <f t="shared" si="42"/>
        <v>37317</v>
      </c>
      <c r="E281" s="118">
        <f t="shared" si="40"/>
        <v>0</v>
      </c>
      <c r="F281" s="120"/>
      <c r="G281" s="131">
        <f t="shared" si="43"/>
        <v>0</v>
      </c>
      <c r="H281" s="145">
        <f t="shared" si="44"/>
        <v>0</v>
      </c>
      <c r="I281" s="131">
        <f t="shared" si="41"/>
        <v>0</v>
      </c>
      <c r="J281" s="116"/>
    </row>
    <row r="282" spans="2:10" x14ac:dyDescent="0.25">
      <c r="B282" s="11">
        <v>72</v>
      </c>
      <c r="C282" s="101">
        <v>37218</v>
      </c>
      <c r="D282" s="8">
        <f t="shared" si="42"/>
        <v>37308</v>
      </c>
      <c r="E282" s="118">
        <f t="shared" si="40"/>
        <v>0</v>
      </c>
      <c r="F282" s="120"/>
      <c r="G282" s="131">
        <f t="shared" si="43"/>
        <v>0</v>
      </c>
      <c r="H282" s="145">
        <f t="shared" si="44"/>
        <v>0</v>
      </c>
      <c r="I282" s="131">
        <f t="shared" si="41"/>
        <v>0</v>
      </c>
      <c r="J282" s="116"/>
    </row>
    <row r="283" spans="2:10" x14ac:dyDescent="0.25">
      <c r="B283" s="11">
        <v>73</v>
      </c>
      <c r="C283" s="101">
        <v>37220</v>
      </c>
      <c r="D283" s="8">
        <f t="shared" si="42"/>
        <v>37310</v>
      </c>
      <c r="E283" s="118">
        <f t="shared" si="40"/>
        <v>0</v>
      </c>
      <c r="F283" s="120"/>
      <c r="G283" s="131">
        <f t="shared" si="43"/>
        <v>0</v>
      </c>
      <c r="H283" s="145">
        <f t="shared" si="44"/>
        <v>0</v>
      </c>
      <c r="I283" s="131">
        <f t="shared" si="41"/>
        <v>0</v>
      </c>
      <c r="J283" s="116"/>
    </row>
    <row r="284" spans="2:10" x14ac:dyDescent="0.25">
      <c r="B284" s="11">
        <v>74</v>
      </c>
      <c r="C284" s="101">
        <v>37219</v>
      </c>
      <c r="D284" s="8">
        <f t="shared" si="42"/>
        <v>37309</v>
      </c>
      <c r="E284" s="118">
        <f t="shared" si="40"/>
        <v>0</v>
      </c>
      <c r="F284" s="120"/>
      <c r="G284" s="131">
        <f t="shared" si="43"/>
        <v>0</v>
      </c>
      <c r="H284" s="145">
        <f t="shared" si="44"/>
        <v>0</v>
      </c>
      <c r="I284" s="131">
        <f t="shared" si="41"/>
        <v>0</v>
      </c>
      <c r="J284" s="116"/>
    </row>
    <row r="285" spans="2:10" x14ac:dyDescent="0.25">
      <c r="B285" s="11">
        <v>75</v>
      </c>
      <c r="C285" s="101">
        <v>37220</v>
      </c>
      <c r="D285" s="8">
        <f t="shared" si="42"/>
        <v>37310</v>
      </c>
      <c r="E285" s="118">
        <f t="shared" si="40"/>
        <v>0</v>
      </c>
      <c r="F285" s="120"/>
      <c r="G285" s="131">
        <f t="shared" si="43"/>
        <v>0</v>
      </c>
      <c r="H285" s="145">
        <f t="shared" si="44"/>
        <v>0</v>
      </c>
      <c r="I285" s="131">
        <f t="shared" si="41"/>
        <v>0</v>
      </c>
      <c r="J285" s="116"/>
    </row>
    <row r="286" spans="2:10" x14ac:dyDescent="0.25">
      <c r="B286" s="11">
        <v>76</v>
      </c>
      <c r="C286" s="101">
        <v>37220</v>
      </c>
      <c r="D286" s="8">
        <f t="shared" si="42"/>
        <v>37310</v>
      </c>
      <c r="E286" s="118">
        <f t="shared" si="40"/>
        <v>0</v>
      </c>
      <c r="F286" s="120"/>
      <c r="G286" s="131">
        <f t="shared" si="43"/>
        <v>0</v>
      </c>
      <c r="H286" s="145">
        <f t="shared" si="44"/>
        <v>0</v>
      </c>
      <c r="I286" s="131">
        <f t="shared" si="41"/>
        <v>0</v>
      </c>
      <c r="J286" s="116"/>
    </row>
    <row r="287" spans="2:10" x14ac:dyDescent="0.25">
      <c r="B287" s="11">
        <v>77</v>
      </c>
      <c r="C287" s="101">
        <v>37219</v>
      </c>
      <c r="D287" s="8">
        <f t="shared" si="42"/>
        <v>37309</v>
      </c>
      <c r="E287" s="118">
        <f t="shared" si="40"/>
        <v>0</v>
      </c>
      <c r="F287" s="120"/>
      <c r="G287" s="131">
        <f t="shared" si="43"/>
        <v>0</v>
      </c>
      <c r="H287" s="145">
        <f t="shared" si="44"/>
        <v>0</v>
      </c>
      <c r="I287" s="131">
        <f t="shared" si="41"/>
        <v>0</v>
      </c>
      <c r="J287" s="116"/>
    </row>
    <row r="288" spans="2:10" x14ac:dyDescent="0.25">
      <c r="B288" s="11">
        <v>78</v>
      </c>
      <c r="C288" s="102">
        <v>37230</v>
      </c>
      <c r="D288" s="8">
        <f t="shared" si="42"/>
        <v>37320</v>
      </c>
      <c r="E288" s="118">
        <f t="shared" si="40"/>
        <v>0</v>
      </c>
      <c r="F288" s="120"/>
      <c r="G288" s="131">
        <f t="shared" si="43"/>
        <v>0</v>
      </c>
      <c r="H288" s="145">
        <f t="shared" si="44"/>
        <v>0</v>
      </c>
      <c r="I288" s="131">
        <f t="shared" si="41"/>
        <v>0</v>
      </c>
      <c r="J288" s="116"/>
    </row>
    <row r="289" spans="2:13" x14ac:dyDescent="0.25">
      <c r="B289" s="11">
        <v>79</v>
      </c>
      <c r="C289" s="101">
        <v>37224</v>
      </c>
      <c r="D289" s="8">
        <f t="shared" si="42"/>
        <v>37314</v>
      </c>
      <c r="E289" s="118">
        <f t="shared" si="40"/>
        <v>0</v>
      </c>
      <c r="F289" s="120"/>
      <c r="G289" s="131">
        <f t="shared" si="43"/>
        <v>0</v>
      </c>
      <c r="H289" s="145">
        <f t="shared" si="44"/>
        <v>0</v>
      </c>
      <c r="I289" s="131">
        <f t="shared" si="41"/>
        <v>0</v>
      </c>
      <c r="J289" s="116"/>
    </row>
    <row r="290" spans="2:13" x14ac:dyDescent="0.25">
      <c r="B290" s="11">
        <v>80</v>
      </c>
      <c r="C290" s="101">
        <v>37224</v>
      </c>
      <c r="D290" s="8">
        <f t="shared" si="42"/>
        <v>37314</v>
      </c>
      <c r="E290" s="118">
        <f t="shared" si="40"/>
        <v>0</v>
      </c>
      <c r="F290" s="120"/>
      <c r="G290" s="131">
        <f t="shared" si="43"/>
        <v>0</v>
      </c>
      <c r="H290" s="145">
        <f t="shared" si="44"/>
        <v>0</v>
      </c>
      <c r="I290" s="131">
        <f t="shared" si="41"/>
        <v>0</v>
      </c>
      <c r="J290" s="116"/>
    </row>
    <row r="291" spans="2:13" x14ac:dyDescent="0.25">
      <c r="B291" s="11">
        <v>81</v>
      </c>
      <c r="C291" s="102">
        <v>37230</v>
      </c>
      <c r="D291" s="8">
        <f t="shared" si="42"/>
        <v>37320</v>
      </c>
      <c r="E291" s="118">
        <f t="shared" si="40"/>
        <v>0</v>
      </c>
      <c r="F291" s="120"/>
      <c r="G291" s="131">
        <f t="shared" si="43"/>
        <v>0</v>
      </c>
      <c r="H291" s="145">
        <f t="shared" si="44"/>
        <v>0</v>
      </c>
      <c r="I291" s="131">
        <f t="shared" si="41"/>
        <v>0</v>
      </c>
      <c r="J291" s="116"/>
    </row>
    <row r="292" spans="2:13" x14ac:dyDescent="0.25">
      <c r="B292" s="11">
        <v>82</v>
      </c>
      <c r="C292" s="101">
        <v>37224</v>
      </c>
      <c r="D292" s="8">
        <f t="shared" si="42"/>
        <v>37314</v>
      </c>
      <c r="E292" s="118">
        <f t="shared" si="40"/>
        <v>0</v>
      </c>
      <c r="F292" s="120"/>
      <c r="G292" s="131">
        <f t="shared" si="43"/>
        <v>0</v>
      </c>
      <c r="H292" s="145">
        <f t="shared" si="44"/>
        <v>0</v>
      </c>
      <c r="I292" s="131">
        <f t="shared" si="41"/>
        <v>0</v>
      </c>
      <c r="J292" s="116"/>
    </row>
    <row r="293" spans="2:13" x14ac:dyDescent="0.25">
      <c r="B293" s="11">
        <v>83</v>
      </c>
      <c r="C293" s="102">
        <v>37227</v>
      </c>
      <c r="D293" s="8">
        <f t="shared" si="42"/>
        <v>37317</v>
      </c>
      <c r="E293" s="118">
        <f t="shared" si="40"/>
        <v>0</v>
      </c>
      <c r="F293" s="120"/>
      <c r="G293" s="131">
        <f t="shared" si="43"/>
        <v>0</v>
      </c>
      <c r="H293" s="145">
        <f t="shared" si="44"/>
        <v>0</v>
      </c>
      <c r="I293" s="131">
        <f t="shared" si="41"/>
        <v>0</v>
      </c>
      <c r="J293" s="116"/>
    </row>
    <row r="294" spans="2:13" x14ac:dyDescent="0.25">
      <c r="B294" s="11">
        <v>84</v>
      </c>
      <c r="C294" s="102">
        <v>37228</v>
      </c>
      <c r="D294" s="8">
        <f t="shared" si="42"/>
        <v>37318</v>
      </c>
      <c r="E294" s="118">
        <f t="shared" si="40"/>
        <v>0</v>
      </c>
      <c r="F294" s="120"/>
      <c r="G294" s="131">
        <f t="shared" si="43"/>
        <v>0</v>
      </c>
      <c r="H294" s="145">
        <f t="shared" si="44"/>
        <v>0</v>
      </c>
      <c r="I294" s="131">
        <f t="shared" si="41"/>
        <v>0</v>
      </c>
      <c r="J294" s="116"/>
    </row>
    <row r="295" spans="2:13" x14ac:dyDescent="0.25">
      <c r="B295" s="11">
        <v>85</v>
      </c>
      <c r="C295" s="102">
        <v>37231</v>
      </c>
      <c r="D295" s="8">
        <f t="shared" si="42"/>
        <v>37321</v>
      </c>
      <c r="E295" s="118">
        <f t="shared" si="40"/>
        <v>0</v>
      </c>
      <c r="F295" s="120"/>
      <c r="G295" s="131">
        <f t="shared" si="43"/>
        <v>0</v>
      </c>
      <c r="H295" s="145">
        <f t="shared" si="44"/>
        <v>0</v>
      </c>
      <c r="I295" s="131">
        <f t="shared" si="41"/>
        <v>0</v>
      </c>
      <c r="J295" s="116"/>
    </row>
    <row r="296" spans="2:13" x14ac:dyDescent="0.25">
      <c r="B296" s="11">
        <v>86</v>
      </c>
      <c r="C296" s="102">
        <v>37229</v>
      </c>
      <c r="D296" s="8">
        <f t="shared" si="42"/>
        <v>37319</v>
      </c>
      <c r="E296" s="118">
        <f t="shared" si="40"/>
        <v>0</v>
      </c>
      <c r="F296" s="120"/>
      <c r="G296" s="131">
        <f t="shared" si="43"/>
        <v>0</v>
      </c>
      <c r="H296" s="145">
        <f t="shared" si="44"/>
        <v>0</v>
      </c>
      <c r="I296" s="131">
        <f t="shared" si="41"/>
        <v>0</v>
      </c>
      <c r="J296" s="116"/>
    </row>
    <row r="297" spans="2:13" x14ac:dyDescent="0.25">
      <c r="B297" s="11">
        <v>87</v>
      </c>
      <c r="C297" s="102">
        <v>37228</v>
      </c>
      <c r="D297" s="8">
        <f t="shared" si="42"/>
        <v>37318</v>
      </c>
      <c r="E297" s="118">
        <f t="shared" si="40"/>
        <v>0</v>
      </c>
      <c r="F297" s="120"/>
      <c r="G297" s="131">
        <f t="shared" si="43"/>
        <v>0</v>
      </c>
      <c r="H297" s="145">
        <f t="shared" si="44"/>
        <v>0</v>
      </c>
      <c r="I297" s="131">
        <f t="shared" si="41"/>
        <v>0</v>
      </c>
      <c r="J297" s="116"/>
    </row>
    <row r="298" spans="2:13" x14ac:dyDescent="0.25">
      <c r="B298" s="11">
        <v>88</v>
      </c>
      <c r="C298" s="102">
        <v>37229</v>
      </c>
      <c r="D298" s="8">
        <f t="shared" si="42"/>
        <v>37319</v>
      </c>
      <c r="E298" s="118">
        <f t="shared" ref="E298:E323" si="45">IF($A$10&gt;=D298,(IF($A$10-D298&gt;31,$A$10-$A$9+1,$A$10-D298+1)),0)</f>
        <v>0</v>
      </c>
      <c r="F298" s="120"/>
      <c r="G298" s="131">
        <f t="shared" si="43"/>
        <v>0</v>
      </c>
      <c r="H298" s="145">
        <f t="shared" si="44"/>
        <v>0</v>
      </c>
      <c r="I298" s="131">
        <f t="shared" ref="I298:I323" si="46">IF(E298&gt;0,1,0)</f>
        <v>0</v>
      </c>
      <c r="J298" s="116"/>
      <c r="M298" s="61"/>
    </row>
    <row r="299" spans="2:13" x14ac:dyDescent="0.25">
      <c r="B299" s="11">
        <v>89</v>
      </c>
      <c r="C299" s="102">
        <v>37229</v>
      </c>
      <c r="D299" s="8">
        <f t="shared" ref="D299:D323" si="47">C299+90</f>
        <v>37319</v>
      </c>
      <c r="E299" s="118">
        <f t="shared" si="45"/>
        <v>0</v>
      </c>
      <c r="F299" s="120"/>
      <c r="G299" s="131">
        <f t="shared" ref="G299:G323" si="48">IF(F299&lt;&gt;"",E299,0)</f>
        <v>0</v>
      </c>
      <c r="H299" s="145">
        <f t="shared" ref="H299:H323" si="49">IF(F299&lt;&gt;"",F299,0)</f>
        <v>0</v>
      </c>
      <c r="I299" s="131">
        <f t="shared" si="46"/>
        <v>0</v>
      </c>
      <c r="J299" s="116"/>
    </row>
    <row r="300" spans="2:13" x14ac:dyDescent="0.25">
      <c r="B300" s="11">
        <v>90</v>
      </c>
      <c r="C300" s="102">
        <v>37227</v>
      </c>
      <c r="D300" s="8">
        <f t="shared" si="47"/>
        <v>37317</v>
      </c>
      <c r="E300" s="118">
        <f t="shared" si="45"/>
        <v>0</v>
      </c>
      <c r="F300" s="120"/>
      <c r="G300" s="131">
        <f t="shared" si="48"/>
        <v>0</v>
      </c>
      <c r="H300" s="145">
        <f t="shared" si="49"/>
        <v>0</v>
      </c>
      <c r="I300" s="131">
        <f t="shared" si="46"/>
        <v>0</v>
      </c>
      <c r="J300" s="116"/>
    </row>
    <row r="301" spans="2:13" x14ac:dyDescent="0.25">
      <c r="B301" s="11">
        <v>91</v>
      </c>
      <c r="C301" s="101">
        <v>37224</v>
      </c>
      <c r="D301" s="8">
        <f t="shared" si="47"/>
        <v>37314</v>
      </c>
      <c r="E301" s="118">
        <f t="shared" si="45"/>
        <v>0</v>
      </c>
      <c r="F301" s="120"/>
      <c r="G301" s="131">
        <f t="shared" si="48"/>
        <v>0</v>
      </c>
      <c r="H301" s="145">
        <f t="shared" si="49"/>
        <v>0</v>
      </c>
      <c r="I301" s="131">
        <f t="shared" si="46"/>
        <v>0</v>
      </c>
      <c r="J301" s="116"/>
    </row>
    <row r="302" spans="2:13" x14ac:dyDescent="0.25">
      <c r="B302" s="11">
        <v>92</v>
      </c>
      <c r="C302" s="102">
        <v>37233</v>
      </c>
      <c r="D302" s="8">
        <f t="shared" si="47"/>
        <v>37323</v>
      </c>
      <c r="E302" s="118">
        <f t="shared" si="45"/>
        <v>0</v>
      </c>
      <c r="F302" s="120"/>
      <c r="G302" s="131">
        <f t="shared" si="48"/>
        <v>0</v>
      </c>
      <c r="H302" s="145">
        <f t="shared" si="49"/>
        <v>0</v>
      </c>
      <c r="I302" s="131">
        <f t="shared" si="46"/>
        <v>0</v>
      </c>
      <c r="J302" s="116"/>
    </row>
    <row r="303" spans="2:13" x14ac:dyDescent="0.25">
      <c r="B303" s="11">
        <v>93</v>
      </c>
      <c r="C303" s="102">
        <v>37229</v>
      </c>
      <c r="D303" s="8">
        <f t="shared" si="47"/>
        <v>37319</v>
      </c>
      <c r="E303" s="118">
        <f t="shared" si="45"/>
        <v>0</v>
      </c>
      <c r="F303" s="120"/>
      <c r="G303" s="131">
        <f t="shared" si="48"/>
        <v>0</v>
      </c>
      <c r="H303" s="145">
        <f t="shared" si="49"/>
        <v>0</v>
      </c>
      <c r="I303" s="131">
        <f t="shared" si="46"/>
        <v>0</v>
      </c>
      <c r="J303" s="116"/>
    </row>
    <row r="304" spans="2:13" x14ac:dyDescent="0.25">
      <c r="B304" s="1">
        <v>96</v>
      </c>
      <c r="C304" s="102">
        <v>37226</v>
      </c>
      <c r="D304" s="8">
        <f t="shared" si="47"/>
        <v>37316</v>
      </c>
      <c r="E304" s="118">
        <f t="shared" si="45"/>
        <v>0</v>
      </c>
      <c r="F304" s="120"/>
      <c r="G304" s="131">
        <f t="shared" si="48"/>
        <v>0</v>
      </c>
      <c r="H304" s="145">
        <f t="shared" si="49"/>
        <v>0</v>
      </c>
      <c r="I304" s="131">
        <f t="shared" si="46"/>
        <v>0</v>
      </c>
      <c r="J304" s="116"/>
    </row>
    <row r="305" spans="2:10" x14ac:dyDescent="0.25">
      <c r="B305" s="1">
        <v>100</v>
      </c>
      <c r="C305" s="102">
        <v>37226</v>
      </c>
      <c r="D305" s="8">
        <f t="shared" si="47"/>
        <v>37316</v>
      </c>
      <c r="E305" s="118">
        <f t="shared" si="45"/>
        <v>0</v>
      </c>
      <c r="F305" s="120"/>
      <c r="G305" s="131">
        <f t="shared" si="48"/>
        <v>0</v>
      </c>
      <c r="H305" s="145">
        <f t="shared" si="49"/>
        <v>0</v>
      </c>
      <c r="I305" s="131">
        <f t="shared" si="46"/>
        <v>0</v>
      </c>
      <c r="J305" s="116"/>
    </row>
    <row r="306" spans="2:10" x14ac:dyDescent="0.25">
      <c r="B306" s="1">
        <v>102</v>
      </c>
      <c r="C306" s="102">
        <v>37227</v>
      </c>
      <c r="D306" s="8">
        <f t="shared" si="47"/>
        <v>37317</v>
      </c>
      <c r="E306" s="118">
        <f t="shared" si="45"/>
        <v>0</v>
      </c>
      <c r="F306" s="120"/>
      <c r="G306" s="131">
        <f t="shared" si="48"/>
        <v>0</v>
      </c>
      <c r="H306" s="145">
        <f t="shared" si="49"/>
        <v>0</v>
      </c>
      <c r="I306" s="131">
        <f t="shared" si="46"/>
        <v>0</v>
      </c>
      <c r="J306" s="116"/>
    </row>
    <row r="307" spans="2:10" x14ac:dyDescent="0.25">
      <c r="B307" s="1">
        <v>103</v>
      </c>
      <c r="C307" s="101">
        <v>37224</v>
      </c>
      <c r="D307" s="8">
        <f t="shared" si="47"/>
        <v>37314</v>
      </c>
      <c r="E307" s="118">
        <f t="shared" si="45"/>
        <v>0</v>
      </c>
      <c r="F307" s="120"/>
      <c r="G307" s="131">
        <f t="shared" si="48"/>
        <v>0</v>
      </c>
      <c r="H307" s="145">
        <f t="shared" si="49"/>
        <v>0</v>
      </c>
      <c r="I307" s="131">
        <f t="shared" si="46"/>
        <v>0</v>
      </c>
      <c r="J307" s="116"/>
    </row>
    <row r="308" spans="2:10" x14ac:dyDescent="0.25">
      <c r="B308" s="1">
        <v>104</v>
      </c>
      <c r="C308" s="102">
        <v>37228</v>
      </c>
      <c r="D308" s="8">
        <f t="shared" si="47"/>
        <v>37318</v>
      </c>
      <c r="E308" s="118">
        <f t="shared" si="45"/>
        <v>0</v>
      </c>
      <c r="F308" s="120"/>
      <c r="G308" s="131">
        <f t="shared" si="48"/>
        <v>0</v>
      </c>
      <c r="H308" s="145">
        <f t="shared" si="49"/>
        <v>0</v>
      </c>
      <c r="I308" s="131">
        <f t="shared" si="46"/>
        <v>0</v>
      </c>
      <c r="J308" s="116"/>
    </row>
    <row r="309" spans="2:10" x14ac:dyDescent="0.25">
      <c r="B309" s="1">
        <v>105</v>
      </c>
      <c r="C309" s="101">
        <v>37223</v>
      </c>
      <c r="D309" s="8">
        <f t="shared" si="47"/>
        <v>37313</v>
      </c>
      <c r="E309" s="118">
        <f t="shared" si="45"/>
        <v>0</v>
      </c>
      <c r="F309" s="120"/>
      <c r="G309" s="131">
        <f t="shared" si="48"/>
        <v>0</v>
      </c>
      <c r="H309" s="145">
        <f t="shared" si="49"/>
        <v>0</v>
      </c>
      <c r="I309" s="131">
        <f t="shared" si="46"/>
        <v>0</v>
      </c>
      <c r="J309" s="116"/>
    </row>
    <row r="310" spans="2:10" x14ac:dyDescent="0.25">
      <c r="B310" s="1">
        <v>106</v>
      </c>
      <c r="C310" s="101">
        <v>37224</v>
      </c>
      <c r="D310" s="8">
        <f t="shared" si="47"/>
        <v>37314</v>
      </c>
      <c r="E310" s="118">
        <f t="shared" si="45"/>
        <v>0</v>
      </c>
      <c r="F310" s="120"/>
      <c r="G310" s="131">
        <f t="shared" si="48"/>
        <v>0</v>
      </c>
      <c r="H310" s="145">
        <f t="shared" si="49"/>
        <v>0</v>
      </c>
      <c r="I310" s="131">
        <f t="shared" si="46"/>
        <v>0</v>
      </c>
      <c r="J310" s="116"/>
    </row>
    <row r="311" spans="2:10" x14ac:dyDescent="0.25">
      <c r="B311" s="1">
        <v>107</v>
      </c>
      <c r="C311" s="101">
        <v>37224</v>
      </c>
      <c r="D311" s="8">
        <f t="shared" si="47"/>
        <v>37314</v>
      </c>
      <c r="E311" s="118">
        <f t="shared" si="45"/>
        <v>0</v>
      </c>
      <c r="F311" s="120"/>
      <c r="G311" s="131">
        <f t="shared" si="48"/>
        <v>0</v>
      </c>
      <c r="H311" s="145">
        <f t="shared" si="49"/>
        <v>0</v>
      </c>
      <c r="I311" s="131">
        <f t="shared" si="46"/>
        <v>0</v>
      </c>
      <c r="J311" s="116"/>
    </row>
    <row r="312" spans="2:10" x14ac:dyDescent="0.25">
      <c r="B312" s="1">
        <v>108</v>
      </c>
      <c r="C312" s="102">
        <v>37227</v>
      </c>
      <c r="D312" s="8">
        <f t="shared" si="47"/>
        <v>37317</v>
      </c>
      <c r="E312" s="118">
        <f t="shared" si="45"/>
        <v>0</v>
      </c>
      <c r="F312" s="120"/>
      <c r="G312" s="131">
        <f t="shared" si="48"/>
        <v>0</v>
      </c>
      <c r="H312" s="145">
        <f t="shared" si="49"/>
        <v>0</v>
      </c>
      <c r="I312" s="131">
        <f t="shared" si="46"/>
        <v>0</v>
      </c>
      <c r="J312" s="116"/>
    </row>
    <row r="313" spans="2:10" x14ac:dyDescent="0.25">
      <c r="B313" s="1">
        <v>109</v>
      </c>
      <c r="C313" s="102">
        <v>37228</v>
      </c>
      <c r="D313" s="8">
        <f t="shared" si="47"/>
        <v>37318</v>
      </c>
      <c r="E313" s="118">
        <f t="shared" si="45"/>
        <v>0</v>
      </c>
      <c r="F313" s="120"/>
      <c r="G313" s="131">
        <f t="shared" si="48"/>
        <v>0</v>
      </c>
      <c r="H313" s="145">
        <f t="shared" si="49"/>
        <v>0</v>
      </c>
      <c r="I313" s="131">
        <f t="shared" si="46"/>
        <v>0</v>
      </c>
      <c r="J313" s="116"/>
    </row>
    <row r="314" spans="2:10" x14ac:dyDescent="0.25">
      <c r="B314" s="1">
        <v>113</v>
      </c>
      <c r="C314" s="102">
        <v>37227</v>
      </c>
      <c r="D314" s="8">
        <f t="shared" si="47"/>
        <v>37317</v>
      </c>
      <c r="E314" s="118">
        <f t="shared" si="45"/>
        <v>0</v>
      </c>
      <c r="F314" s="120"/>
      <c r="G314" s="131">
        <f t="shared" si="48"/>
        <v>0</v>
      </c>
      <c r="H314" s="145">
        <f t="shared" si="49"/>
        <v>0</v>
      </c>
      <c r="I314" s="131">
        <f t="shared" si="46"/>
        <v>0</v>
      </c>
      <c r="J314" s="116"/>
    </row>
    <row r="315" spans="2:10" x14ac:dyDescent="0.25">
      <c r="B315" s="1">
        <v>114</v>
      </c>
      <c r="C315" s="100">
        <v>37216</v>
      </c>
      <c r="D315" s="8">
        <f t="shared" si="47"/>
        <v>37306</v>
      </c>
      <c r="E315" s="118">
        <f t="shared" si="45"/>
        <v>0</v>
      </c>
      <c r="F315" s="120"/>
      <c r="G315" s="131">
        <f t="shared" si="48"/>
        <v>0</v>
      </c>
      <c r="H315" s="145">
        <f t="shared" si="49"/>
        <v>0</v>
      </c>
      <c r="I315" s="131">
        <f t="shared" si="46"/>
        <v>0</v>
      </c>
      <c r="J315" s="116"/>
    </row>
    <row r="316" spans="2:10" x14ac:dyDescent="0.25">
      <c r="B316" s="1">
        <v>115</v>
      </c>
      <c r="C316" s="101">
        <v>37222</v>
      </c>
      <c r="D316" s="8">
        <f t="shared" si="47"/>
        <v>37312</v>
      </c>
      <c r="E316" s="118">
        <f t="shared" si="45"/>
        <v>0</v>
      </c>
      <c r="F316" s="120"/>
      <c r="G316" s="131">
        <f t="shared" si="48"/>
        <v>0</v>
      </c>
      <c r="H316" s="145">
        <f t="shared" si="49"/>
        <v>0</v>
      </c>
      <c r="I316" s="131">
        <f t="shared" si="46"/>
        <v>0</v>
      </c>
      <c r="J316" s="116"/>
    </row>
    <row r="317" spans="2:10" x14ac:dyDescent="0.25">
      <c r="B317" s="1">
        <v>116</v>
      </c>
      <c r="C317" s="101">
        <v>37221</v>
      </c>
      <c r="D317" s="8">
        <f t="shared" si="47"/>
        <v>37311</v>
      </c>
      <c r="E317" s="118">
        <f t="shared" si="45"/>
        <v>0</v>
      </c>
      <c r="F317" s="120"/>
      <c r="G317" s="131">
        <f t="shared" si="48"/>
        <v>0</v>
      </c>
      <c r="H317" s="145">
        <f t="shared" si="49"/>
        <v>0</v>
      </c>
      <c r="I317" s="131">
        <f t="shared" si="46"/>
        <v>0</v>
      </c>
      <c r="J317" s="116"/>
    </row>
    <row r="318" spans="2:10" x14ac:dyDescent="0.25">
      <c r="B318" s="1">
        <v>117</v>
      </c>
      <c r="C318" s="102">
        <v>37229</v>
      </c>
      <c r="D318" s="8">
        <f t="shared" si="47"/>
        <v>37319</v>
      </c>
      <c r="E318" s="118">
        <f t="shared" si="45"/>
        <v>0</v>
      </c>
      <c r="F318" s="120"/>
      <c r="G318" s="131">
        <f t="shared" si="48"/>
        <v>0</v>
      </c>
      <c r="H318" s="145">
        <f t="shared" si="49"/>
        <v>0</v>
      </c>
      <c r="I318" s="131">
        <f t="shared" si="46"/>
        <v>0</v>
      </c>
      <c r="J318" s="116"/>
    </row>
    <row r="319" spans="2:10" x14ac:dyDescent="0.25">
      <c r="B319" s="1">
        <v>118</v>
      </c>
      <c r="C319" s="102">
        <v>37228</v>
      </c>
      <c r="D319" s="8">
        <f t="shared" si="47"/>
        <v>37318</v>
      </c>
      <c r="E319" s="118">
        <f t="shared" si="45"/>
        <v>0</v>
      </c>
      <c r="F319" s="120"/>
      <c r="G319" s="131">
        <f t="shared" si="48"/>
        <v>0</v>
      </c>
      <c r="H319" s="145">
        <f t="shared" si="49"/>
        <v>0</v>
      </c>
      <c r="I319" s="131">
        <f t="shared" si="46"/>
        <v>0</v>
      </c>
      <c r="J319" s="116"/>
    </row>
    <row r="320" spans="2:10" x14ac:dyDescent="0.25">
      <c r="B320" s="1">
        <v>119</v>
      </c>
      <c r="C320" s="102">
        <v>37228</v>
      </c>
      <c r="D320" s="8">
        <f t="shared" si="47"/>
        <v>37318</v>
      </c>
      <c r="E320" s="118">
        <f t="shared" si="45"/>
        <v>0</v>
      </c>
      <c r="F320" s="120"/>
      <c r="G320" s="131">
        <f t="shared" si="48"/>
        <v>0</v>
      </c>
      <c r="H320" s="145">
        <f t="shared" si="49"/>
        <v>0</v>
      </c>
      <c r="I320" s="131">
        <f t="shared" si="46"/>
        <v>0</v>
      </c>
      <c r="J320" s="116"/>
    </row>
    <row r="321" spans="2:10" x14ac:dyDescent="0.25">
      <c r="B321" s="1">
        <v>120</v>
      </c>
      <c r="C321" s="102">
        <v>37229</v>
      </c>
      <c r="D321" s="8">
        <f t="shared" si="47"/>
        <v>37319</v>
      </c>
      <c r="E321" s="118">
        <f t="shared" si="45"/>
        <v>0</v>
      </c>
      <c r="F321" s="120"/>
      <c r="G321" s="131">
        <f t="shared" si="48"/>
        <v>0</v>
      </c>
      <c r="H321" s="145">
        <f t="shared" si="49"/>
        <v>0</v>
      </c>
      <c r="I321" s="131">
        <f t="shared" si="46"/>
        <v>0</v>
      </c>
      <c r="J321" s="116"/>
    </row>
    <row r="322" spans="2:10" x14ac:dyDescent="0.25">
      <c r="B322" s="1">
        <v>121</v>
      </c>
      <c r="C322" s="102">
        <v>37228</v>
      </c>
      <c r="D322" s="8">
        <f t="shared" si="47"/>
        <v>37318</v>
      </c>
      <c r="E322" s="118">
        <f t="shared" si="45"/>
        <v>0</v>
      </c>
      <c r="F322" s="120"/>
      <c r="G322" s="131">
        <f t="shared" si="48"/>
        <v>0</v>
      </c>
      <c r="H322" s="145">
        <f t="shared" si="49"/>
        <v>0</v>
      </c>
      <c r="I322" s="131">
        <f t="shared" si="46"/>
        <v>0</v>
      </c>
      <c r="J322" s="116"/>
    </row>
    <row r="323" spans="2:10" x14ac:dyDescent="0.25">
      <c r="B323" s="1">
        <v>122</v>
      </c>
      <c r="C323" s="102">
        <v>37228</v>
      </c>
      <c r="D323" s="8">
        <f t="shared" si="47"/>
        <v>37318</v>
      </c>
      <c r="E323" s="118">
        <f t="shared" si="45"/>
        <v>0</v>
      </c>
      <c r="F323" s="120"/>
      <c r="G323" s="131">
        <f t="shared" si="48"/>
        <v>0</v>
      </c>
      <c r="H323" s="145">
        <f t="shared" si="49"/>
        <v>0</v>
      </c>
      <c r="I323" s="131">
        <f t="shared" si="46"/>
        <v>0</v>
      </c>
      <c r="J323" s="116"/>
    </row>
    <row r="324" spans="2:10" x14ac:dyDescent="0.25">
      <c r="B324" s="11"/>
      <c r="E324" s="124" t="s">
        <v>63</v>
      </c>
      <c r="F324" s="125" t="e">
        <f>AVERAGE(F234:F323)</f>
        <v>#DIV/0!</v>
      </c>
      <c r="G324" s="125"/>
      <c r="H324" s="125"/>
      <c r="I324" s="131">
        <f>SUM(I234:I323)</f>
        <v>0</v>
      </c>
    </row>
    <row r="325" spans="2:10" x14ac:dyDescent="0.25">
      <c r="E325" s="112" t="s">
        <v>64</v>
      </c>
      <c r="F325" s="137" t="e">
        <f>(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+G323*H323)/SUM(G234:G323)</f>
        <v>#DIV/0!</v>
      </c>
    </row>
  </sheetData>
  <mergeCells count="10">
    <mergeCell ref="B3:D3"/>
    <mergeCell ref="B209:C209"/>
    <mergeCell ref="B4:D4"/>
    <mergeCell ref="B231:C231"/>
    <mergeCell ref="B6:C6"/>
    <mergeCell ref="B188:C188"/>
    <mergeCell ref="B137:C137"/>
    <mergeCell ref="B152:C152"/>
    <mergeCell ref="B177:C177"/>
    <mergeCell ref="B32:C32"/>
  </mergeCells>
  <conditionalFormatting sqref="I155:I175 I212:I229 I180:I186 I191:I207 I234:I324 I10:I29 I140:I150 I35:I134 E140:F149 E191:F206 E180:F185 E234:F323 E212:F228 E10:F29 E35:F134 E155:F174">
    <cfRule type="cellIs" dxfId="5" priority="1" stopIfTrue="1" operator="greaterThanOrEqual">
      <formula>$A$10</formula>
    </cfRule>
  </conditionalFormatting>
  <conditionalFormatting sqref="D10:D29 D35:D134 D140:D149 D155:D174 D180:D185 D191:D206 D212:D228 D234:D323">
    <cfRule type="cellIs" dxfId="4" priority="2" stopIfTrue="1" operator="greaterThan">
      <formula>$A$10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9" max="11" man="1"/>
    <brk id="83" max="11" man="1"/>
    <brk id="134" max="11" man="1"/>
    <brk id="206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24"/>
  <sheetViews>
    <sheetView topLeftCell="B111" zoomScaleNormal="100" zoomScaleSheetLayoutView="100" workbookViewId="0">
      <selection activeCell="G135" sqref="G135"/>
    </sheetView>
  </sheetViews>
  <sheetFormatPr defaultRowHeight="13.2" x14ac:dyDescent="0.25"/>
  <cols>
    <col min="1" max="1" width="10.109375" bestFit="1" customWidth="1"/>
    <col min="2" max="2" width="18.33203125" style="1" customWidth="1"/>
    <col min="3" max="3" width="22" customWidth="1"/>
    <col min="4" max="4" width="13.44140625" customWidth="1"/>
    <col min="5" max="5" width="16" bestFit="1" customWidth="1"/>
    <col min="6" max="6" width="14.88671875" bestFit="1" customWidth="1"/>
    <col min="7" max="7" width="14.88671875" customWidth="1"/>
  </cols>
  <sheetData>
    <row r="2" spans="1:18" x14ac:dyDescent="0.25">
      <c r="B2" s="173" t="s">
        <v>66</v>
      </c>
      <c r="C2" s="173"/>
      <c r="D2" s="173"/>
      <c r="E2" s="146">
        <f>A9</f>
        <v>37315</v>
      </c>
      <c r="F2" s="147">
        <f>I29+I134+I149+I174+I185+I206+I228+I323</f>
        <v>198</v>
      </c>
      <c r="G2" s="139"/>
      <c r="H2" s="139"/>
    </row>
    <row r="3" spans="1:18" x14ac:dyDescent="0.25">
      <c r="B3" s="173" t="s">
        <v>67</v>
      </c>
      <c r="C3" s="173"/>
      <c r="D3" s="173"/>
      <c r="E3" s="146">
        <f>A9</f>
        <v>37315</v>
      </c>
      <c r="F3" s="148">
        <f>(IF(ISERROR(F30),0,F30)*I29+IF(ISERROR(F135),0,F135)*I134+IF(ISERROR(F150),0,F150)*I149+IF(ISERROR(F175),0,F175)*I174+IF(ISERROR(F186),0,F186)*I185+IF(ISERROR(F207),0,F207)*I206+IF(ISERROR(F229),0,F229)*I228+IF(ISERROR(F324),0,F324)*I323)/F2</f>
        <v>0.89004932386232682</v>
      </c>
      <c r="G3" s="140"/>
      <c r="H3" s="140"/>
    </row>
    <row r="4" spans="1:18" x14ac:dyDescent="0.25">
      <c r="G4" s="61"/>
      <c r="H4" s="61"/>
    </row>
    <row r="5" spans="1:18" ht="17.399999999999999" x14ac:dyDescent="0.3">
      <c r="A5" s="56"/>
      <c r="B5" s="174" t="s">
        <v>19</v>
      </c>
      <c r="C5" s="174"/>
      <c r="D5" s="111"/>
      <c r="E5" s="111"/>
      <c r="F5" s="111"/>
      <c r="G5" s="113"/>
      <c r="H5" s="61"/>
    </row>
    <row r="6" spans="1:18" x14ac:dyDescent="0.25">
      <c r="B6" s="2"/>
      <c r="C6" s="2" t="s">
        <v>1</v>
      </c>
      <c r="D6" s="2"/>
      <c r="E6" s="2"/>
      <c r="F6" s="2"/>
      <c r="G6" s="2"/>
      <c r="H6" s="2"/>
      <c r="I6" s="2"/>
      <c r="J6" s="2"/>
    </row>
    <row r="7" spans="1:18" ht="39.6" x14ac:dyDescent="0.25">
      <c r="B7" s="149" t="s">
        <v>0</v>
      </c>
      <c r="C7" s="149" t="s">
        <v>2</v>
      </c>
      <c r="D7" s="149" t="s">
        <v>59</v>
      </c>
      <c r="E7" s="150" t="s">
        <v>61</v>
      </c>
      <c r="F7" s="150" t="s">
        <v>62</v>
      </c>
      <c r="G7" s="117"/>
      <c r="H7" s="117"/>
      <c r="I7" s="117" t="s">
        <v>65</v>
      </c>
      <c r="J7" s="2"/>
      <c r="K7" s="75" t="s">
        <v>3</v>
      </c>
    </row>
    <row r="8" spans="1:18" x14ac:dyDescent="0.25">
      <c r="A8" s="151">
        <v>37288</v>
      </c>
      <c r="D8" s="61"/>
      <c r="E8" s="61"/>
      <c r="F8" s="61"/>
      <c r="G8" s="61"/>
      <c r="H8" s="61"/>
      <c r="I8" s="61"/>
      <c r="J8" s="61"/>
    </row>
    <row r="9" spans="1:18" x14ac:dyDescent="0.25">
      <c r="A9" s="151">
        <v>37315</v>
      </c>
      <c r="B9" s="1">
        <v>1</v>
      </c>
      <c r="C9" s="3">
        <v>37018</v>
      </c>
      <c r="D9" s="8">
        <f t="shared" ref="D9:D28" si="0">C9+90</f>
        <v>37108</v>
      </c>
      <c r="E9" s="118">
        <f>IF($A$9&gt;=D9,(IF($A$9-D9+1&gt;$A$10,$A$9-$A$8+1,$A$9-D9+1)),0)</f>
        <v>28</v>
      </c>
      <c r="F9" s="126">
        <v>0.97773454039308483</v>
      </c>
      <c r="G9" s="131">
        <f>IF(F9&lt;&gt;"",E9,0)</f>
        <v>28</v>
      </c>
      <c r="H9" s="145">
        <f>IF(F9&lt;&gt;"",F9,0)</f>
        <v>0.97773454039308483</v>
      </c>
      <c r="I9" s="131">
        <f t="shared" ref="I9:I28" si="1">IF(E9&gt;0,1,0)</f>
        <v>1</v>
      </c>
      <c r="J9" s="8"/>
      <c r="K9" s="73" t="s">
        <v>4</v>
      </c>
      <c r="L9" s="73">
        <v>2</v>
      </c>
    </row>
    <row r="10" spans="1:18" x14ac:dyDescent="0.25">
      <c r="A10" s="152">
        <f>A9-A8+1</f>
        <v>28</v>
      </c>
      <c r="B10" s="1">
        <v>2</v>
      </c>
      <c r="C10" s="4">
        <v>37069</v>
      </c>
      <c r="D10" s="8">
        <f t="shared" si="0"/>
        <v>37159</v>
      </c>
      <c r="E10" s="118">
        <f t="shared" ref="E10:E28" si="2">IF($A$9&gt;=D10,(IF($A$9-D10+1&gt;$A$10,$A$9-$A$8+1,$A$9-D10+1)),0)</f>
        <v>28</v>
      </c>
      <c r="F10" s="126">
        <v>0.99975793477397312</v>
      </c>
      <c r="G10" s="131">
        <f t="shared" ref="G10:G28" si="3">IF(F10&lt;&gt;"",E10,0)</f>
        <v>28</v>
      </c>
      <c r="H10" s="145">
        <f t="shared" ref="H10:H28" si="4">IF(F10&lt;&gt;"",F10,0)</f>
        <v>0.99975793477397312</v>
      </c>
      <c r="I10" s="131">
        <f t="shared" si="1"/>
        <v>1</v>
      </c>
      <c r="J10" s="8"/>
      <c r="K10" s="74" t="s">
        <v>5</v>
      </c>
      <c r="L10" s="74">
        <v>16</v>
      </c>
    </row>
    <row r="11" spans="1:18" ht="13.8" thickBot="1" x14ac:dyDescent="0.3">
      <c r="B11" s="1">
        <v>3</v>
      </c>
      <c r="C11" s="3">
        <v>37028</v>
      </c>
      <c r="D11" s="8">
        <f t="shared" si="0"/>
        <v>37118</v>
      </c>
      <c r="E11" s="118">
        <f t="shared" si="2"/>
        <v>28</v>
      </c>
      <c r="F11" s="126">
        <v>0.99265760146373905</v>
      </c>
      <c r="G11" s="131">
        <f t="shared" si="3"/>
        <v>28</v>
      </c>
      <c r="H11" s="145">
        <f t="shared" si="4"/>
        <v>0.99265760146373905</v>
      </c>
      <c r="I11" s="131">
        <f t="shared" si="1"/>
        <v>1</v>
      </c>
      <c r="J11" s="8"/>
      <c r="K11" s="6" t="s">
        <v>6</v>
      </c>
      <c r="L11" s="6">
        <v>2</v>
      </c>
      <c r="M11" s="7" t="s">
        <v>7</v>
      </c>
      <c r="P11" s="97" t="s">
        <v>20</v>
      </c>
      <c r="Q11" s="98"/>
      <c r="R11" s="98"/>
    </row>
    <row r="12" spans="1:18" ht="13.8" thickTop="1" x14ac:dyDescent="0.25">
      <c r="B12" s="1">
        <v>4</v>
      </c>
      <c r="C12" s="4">
        <v>37069</v>
      </c>
      <c r="D12" s="8">
        <f t="shared" si="0"/>
        <v>37159</v>
      </c>
      <c r="E12" s="118">
        <f t="shared" si="2"/>
        <v>28</v>
      </c>
      <c r="F12" s="126">
        <v>0.99001164337990688</v>
      </c>
      <c r="G12" s="131">
        <f t="shared" si="3"/>
        <v>28</v>
      </c>
      <c r="H12" s="145">
        <f t="shared" si="4"/>
        <v>0.99001164337990688</v>
      </c>
      <c r="I12" s="131">
        <f t="shared" si="1"/>
        <v>1</v>
      </c>
      <c r="J12" s="8"/>
      <c r="L12" s="7">
        <f>SUM(L9:L11)</f>
        <v>20</v>
      </c>
      <c r="M12" s="7" t="s">
        <v>9</v>
      </c>
      <c r="P12" s="9"/>
    </row>
    <row r="13" spans="1:18" x14ac:dyDescent="0.25">
      <c r="B13" s="1">
        <v>5</v>
      </c>
      <c r="C13" s="4">
        <v>37069</v>
      </c>
      <c r="D13" s="8">
        <f t="shared" si="0"/>
        <v>37159</v>
      </c>
      <c r="E13" s="118">
        <f t="shared" si="2"/>
        <v>28</v>
      </c>
      <c r="F13" s="126">
        <v>0.99982957072607037</v>
      </c>
      <c r="G13" s="131">
        <f t="shared" si="3"/>
        <v>28</v>
      </c>
      <c r="H13" s="145">
        <f t="shared" si="4"/>
        <v>0.99982957072607037</v>
      </c>
      <c r="I13" s="131">
        <f t="shared" si="1"/>
        <v>1</v>
      </c>
      <c r="J13" s="8"/>
      <c r="L13">
        <v>0</v>
      </c>
    </row>
    <row r="14" spans="1:18" x14ac:dyDescent="0.25">
      <c r="B14" s="1">
        <v>6</v>
      </c>
      <c r="C14" s="4">
        <v>37043</v>
      </c>
      <c r="D14" s="8">
        <f t="shared" si="0"/>
        <v>37133</v>
      </c>
      <c r="E14" s="118">
        <f t="shared" si="2"/>
        <v>28</v>
      </c>
      <c r="F14" s="126">
        <v>0.99815329136431996</v>
      </c>
      <c r="G14" s="131">
        <f t="shared" si="3"/>
        <v>28</v>
      </c>
      <c r="H14" s="145">
        <f t="shared" si="4"/>
        <v>0.99815329136431996</v>
      </c>
      <c r="I14" s="131">
        <f t="shared" si="1"/>
        <v>1</v>
      </c>
      <c r="J14" s="8"/>
    </row>
    <row r="15" spans="1:18" x14ac:dyDescent="0.25">
      <c r="B15" s="1">
        <v>7</v>
      </c>
      <c r="C15" s="4">
        <v>37069</v>
      </c>
      <c r="D15" s="8">
        <f t="shared" si="0"/>
        <v>37159</v>
      </c>
      <c r="E15" s="118">
        <f t="shared" si="2"/>
        <v>28</v>
      </c>
      <c r="F15" s="126">
        <v>0.99102461743180303</v>
      </c>
      <c r="G15" s="131">
        <f t="shared" si="3"/>
        <v>28</v>
      </c>
      <c r="H15" s="145">
        <f t="shared" si="4"/>
        <v>0.99102461743180303</v>
      </c>
      <c r="I15" s="131">
        <f t="shared" si="1"/>
        <v>1</v>
      </c>
      <c r="J15" s="8"/>
    </row>
    <row r="16" spans="1:18" x14ac:dyDescent="0.25">
      <c r="B16" s="1">
        <v>8</v>
      </c>
      <c r="C16" s="4">
        <v>37053</v>
      </c>
      <c r="D16" s="8">
        <f t="shared" si="0"/>
        <v>37143</v>
      </c>
      <c r="E16" s="118">
        <f t="shared" si="2"/>
        <v>28</v>
      </c>
      <c r="F16" s="126">
        <v>0.99454590818363275</v>
      </c>
      <c r="G16" s="131">
        <f t="shared" si="3"/>
        <v>28</v>
      </c>
      <c r="H16" s="145">
        <f t="shared" si="4"/>
        <v>0.99454590818363275</v>
      </c>
      <c r="I16" s="131">
        <f t="shared" si="1"/>
        <v>1</v>
      </c>
      <c r="J16" s="8"/>
    </row>
    <row r="17" spans="1:10" x14ac:dyDescent="0.25">
      <c r="B17" s="1">
        <v>9</v>
      </c>
      <c r="C17" s="4">
        <v>37053</v>
      </c>
      <c r="D17" s="8">
        <f t="shared" si="0"/>
        <v>37143</v>
      </c>
      <c r="E17" s="118">
        <f t="shared" si="2"/>
        <v>28</v>
      </c>
      <c r="F17" s="126">
        <v>0.97344851962741186</v>
      </c>
      <c r="G17" s="131">
        <f t="shared" si="3"/>
        <v>28</v>
      </c>
      <c r="H17" s="145">
        <f t="shared" si="4"/>
        <v>0.97344851962741186</v>
      </c>
      <c r="I17" s="131">
        <f t="shared" si="1"/>
        <v>1</v>
      </c>
      <c r="J17" s="8"/>
    </row>
    <row r="18" spans="1:10" x14ac:dyDescent="0.25">
      <c r="B18" s="1">
        <v>10</v>
      </c>
      <c r="C18" s="4">
        <v>37070</v>
      </c>
      <c r="D18" s="8">
        <f t="shared" si="0"/>
        <v>37160</v>
      </c>
      <c r="E18" s="118">
        <f t="shared" si="2"/>
        <v>28</v>
      </c>
      <c r="F18" s="126">
        <v>0.98733674267184479</v>
      </c>
      <c r="G18" s="131">
        <f t="shared" si="3"/>
        <v>28</v>
      </c>
      <c r="H18" s="145">
        <f t="shared" si="4"/>
        <v>0.98733674267184479</v>
      </c>
      <c r="I18" s="131">
        <f t="shared" si="1"/>
        <v>1</v>
      </c>
      <c r="J18" s="8"/>
    </row>
    <row r="19" spans="1:10" x14ac:dyDescent="0.25">
      <c r="B19" s="1">
        <v>11</v>
      </c>
      <c r="C19" s="4">
        <v>37070</v>
      </c>
      <c r="D19" s="8">
        <f t="shared" si="0"/>
        <v>37160</v>
      </c>
      <c r="E19" s="118">
        <f t="shared" si="2"/>
        <v>28</v>
      </c>
      <c r="F19" s="126">
        <v>0.99985284391534401</v>
      </c>
      <c r="G19" s="131">
        <f t="shared" si="3"/>
        <v>28</v>
      </c>
      <c r="H19" s="145">
        <f t="shared" si="4"/>
        <v>0.99985284391534401</v>
      </c>
      <c r="I19" s="131">
        <f t="shared" si="1"/>
        <v>1</v>
      </c>
      <c r="J19" s="8"/>
    </row>
    <row r="20" spans="1:10" x14ac:dyDescent="0.25">
      <c r="B20" s="1">
        <v>12</v>
      </c>
      <c r="C20" s="4">
        <v>37063</v>
      </c>
      <c r="D20" s="8">
        <f t="shared" si="0"/>
        <v>37153</v>
      </c>
      <c r="E20" s="118">
        <f t="shared" si="2"/>
        <v>28</v>
      </c>
      <c r="F20" s="126">
        <v>0.98585911510312718</v>
      </c>
      <c r="G20" s="131">
        <f t="shared" si="3"/>
        <v>28</v>
      </c>
      <c r="H20" s="145">
        <f t="shared" si="4"/>
        <v>0.98585911510312718</v>
      </c>
      <c r="I20" s="131">
        <f t="shared" si="1"/>
        <v>1</v>
      </c>
      <c r="J20" s="8"/>
    </row>
    <row r="21" spans="1:10" x14ac:dyDescent="0.25">
      <c r="B21" s="1">
        <v>13</v>
      </c>
      <c r="C21" s="4">
        <v>37070</v>
      </c>
      <c r="D21" s="8">
        <f t="shared" si="0"/>
        <v>37160</v>
      </c>
      <c r="E21" s="118">
        <f t="shared" si="2"/>
        <v>28</v>
      </c>
      <c r="F21" s="126">
        <v>0.99680224867724865</v>
      </c>
      <c r="G21" s="131">
        <f t="shared" si="3"/>
        <v>28</v>
      </c>
      <c r="H21" s="145">
        <f t="shared" si="4"/>
        <v>0.99680224867724865</v>
      </c>
      <c r="I21" s="131">
        <f t="shared" si="1"/>
        <v>1</v>
      </c>
      <c r="J21" s="8"/>
    </row>
    <row r="22" spans="1:10" x14ac:dyDescent="0.25">
      <c r="B22" s="1">
        <v>14</v>
      </c>
      <c r="C22" s="4">
        <v>37070</v>
      </c>
      <c r="D22" s="8">
        <f t="shared" si="0"/>
        <v>37160</v>
      </c>
      <c r="E22" s="118">
        <f t="shared" si="2"/>
        <v>28</v>
      </c>
      <c r="F22" s="126">
        <v>0.96738606121091142</v>
      </c>
      <c r="G22" s="131">
        <f t="shared" si="3"/>
        <v>28</v>
      </c>
      <c r="H22" s="145">
        <f t="shared" si="4"/>
        <v>0.96738606121091142</v>
      </c>
      <c r="I22" s="131">
        <f t="shared" si="1"/>
        <v>1</v>
      </c>
      <c r="J22" s="8"/>
    </row>
    <row r="23" spans="1:10" x14ac:dyDescent="0.25">
      <c r="B23" s="1">
        <v>15</v>
      </c>
      <c r="C23" s="4">
        <v>37070</v>
      </c>
      <c r="D23" s="8">
        <f t="shared" si="0"/>
        <v>37160</v>
      </c>
      <c r="E23" s="118">
        <f t="shared" si="2"/>
        <v>28</v>
      </c>
      <c r="F23" s="126">
        <v>0.96454050232867583</v>
      </c>
      <c r="G23" s="131">
        <f t="shared" si="3"/>
        <v>28</v>
      </c>
      <c r="H23" s="145">
        <f t="shared" si="4"/>
        <v>0.96454050232867583</v>
      </c>
      <c r="I23" s="131">
        <f t="shared" si="1"/>
        <v>1</v>
      </c>
      <c r="J23" s="8"/>
    </row>
    <row r="24" spans="1:10" x14ac:dyDescent="0.25">
      <c r="B24" s="1">
        <v>16</v>
      </c>
      <c r="C24" s="4">
        <v>37070</v>
      </c>
      <c r="D24" s="8">
        <f t="shared" si="0"/>
        <v>37160</v>
      </c>
      <c r="E24" s="118">
        <f t="shared" si="2"/>
        <v>28</v>
      </c>
      <c r="F24" s="126">
        <v>0.99398785761809727</v>
      </c>
      <c r="G24" s="131">
        <f t="shared" si="3"/>
        <v>28</v>
      </c>
      <c r="H24" s="145">
        <f t="shared" si="4"/>
        <v>0.99398785761809727</v>
      </c>
      <c r="I24" s="131">
        <f t="shared" si="1"/>
        <v>1</v>
      </c>
      <c r="J24" s="8"/>
    </row>
    <row r="25" spans="1:10" x14ac:dyDescent="0.25">
      <c r="B25" s="1">
        <v>17</v>
      </c>
      <c r="C25" s="4">
        <v>37072</v>
      </c>
      <c r="D25" s="8">
        <f t="shared" si="0"/>
        <v>37162</v>
      </c>
      <c r="E25" s="118">
        <f t="shared" si="2"/>
        <v>28</v>
      </c>
      <c r="F25" s="126">
        <v>0.99959986772486786</v>
      </c>
      <c r="G25" s="131">
        <f t="shared" si="3"/>
        <v>28</v>
      </c>
      <c r="H25" s="145">
        <f t="shared" si="4"/>
        <v>0.99959986772486786</v>
      </c>
      <c r="I25" s="131">
        <f t="shared" si="1"/>
        <v>1</v>
      </c>
      <c r="J25" s="8"/>
    </row>
    <row r="26" spans="1:10" x14ac:dyDescent="0.25">
      <c r="B26" s="1">
        <v>18</v>
      </c>
      <c r="C26" s="5">
        <v>37074</v>
      </c>
      <c r="D26" s="8">
        <f t="shared" si="0"/>
        <v>37164</v>
      </c>
      <c r="E26" s="118">
        <f t="shared" si="2"/>
        <v>28</v>
      </c>
      <c r="F26" s="126">
        <v>0.95835038256819705</v>
      </c>
      <c r="G26" s="131">
        <f t="shared" si="3"/>
        <v>28</v>
      </c>
      <c r="H26" s="145">
        <f t="shared" si="4"/>
        <v>0.95835038256819705</v>
      </c>
      <c r="I26" s="131">
        <f t="shared" si="1"/>
        <v>1</v>
      </c>
      <c r="J26" s="8"/>
    </row>
    <row r="27" spans="1:10" x14ac:dyDescent="0.25">
      <c r="B27" s="1">
        <v>19</v>
      </c>
      <c r="C27" s="5">
        <v>37074</v>
      </c>
      <c r="D27" s="8">
        <f t="shared" si="0"/>
        <v>37164</v>
      </c>
      <c r="E27" s="118">
        <f t="shared" si="2"/>
        <v>28</v>
      </c>
      <c r="F27" s="126">
        <v>0.95273244887089814</v>
      </c>
      <c r="G27" s="131">
        <f t="shared" si="3"/>
        <v>28</v>
      </c>
      <c r="H27" s="145">
        <f t="shared" si="4"/>
        <v>0.95273244887089814</v>
      </c>
      <c r="I27" s="131">
        <f t="shared" si="1"/>
        <v>1</v>
      </c>
      <c r="J27" s="8"/>
    </row>
    <row r="28" spans="1:10" x14ac:dyDescent="0.25">
      <c r="B28" s="1">
        <v>20</v>
      </c>
      <c r="C28" s="4">
        <v>37072</v>
      </c>
      <c r="D28" s="8">
        <f t="shared" si="0"/>
        <v>37162</v>
      </c>
      <c r="E28" s="118">
        <f t="shared" si="2"/>
        <v>28</v>
      </c>
      <c r="F28" s="126">
        <v>0.98350930660641411</v>
      </c>
      <c r="G28" s="131">
        <f t="shared" si="3"/>
        <v>28</v>
      </c>
      <c r="H28" s="145">
        <f t="shared" si="4"/>
        <v>0.98350930660641411</v>
      </c>
      <c r="I28" s="131">
        <f t="shared" si="1"/>
        <v>1</v>
      </c>
      <c r="J28" s="8"/>
    </row>
    <row r="29" spans="1:10" x14ac:dyDescent="0.25">
      <c r="C29" s="8"/>
      <c r="D29" s="8"/>
      <c r="E29" s="121" t="s">
        <v>63</v>
      </c>
      <c r="F29" s="122">
        <f>AVERAGE(F8:F28)</f>
        <v>0.98535605023197836</v>
      </c>
      <c r="G29" s="122"/>
      <c r="H29" s="122"/>
      <c r="I29" s="136">
        <f>SUM(I9:I28)</f>
        <v>20</v>
      </c>
      <c r="J29" s="8"/>
    </row>
    <row r="30" spans="1:10" x14ac:dyDescent="0.25">
      <c r="C30" s="1"/>
      <c r="D30" s="112"/>
      <c r="E30" s="112" t="s">
        <v>64</v>
      </c>
      <c r="F30" s="142">
        <f>(G9*H9+G10*H10+G11*H11+G12*H12+G13*H13+G14*H14+G15*H15+G16*H16+G17*H17+G18*H18+G19*H19+G20*H20+G21*H21+G22*H22+G23*H23+G24*H24+G25*H25+G26*H26+G27*H27+G28*H28)/SUM(G9:G28)</f>
        <v>0.98535605023197848</v>
      </c>
      <c r="G30" s="137"/>
      <c r="H30" s="137"/>
      <c r="I30" s="137"/>
      <c r="J30" s="112"/>
    </row>
    <row r="31" spans="1:10" ht="17.399999999999999" x14ac:dyDescent="0.3">
      <c r="A31" s="56"/>
      <c r="B31" s="172" t="s">
        <v>18</v>
      </c>
      <c r="C31" s="172"/>
      <c r="D31" s="113"/>
      <c r="E31" s="113"/>
      <c r="F31" s="113"/>
      <c r="G31" s="113"/>
      <c r="H31" s="113"/>
      <c r="I31" s="113"/>
      <c r="J31" s="113"/>
    </row>
    <row r="32" spans="1:10" x14ac:dyDescent="0.25">
      <c r="B32" s="2"/>
      <c r="C32" s="2" t="s">
        <v>24</v>
      </c>
      <c r="D32" s="114"/>
      <c r="E32" s="114"/>
      <c r="F32" s="114"/>
      <c r="G32" s="114"/>
      <c r="H32" s="114"/>
      <c r="I32" s="114"/>
      <c r="J32" s="114"/>
    </row>
    <row r="33" spans="1:18" ht="39.6" x14ac:dyDescent="0.25">
      <c r="B33" s="2" t="str">
        <f>B7</f>
        <v>TURBINE NO.</v>
      </c>
      <c r="C33" s="2" t="str">
        <f>C7</f>
        <v>ACCEPTANCE</v>
      </c>
      <c r="D33" s="2" t="str">
        <f>D7</f>
        <v xml:space="preserve">90 Days </v>
      </c>
      <c r="E33" s="117" t="str">
        <f>E7</f>
        <v>Days in Mo. &gt; 90 Days from Commissioning</v>
      </c>
      <c r="F33" s="117" t="str">
        <f>F7</f>
        <v>MTD Avail for &gt; 90 days from Commissioning</v>
      </c>
      <c r="G33" s="117"/>
      <c r="H33" s="117"/>
      <c r="I33" s="117" t="s">
        <v>65</v>
      </c>
      <c r="J33" s="2"/>
      <c r="K33" s="75" t="s">
        <v>3</v>
      </c>
    </row>
    <row r="34" spans="1:18" x14ac:dyDescent="0.25">
      <c r="A34" s="61"/>
      <c r="B34" s="11">
        <v>1</v>
      </c>
      <c r="C34" s="12">
        <v>37116</v>
      </c>
      <c r="D34" s="8">
        <f t="shared" ref="D34:D65" si="5">C34+90</f>
        <v>37206</v>
      </c>
      <c r="E34" s="118">
        <f t="shared" ref="E34:E97" si="6">IF($A$9&gt;=D34,(IF($A$9-D34+1&gt;$A$10,$A$9-$A$8+1,$A$9-D34+1)),0)</f>
        <v>28</v>
      </c>
      <c r="F34" s="153">
        <v>0.98464197997518788</v>
      </c>
      <c r="G34" s="131">
        <f>IF(F34&lt;&gt;"",E34,0)</f>
        <v>28</v>
      </c>
      <c r="H34" s="145">
        <f>IF(F34&lt;&gt;"",F34,0)</f>
        <v>0.98464197997518788</v>
      </c>
      <c r="I34" s="131">
        <f t="shared" ref="I34:I65" si="7">IF(E34&gt;0,1,0)</f>
        <v>1</v>
      </c>
      <c r="J34" s="8"/>
      <c r="K34" s="78" t="s">
        <v>6</v>
      </c>
      <c r="L34" s="78">
        <v>22</v>
      </c>
    </row>
    <row r="35" spans="1:18" x14ac:dyDescent="0.25">
      <c r="A35" s="61"/>
      <c r="B35" s="11">
        <v>2</v>
      </c>
      <c r="C35" s="12">
        <v>37116</v>
      </c>
      <c r="D35" s="8">
        <f t="shared" si="5"/>
        <v>37206</v>
      </c>
      <c r="E35" s="118">
        <f t="shared" si="6"/>
        <v>28</v>
      </c>
      <c r="F35" s="153">
        <v>0.99597126027025196</v>
      </c>
      <c r="G35" s="131">
        <f t="shared" ref="G35:G98" si="8">IF(F35&lt;&gt;"",E35,0)</f>
        <v>28</v>
      </c>
      <c r="H35" s="145">
        <f t="shared" ref="H35:H98" si="9">IF(F35&lt;&gt;"",F35,0)</f>
        <v>0.99597126027025196</v>
      </c>
      <c r="I35" s="131">
        <f t="shared" si="7"/>
        <v>1</v>
      </c>
      <c r="J35" s="8"/>
      <c r="K35" s="79" t="s">
        <v>23</v>
      </c>
      <c r="L35" s="79">
        <v>23</v>
      </c>
    </row>
    <row r="36" spans="1:18" x14ac:dyDescent="0.25">
      <c r="A36" s="61"/>
      <c r="B36" s="11">
        <v>3</v>
      </c>
      <c r="C36" s="12">
        <v>37116</v>
      </c>
      <c r="D36" s="8">
        <f t="shared" si="5"/>
        <v>37206</v>
      </c>
      <c r="E36" s="118">
        <f t="shared" si="6"/>
        <v>28</v>
      </c>
      <c r="F36" s="153">
        <f>MIN(1,100.382341317965%)</f>
        <v>1</v>
      </c>
      <c r="G36" s="131">
        <f t="shared" si="8"/>
        <v>28</v>
      </c>
      <c r="H36" s="145">
        <f t="shared" si="9"/>
        <v>1</v>
      </c>
      <c r="I36" s="131">
        <f t="shared" si="7"/>
        <v>1</v>
      </c>
      <c r="J36" s="8"/>
      <c r="K36" s="80" t="s">
        <v>28</v>
      </c>
      <c r="L36" s="80">
        <v>42</v>
      </c>
    </row>
    <row r="37" spans="1:18" x14ac:dyDescent="0.25">
      <c r="A37" s="61"/>
      <c r="B37" s="11">
        <v>4</v>
      </c>
      <c r="C37" s="12">
        <v>37125</v>
      </c>
      <c r="D37" s="8">
        <f t="shared" si="5"/>
        <v>37215</v>
      </c>
      <c r="E37" s="118">
        <f t="shared" si="6"/>
        <v>28</v>
      </c>
      <c r="F37" s="153">
        <v>0.34812939073328436</v>
      </c>
      <c r="G37" s="131">
        <f t="shared" si="8"/>
        <v>28</v>
      </c>
      <c r="H37" s="145">
        <f t="shared" si="9"/>
        <v>0.34812939073328436</v>
      </c>
      <c r="I37" s="131">
        <f t="shared" si="7"/>
        <v>1</v>
      </c>
      <c r="J37" s="8"/>
      <c r="K37" s="81" t="s">
        <v>42</v>
      </c>
      <c r="L37" s="81">
        <v>7</v>
      </c>
    </row>
    <row r="38" spans="1:18" ht="13.8" thickBot="1" x14ac:dyDescent="0.3">
      <c r="A38" s="61"/>
      <c r="B38" s="11">
        <v>5</v>
      </c>
      <c r="C38" s="12">
        <v>37125</v>
      </c>
      <c r="D38" s="8">
        <f t="shared" si="5"/>
        <v>37215</v>
      </c>
      <c r="E38" s="118">
        <f t="shared" si="6"/>
        <v>28</v>
      </c>
      <c r="F38" s="153">
        <v>0.98856716430567271</v>
      </c>
      <c r="G38" s="131">
        <f t="shared" si="8"/>
        <v>28</v>
      </c>
      <c r="H38" s="145">
        <f t="shared" si="9"/>
        <v>0.98856716430567271</v>
      </c>
      <c r="I38" s="131">
        <f t="shared" si="7"/>
        <v>1</v>
      </c>
      <c r="J38" s="8"/>
      <c r="K38" s="76" t="s">
        <v>43</v>
      </c>
      <c r="L38" s="77">
        <v>6</v>
      </c>
      <c r="M38" s="7" t="s">
        <v>7</v>
      </c>
      <c r="P38" s="99" t="s">
        <v>20</v>
      </c>
      <c r="Q38" s="98"/>
      <c r="R38" s="98"/>
    </row>
    <row r="39" spans="1:18" ht="13.8" thickTop="1" x14ac:dyDescent="0.25">
      <c r="A39" s="61"/>
      <c r="B39" s="11">
        <v>6</v>
      </c>
      <c r="C39" s="12">
        <v>37125</v>
      </c>
      <c r="D39" s="8">
        <f t="shared" si="5"/>
        <v>37215</v>
      </c>
      <c r="E39" s="118">
        <f t="shared" si="6"/>
        <v>28</v>
      </c>
      <c r="F39" s="153">
        <v>0.99635880024461265</v>
      </c>
      <c r="G39" s="131">
        <f t="shared" si="8"/>
        <v>28</v>
      </c>
      <c r="H39" s="145">
        <f t="shared" si="9"/>
        <v>0.99635880024461265</v>
      </c>
      <c r="I39" s="131">
        <f t="shared" si="7"/>
        <v>1</v>
      </c>
      <c r="J39" s="8"/>
      <c r="L39" s="7">
        <f>L34+L35+L36+L37+L38</f>
        <v>100</v>
      </c>
      <c r="M39" s="7" t="s">
        <v>9</v>
      </c>
      <c r="P39" s="9"/>
    </row>
    <row r="40" spans="1:18" x14ac:dyDescent="0.25">
      <c r="A40" s="61"/>
      <c r="B40" s="11">
        <v>7</v>
      </c>
      <c r="C40" s="59">
        <v>37124</v>
      </c>
      <c r="D40" s="8">
        <f t="shared" si="5"/>
        <v>37214</v>
      </c>
      <c r="E40" s="118">
        <f t="shared" si="6"/>
        <v>28</v>
      </c>
      <c r="F40" s="153">
        <v>0.98579485107341036</v>
      </c>
      <c r="G40" s="131">
        <f t="shared" si="8"/>
        <v>28</v>
      </c>
      <c r="H40" s="145">
        <f t="shared" si="9"/>
        <v>0.98579485107341036</v>
      </c>
      <c r="I40" s="131">
        <f t="shared" si="7"/>
        <v>1</v>
      </c>
      <c r="J40" s="8"/>
      <c r="L40">
        <f>100-L39</f>
        <v>0</v>
      </c>
    </row>
    <row r="41" spans="1:18" x14ac:dyDescent="0.25">
      <c r="A41" s="61"/>
      <c r="B41" s="11">
        <v>8</v>
      </c>
      <c r="C41" s="12">
        <v>37131</v>
      </c>
      <c r="D41" s="8">
        <f t="shared" si="5"/>
        <v>37221</v>
      </c>
      <c r="E41" s="118">
        <f t="shared" si="6"/>
        <v>28</v>
      </c>
      <c r="F41" s="153">
        <v>0.92405640389567378</v>
      </c>
      <c r="G41" s="131">
        <f t="shared" si="8"/>
        <v>28</v>
      </c>
      <c r="H41" s="145">
        <f t="shared" si="9"/>
        <v>0.92405640389567378</v>
      </c>
      <c r="I41" s="131">
        <f t="shared" si="7"/>
        <v>1</v>
      </c>
      <c r="J41" s="8"/>
    </row>
    <row r="42" spans="1:18" x14ac:dyDescent="0.25">
      <c r="A42" s="61"/>
      <c r="B42" s="11">
        <v>9</v>
      </c>
      <c r="C42" s="12">
        <v>37125</v>
      </c>
      <c r="D42" s="8">
        <f t="shared" si="5"/>
        <v>37215</v>
      </c>
      <c r="E42" s="118">
        <f t="shared" si="6"/>
        <v>28</v>
      </c>
      <c r="F42" s="153">
        <v>0.97984282149618507</v>
      </c>
      <c r="G42" s="131">
        <f t="shared" si="8"/>
        <v>28</v>
      </c>
      <c r="H42" s="145">
        <f t="shared" si="9"/>
        <v>0.97984282149618507</v>
      </c>
      <c r="I42" s="131">
        <f t="shared" si="7"/>
        <v>1</v>
      </c>
      <c r="J42" s="8"/>
    </row>
    <row r="43" spans="1:18" x14ac:dyDescent="0.25">
      <c r="A43" s="61"/>
      <c r="B43" s="11">
        <v>10</v>
      </c>
      <c r="C43" s="12">
        <v>37125</v>
      </c>
      <c r="D43" s="8">
        <f t="shared" si="5"/>
        <v>37215</v>
      </c>
      <c r="E43" s="118">
        <f t="shared" si="6"/>
        <v>28</v>
      </c>
      <c r="F43" s="153">
        <v>0.97453448944927568</v>
      </c>
      <c r="G43" s="131">
        <f t="shared" si="8"/>
        <v>28</v>
      </c>
      <c r="H43" s="145">
        <f t="shared" si="9"/>
        <v>0.97453448944927568</v>
      </c>
      <c r="I43" s="131">
        <f t="shared" si="7"/>
        <v>1</v>
      </c>
      <c r="J43" s="8"/>
    </row>
    <row r="44" spans="1:18" x14ac:dyDescent="0.25">
      <c r="A44" s="61"/>
      <c r="B44" s="11">
        <v>11</v>
      </c>
      <c r="C44" s="59">
        <v>37120</v>
      </c>
      <c r="D44" s="8">
        <f t="shared" si="5"/>
        <v>37210</v>
      </c>
      <c r="E44" s="118">
        <f t="shared" si="6"/>
        <v>28</v>
      </c>
      <c r="F44" s="153">
        <v>0.97506644143571164</v>
      </c>
      <c r="G44" s="131">
        <f t="shared" si="8"/>
        <v>28</v>
      </c>
      <c r="H44" s="145">
        <f t="shared" si="9"/>
        <v>0.97506644143571164</v>
      </c>
      <c r="I44" s="131">
        <f t="shared" si="7"/>
        <v>1</v>
      </c>
      <c r="J44" s="8"/>
    </row>
    <row r="45" spans="1:18" x14ac:dyDescent="0.25">
      <c r="A45" s="61"/>
      <c r="B45" s="11">
        <v>12</v>
      </c>
      <c r="C45" s="12">
        <v>37116</v>
      </c>
      <c r="D45" s="8">
        <f t="shared" si="5"/>
        <v>37206</v>
      </c>
      <c r="E45" s="118">
        <f t="shared" si="6"/>
        <v>28</v>
      </c>
      <c r="F45" s="153">
        <v>0.99731222808997289</v>
      </c>
      <c r="G45" s="131">
        <f t="shared" si="8"/>
        <v>28</v>
      </c>
      <c r="H45" s="145">
        <f t="shared" si="9"/>
        <v>0.99731222808997289</v>
      </c>
      <c r="I45" s="131">
        <f t="shared" si="7"/>
        <v>1</v>
      </c>
      <c r="J45" s="8"/>
    </row>
    <row r="46" spans="1:18" x14ac:dyDescent="0.25">
      <c r="A46" s="61"/>
      <c r="B46" s="11">
        <v>13</v>
      </c>
      <c r="C46" s="12">
        <v>37125</v>
      </c>
      <c r="D46" s="8">
        <f t="shared" si="5"/>
        <v>37215</v>
      </c>
      <c r="E46" s="118">
        <f t="shared" si="6"/>
        <v>28</v>
      </c>
      <c r="F46" s="153">
        <v>0.98183733141570106</v>
      </c>
      <c r="G46" s="131">
        <f t="shared" si="8"/>
        <v>28</v>
      </c>
      <c r="H46" s="145">
        <f t="shared" si="9"/>
        <v>0.98183733141570106</v>
      </c>
      <c r="I46" s="131">
        <f t="shared" si="7"/>
        <v>1</v>
      </c>
      <c r="J46" s="8"/>
    </row>
    <row r="47" spans="1:18" x14ac:dyDescent="0.25">
      <c r="A47" s="61"/>
      <c r="B47" s="11">
        <v>14</v>
      </c>
      <c r="C47" s="12">
        <v>37116</v>
      </c>
      <c r="D47" s="8">
        <f t="shared" si="5"/>
        <v>37206</v>
      </c>
      <c r="E47" s="118">
        <f t="shared" si="6"/>
        <v>28</v>
      </c>
      <c r="F47" s="153">
        <v>0.97222837032796972</v>
      </c>
      <c r="G47" s="131">
        <f t="shared" si="8"/>
        <v>28</v>
      </c>
      <c r="H47" s="145">
        <f t="shared" si="9"/>
        <v>0.97222837032796972</v>
      </c>
      <c r="I47" s="131">
        <f t="shared" si="7"/>
        <v>1</v>
      </c>
      <c r="J47" s="8"/>
    </row>
    <row r="48" spans="1:18" x14ac:dyDescent="0.25">
      <c r="A48" s="61"/>
      <c r="B48" s="11">
        <v>15</v>
      </c>
      <c r="C48" s="12">
        <v>37125</v>
      </c>
      <c r="D48" s="8">
        <f t="shared" si="5"/>
        <v>37215</v>
      </c>
      <c r="E48" s="118">
        <f t="shared" si="6"/>
        <v>28</v>
      </c>
      <c r="F48" s="153">
        <v>0.98143308843452026</v>
      </c>
      <c r="G48" s="131">
        <f t="shared" si="8"/>
        <v>28</v>
      </c>
      <c r="H48" s="145">
        <f t="shared" si="9"/>
        <v>0.98143308843452026</v>
      </c>
      <c r="I48" s="131">
        <f t="shared" si="7"/>
        <v>1</v>
      </c>
      <c r="J48" s="8"/>
    </row>
    <row r="49" spans="1:10" x14ac:dyDescent="0.25">
      <c r="A49" s="61"/>
      <c r="B49" s="11">
        <v>16</v>
      </c>
      <c r="C49" s="12">
        <v>37131</v>
      </c>
      <c r="D49" s="8">
        <f t="shared" si="5"/>
        <v>37221</v>
      </c>
      <c r="E49" s="118">
        <f t="shared" si="6"/>
        <v>28</v>
      </c>
      <c r="F49" s="153">
        <v>0.99939442848764459</v>
      </c>
      <c r="G49" s="131">
        <f t="shared" si="8"/>
        <v>28</v>
      </c>
      <c r="H49" s="145">
        <f t="shared" si="9"/>
        <v>0.99939442848764459</v>
      </c>
      <c r="I49" s="131">
        <f t="shared" si="7"/>
        <v>1</v>
      </c>
      <c r="J49" s="8"/>
    </row>
    <row r="50" spans="1:10" x14ac:dyDescent="0.25">
      <c r="A50" s="61"/>
      <c r="B50" s="11">
        <v>17</v>
      </c>
      <c r="C50" s="12">
        <v>37131</v>
      </c>
      <c r="D50" s="8">
        <f t="shared" si="5"/>
        <v>37221</v>
      </c>
      <c r="E50" s="118">
        <f t="shared" si="6"/>
        <v>28</v>
      </c>
      <c r="F50" s="153">
        <v>0.99465546965298923</v>
      </c>
      <c r="G50" s="131">
        <f t="shared" si="8"/>
        <v>28</v>
      </c>
      <c r="H50" s="145">
        <f t="shared" si="9"/>
        <v>0.99465546965298923</v>
      </c>
      <c r="I50" s="131">
        <f t="shared" si="7"/>
        <v>1</v>
      </c>
      <c r="J50" s="8"/>
    </row>
    <row r="51" spans="1:10" x14ac:dyDescent="0.25">
      <c r="A51" s="61"/>
      <c r="B51" s="11">
        <v>18</v>
      </c>
      <c r="C51" s="12">
        <v>37131</v>
      </c>
      <c r="D51" s="8">
        <f t="shared" si="5"/>
        <v>37221</v>
      </c>
      <c r="E51" s="118">
        <f t="shared" si="6"/>
        <v>28</v>
      </c>
      <c r="F51" s="153">
        <v>0.97478955884996987</v>
      </c>
      <c r="G51" s="131">
        <f t="shared" si="8"/>
        <v>28</v>
      </c>
      <c r="H51" s="145">
        <f t="shared" si="9"/>
        <v>0.97478955884996987</v>
      </c>
      <c r="I51" s="131">
        <f t="shared" si="7"/>
        <v>1</v>
      </c>
      <c r="J51" s="8"/>
    </row>
    <row r="52" spans="1:10" x14ac:dyDescent="0.25">
      <c r="A52" s="61"/>
      <c r="B52" s="11">
        <v>19</v>
      </c>
      <c r="C52" s="12">
        <v>37125</v>
      </c>
      <c r="D52" s="8">
        <f t="shared" si="5"/>
        <v>37215</v>
      </c>
      <c r="E52" s="118">
        <f t="shared" si="6"/>
        <v>28</v>
      </c>
      <c r="F52" s="153">
        <v>0.97240617276102792</v>
      </c>
      <c r="G52" s="131">
        <f t="shared" si="8"/>
        <v>28</v>
      </c>
      <c r="H52" s="145">
        <f t="shared" si="9"/>
        <v>0.97240617276102792</v>
      </c>
      <c r="I52" s="131">
        <f t="shared" si="7"/>
        <v>1</v>
      </c>
      <c r="J52" s="8"/>
    </row>
    <row r="53" spans="1:10" x14ac:dyDescent="0.25">
      <c r="A53" s="61"/>
      <c r="B53" s="11">
        <v>20</v>
      </c>
      <c r="C53" s="12">
        <v>37116</v>
      </c>
      <c r="D53" s="8">
        <f t="shared" si="5"/>
        <v>37206</v>
      </c>
      <c r="E53" s="118">
        <f t="shared" si="6"/>
        <v>28</v>
      </c>
      <c r="F53" s="153">
        <v>0.99833267792474933</v>
      </c>
      <c r="G53" s="131">
        <f t="shared" si="8"/>
        <v>28</v>
      </c>
      <c r="H53" s="145">
        <f t="shared" si="9"/>
        <v>0.99833267792474933</v>
      </c>
      <c r="I53" s="131">
        <f t="shared" si="7"/>
        <v>1</v>
      </c>
      <c r="J53" s="8"/>
    </row>
    <row r="54" spans="1:10" x14ac:dyDescent="0.25">
      <c r="A54" s="61"/>
      <c r="B54" s="11">
        <v>21</v>
      </c>
      <c r="C54" s="12">
        <v>37109</v>
      </c>
      <c r="D54" s="8">
        <f t="shared" si="5"/>
        <v>37199</v>
      </c>
      <c r="E54" s="118">
        <f t="shared" si="6"/>
        <v>28</v>
      </c>
      <c r="F54" s="153">
        <v>0.99835528846804</v>
      </c>
      <c r="G54" s="131">
        <f t="shared" si="8"/>
        <v>28</v>
      </c>
      <c r="H54" s="145">
        <f t="shared" si="9"/>
        <v>0.99835528846804</v>
      </c>
      <c r="I54" s="131">
        <f t="shared" si="7"/>
        <v>1</v>
      </c>
      <c r="J54" s="8"/>
    </row>
    <row r="55" spans="1:10" x14ac:dyDescent="0.25">
      <c r="A55" s="61"/>
      <c r="B55" s="1">
        <v>22</v>
      </c>
      <c r="C55" s="5">
        <v>37098</v>
      </c>
      <c r="D55" s="8">
        <f t="shared" si="5"/>
        <v>37188</v>
      </c>
      <c r="E55" s="118">
        <f t="shared" si="6"/>
        <v>28</v>
      </c>
      <c r="F55" s="153">
        <v>0.99469452930790869</v>
      </c>
      <c r="G55" s="131">
        <f t="shared" si="8"/>
        <v>28</v>
      </c>
      <c r="H55" s="145">
        <f t="shared" si="9"/>
        <v>0.99469452930790869</v>
      </c>
      <c r="I55" s="131">
        <f t="shared" si="7"/>
        <v>1</v>
      </c>
      <c r="J55" s="8"/>
    </row>
    <row r="56" spans="1:10" x14ac:dyDescent="0.25">
      <c r="A56" s="61"/>
      <c r="B56" s="1">
        <v>23</v>
      </c>
      <c r="C56" s="5">
        <v>37098</v>
      </c>
      <c r="D56" s="8">
        <f t="shared" si="5"/>
        <v>37188</v>
      </c>
      <c r="E56" s="118">
        <f t="shared" si="6"/>
        <v>28</v>
      </c>
      <c r="F56" s="153">
        <v>0.99554202722973417</v>
      </c>
      <c r="G56" s="131">
        <f t="shared" si="8"/>
        <v>28</v>
      </c>
      <c r="H56" s="145">
        <f t="shared" si="9"/>
        <v>0.99554202722973417</v>
      </c>
      <c r="I56" s="131">
        <f t="shared" si="7"/>
        <v>1</v>
      </c>
      <c r="J56" s="8"/>
    </row>
    <row r="57" spans="1:10" x14ac:dyDescent="0.25">
      <c r="A57" s="61"/>
      <c r="B57" s="1">
        <v>24</v>
      </c>
      <c r="C57" s="5">
        <v>37098</v>
      </c>
      <c r="D57" s="8">
        <f t="shared" si="5"/>
        <v>37188</v>
      </c>
      <c r="E57" s="118">
        <f t="shared" si="6"/>
        <v>28</v>
      </c>
      <c r="F57" s="153">
        <v>0.99456981393608557</v>
      </c>
      <c r="G57" s="131">
        <f t="shared" si="8"/>
        <v>28</v>
      </c>
      <c r="H57" s="145">
        <f t="shared" si="9"/>
        <v>0.99456981393608557</v>
      </c>
      <c r="I57" s="131">
        <f t="shared" si="7"/>
        <v>1</v>
      </c>
      <c r="J57" s="8"/>
    </row>
    <row r="58" spans="1:10" x14ac:dyDescent="0.25">
      <c r="A58" s="61"/>
      <c r="B58" s="1">
        <v>25</v>
      </c>
      <c r="C58" s="5">
        <v>37098</v>
      </c>
      <c r="D58" s="8">
        <f t="shared" si="5"/>
        <v>37188</v>
      </c>
      <c r="E58" s="118">
        <f t="shared" si="6"/>
        <v>28</v>
      </c>
      <c r="F58" s="153">
        <v>0.96248778943029623</v>
      </c>
      <c r="G58" s="131">
        <f t="shared" si="8"/>
        <v>28</v>
      </c>
      <c r="H58" s="145">
        <f t="shared" si="9"/>
        <v>0.96248778943029623</v>
      </c>
      <c r="I58" s="131">
        <f t="shared" si="7"/>
        <v>1</v>
      </c>
      <c r="J58" s="8"/>
    </row>
    <row r="59" spans="1:10" x14ac:dyDescent="0.25">
      <c r="A59" s="61"/>
      <c r="B59" s="1">
        <v>26</v>
      </c>
      <c r="C59" s="5">
        <v>37098</v>
      </c>
      <c r="D59" s="8">
        <f t="shared" si="5"/>
        <v>37188</v>
      </c>
      <c r="E59" s="118">
        <f t="shared" si="6"/>
        <v>28</v>
      </c>
      <c r="F59" s="153">
        <v>0.92683645596019359</v>
      </c>
      <c r="G59" s="131">
        <f t="shared" si="8"/>
        <v>28</v>
      </c>
      <c r="H59" s="145">
        <f t="shared" si="9"/>
        <v>0.92683645596019359</v>
      </c>
      <c r="I59" s="131">
        <f t="shared" si="7"/>
        <v>1</v>
      </c>
      <c r="J59" s="8"/>
    </row>
    <row r="60" spans="1:10" x14ac:dyDescent="0.25">
      <c r="A60" s="61"/>
      <c r="B60" s="1">
        <v>27</v>
      </c>
      <c r="C60" s="5">
        <v>37098</v>
      </c>
      <c r="D60" s="8">
        <f t="shared" si="5"/>
        <v>37188</v>
      </c>
      <c r="E60" s="118">
        <f t="shared" si="6"/>
        <v>28</v>
      </c>
      <c r="F60" s="153">
        <v>0.85849509910202526</v>
      </c>
      <c r="G60" s="131">
        <f t="shared" si="8"/>
        <v>28</v>
      </c>
      <c r="H60" s="145">
        <f t="shared" si="9"/>
        <v>0.85849509910202526</v>
      </c>
      <c r="I60" s="131">
        <f t="shared" si="7"/>
        <v>1</v>
      </c>
      <c r="J60" s="8"/>
    </row>
    <row r="61" spans="1:10" x14ac:dyDescent="0.25">
      <c r="A61" s="61"/>
      <c r="B61" s="1">
        <v>28</v>
      </c>
      <c r="C61" s="5">
        <v>37098</v>
      </c>
      <c r="D61" s="8">
        <f t="shared" si="5"/>
        <v>37188</v>
      </c>
      <c r="E61" s="118">
        <f t="shared" si="6"/>
        <v>28</v>
      </c>
      <c r="F61" s="153">
        <v>0.97191463528964639</v>
      </c>
      <c r="G61" s="131">
        <f t="shared" si="8"/>
        <v>28</v>
      </c>
      <c r="H61" s="145">
        <f t="shared" si="9"/>
        <v>0.97191463528964639</v>
      </c>
      <c r="I61" s="131">
        <f t="shared" si="7"/>
        <v>1</v>
      </c>
      <c r="J61" s="8"/>
    </row>
    <row r="62" spans="1:10" x14ac:dyDescent="0.25">
      <c r="A62" s="61"/>
      <c r="B62" s="1">
        <v>29</v>
      </c>
      <c r="C62" s="5">
        <v>37098</v>
      </c>
      <c r="D62" s="8">
        <f t="shared" si="5"/>
        <v>37188</v>
      </c>
      <c r="E62" s="118">
        <f t="shared" si="6"/>
        <v>28</v>
      </c>
      <c r="F62" s="153">
        <v>0.98306090188263595</v>
      </c>
      <c r="G62" s="131">
        <f t="shared" si="8"/>
        <v>28</v>
      </c>
      <c r="H62" s="145">
        <f t="shared" si="9"/>
        <v>0.98306090188263595</v>
      </c>
      <c r="I62" s="131">
        <f t="shared" si="7"/>
        <v>1</v>
      </c>
      <c r="J62" s="8"/>
    </row>
    <row r="63" spans="1:10" x14ac:dyDescent="0.25">
      <c r="A63" s="61"/>
      <c r="B63" s="1">
        <v>30</v>
      </c>
      <c r="C63" s="5">
        <v>37098</v>
      </c>
      <c r="D63" s="8">
        <f t="shared" si="5"/>
        <v>37188</v>
      </c>
      <c r="E63" s="118">
        <f t="shared" si="6"/>
        <v>28</v>
      </c>
      <c r="F63" s="153">
        <v>0.94814953650359168</v>
      </c>
      <c r="G63" s="131">
        <f t="shared" si="8"/>
        <v>28</v>
      </c>
      <c r="H63" s="145">
        <f t="shared" si="9"/>
        <v>0.94814953650359168</v>
      </c>
      <c r="I63" s="131">
        <f t="shared" si="7"/>
        <v>1</v>
      </c>
      <c r="J63" s="8"/>
    </row>
    <row r="64" spans="1:10" x14ac:dyDescent="0.25">
      <c r="A64" s="61"/>
      <c r="B64" s="1">
        <v>31</v>
      </c>
      <c r="C64" s="5">
        <v>37098</v>
      </c>
      <c r="D64" s="8">
        <f t="shared" si="5"/>
        <v>37188</v>
      </c>
      <c r="E64" s="118">
        <f t="shared" si="6"/>
        <v>28</v>
      </c>
      <c r="F64" s="153">
        <v>-1.8804833831788245E-17</v>
      </c>
      <c r="G64" s="131">
        <f t="shared" si="8"/>
        <v>28</v>
      </c>
      <c r="H64" s="145">
        <f t="shared" si="9"/>
        <v>-1.8804833831788245E-17</v>
      </c>
      <c r="I64" s="131">
        <f t="shared" si="7"/>
        <v>1</v>
      </c>
      <c r="J64" s="8"/>
    </row>
    <row r="65" spans="1:10" x14ac:dyDescent="0.25">
      <c r="A65" s="61"/>
      <c r="B65" s="1">
        <v>32</v>
      </c>
      <c r="C65" s="59">
        <v>37152</v>
      </c>
      <c r="D65" s="8">
        <f t="shared" si="5"/>
        <v>37242</v>
      </c>
      <c r="E65" s="118">
        <f t="shared" si="6"/>
        <v>28</v>
      </c>
      <c r="F65" s="153">
        <v>0.90457262796339488</v>
      </c>
      <c r="G65" s="131">
        <f t="shared" si="8"/>
        <v>28</v>
      </c>
      <c r="H65" s="145">
        <f t="shared" si="9"/>
        <v>0.90457262796339488</v>
      </c>
      <c r="I65" s="131">
        <f t="shared" si="7"/>
        <v>1</v>
      </c>
      <c r="J65" s="8"/>
    </row>
    <row r="66" spans="1:10" x14ac:dyDescent="0.25">
      <c r="A66" s="61"/>
      <c r="B66" s="1">
        <v>33</v>
      </c>
      <c r="C66" s="5">
        <v>37098</v>
      </c>
      <c r="D66" s="8">
        <f t="shared" ref="D66:D97" si="10">C66+90</f>
        <v>37188</v>
      </c>
      <c r="E66" s="118">
        <f t="shared" si="6"/>
        <v>28</v>
      </c>
      <c r="F66" s="153">
        <v>0.92028466025434341</v>
      </c>
      <c r="G66" s="131">
        <f t="shared" si="8"/>
        <v>28</v>
      </c>
      <c r="H66" s="145">
        <f t="shared" si="9"/>
        <v>0.92028466025434341</v>
      </c>
      <c r="I66" s="131">
        <f t="shared" ref="I66:I97" si="11">IF(E66&gt;0,1,0)</f>
        <v>1</v>
      </c>
      <c r="J66" s="8"/>
    </row>
    <row r="67" spans="1:10" x14ac:dyDescent="0.25">
      <c r="A67" s="61"/>
      <c r="B67" s="1">
        <v>34</v>
      </c>
      <c r="C67" s="5">
        <v>37098</v>
      </c>
      <c r="D67" s="8">
        <f t="shared" si="10"/>
        <v>37188</v>
      </c>
      <c r="E67" s="118">
        <f t="shared" si="6"/>
        <v>28</v>
      </c>
      <c r="F67" s="153">
        <v>0.88114496876054449</v>
      </c>
      <c r="G67" s="131">
        <f t="shared" si="8"/>
        <v>28</v>
      </c>
      <c r="H67" s="145">
        <f t="shared" si="9"/>
        <v>0.88114496876054449</v>
      </c>
      <c r="I67" s="131">
        <f t="shared" si="11"/>
        <v>1</v>
      </c>
      <c r="J67" s="8"/>
    </row>
    <row r="68" spans="1:10" x14ac:dyDescent="0.25">
      <c r="A68" s="61"/>
      <c r="B68" s="1">
        <v>35</v>
      </c>
      <c r="C68" s="5">
        <v>37098</v>
      </c>
      <c r="D68" s="8">
        <f t="shared" si="10"/>
        <v>37188</v>
      </c>
      <c r="E68" s="118">
        <f t="shared" si="6"/>
        <v>28</v>
      </c>
      <c r="F68" s="153">
        <v>0.66649522839488773</v>
      </c>
      <c r="G68" s="131">
        <f t="shared" si="8"/>
        <v>28</v>
      </c>
      <c r="H68" s="145">
        <f t="shared" si="9"/>
        <v>0.66649522839488773</v>
      </c>
      <c r="I68" s="131">
        <f t="shared" si="11"/>
        <v>1</v>
      </c>
      <c r="J68" s="8"/>
    </row>
    <row r="69" spans="1:10" x14ac:dyDescent="0.25">
      <c r="A69" s="61"/>
      <c r="B69" s="1">
        <v>36</v>
      </c>
      <c r="C69" s="5">
        <v>37098</v>
      </c>
      <c r="D69" s="8">
        <f t="shared" si="10"/>
        <v>37188</v>
      </c>
      <c r="E69" s="118">
        <f t="shared" si="6"/>
        <v>28</v>
      </c>
      <c r="F69" s="153">
        <v>0.99437280630024283</v>
      </c>
      <c r="G69" s="131">
        <f t="shared" si="8"/>
        <v>28</v>
      </c>
      <c r="H69" s="145">
        <f t="shared" si="9"/>
        <v>0.99437280630024283</v>
      </c>
      <c r="I69" s="131">
        <f t="shared" si="11"/>
        <v>1</v>
      </c>
      <c r="J69" s="8"/>
    </row>
    <row r="70" spans="1:10" x14ac:dyDescent="0.25">
      <c r="A70" s="61"/>
      <c r="B70" s="1">
        <v>37</v>
      </c>
      <c r="C70" s="5">
        <v>37098</v>
      </c>
      <c r="D70" s="8">
        <f t="shared" si="10"/>
        <v>37188</v>
      </c>
      <c r="E70" s="118">
        <f t="shared" si="6"/>
        <v>28</v>
      </c>
      <c r="F70" s="153">
        <v>0.85186143112353097</v>
      </c>
      <c r="G70" s="131">
        <f t="shared" si="8"/>
        <v>28</v>
      </c>
      <c r="H70" s="145">
        <f t="shared" si="9"/>
        <v>0.85186143112353097</v>
      </c>
      <c r="I70" s="131">
        <f t="shared" si="11"/>
        <v>1</v>
      </c>
      <c r="J70" s="8"/>
    </row>
    <row r="71" spans="1:10" x14ac:dyDescent="0.25">
      <c r="A71" s="61"/>
      <c r="B71" s="1">
        <v>38</v>
      </c>
      <c r="C71" s="5">
        <v>37098</v>
      </c>
      <c r="D71" s="8">
        <f t="shared" si="10"/>
        <v>37188</v>
      </c>
      <c r="E71" s="118">
        <f t="shared" si="6"/>
        <v>28</v>
      </c>
      <c r="F71" s="153">
        <v>0.7403576151252812</v>
      </c>
      <c r="G71" s="131">
        <f t="shared" si="8"/>
        <v>28</v>
      </c>
      <c r="H71" s="145">
        <f t="shared" si="9"/>
        <v>0.7403576151252812</v>
      </c>
      <c r="I71" s="131">
        <f t="shared" si="11"/>
        <v>1</v>
      </c>
      <c r="J71" s="8"/>
    </row>
    <row r="72" spans="1:10" x14ac:dyDescent="0.25">
      <c r="A72" s="61"/>
      <c r="B72" s="1">
        <v>39</v>
      </c>
      <c r="C72" s="5">
        <v>37098</v>
      </c>
      <c r="D72" s="8">
        <f t="shared" si="10"/>
        <v>37188</v>
      </c>
      <c r="E72" s="118">
        <f t="shared" si="6"/>
        <v>28</v>
      </c>
      <c r="F72" s="153">
        <v>0.93984405064568843</v>
      </c>
      <c r="G72" s="131">
        <f t="shared" si="8"/>
        <v>28</v>
      </c>
      <c r="H72" s="145">
        <f t="shared" si="9"/>
        <v>0.93984405064568843</v>
      </c>
      <c r="I72" s="131">
        <f t="shared" si="11"/>
        <v>1</v>
      </c>
      <c r="J72" s="8"/>
    </row>
    <row r="73" spans="1:10" x14ac:dyDescent="0.25">
      <c r="A73" s="61"/>
      <c r="B73" s="1">
        <v>40</v>
      </c>
      <c r="C73" s="5">
        <v>37098</v>
      </c>
      <c r="D73" s="8">
        <f t="shared" si="10"/>
        <v>37188</v>
      </c>
      <c r="E73" s="118">
        <f t="shared" si="6"/>
        <v>28</v>
      </c>
      <c r="F73" s="153">
        <v>0.93596042534497459</v>
      </c>
      <c r="G73" s="131">
        <f t="shared" si="8"/>
        <v>28</v>
      </c>
      <c r="H73" s="145">
        <f t="shared" si="9"/>
        <v>0.93596042534497459</v>
      </c>
      <c r="I73" s="131">
        <f t="shared" si="11"/>
        <v>1</v>
      </c>
      <c r="J73" s="8"/>
    </row>
    <row r="74" spans="1:10" x14ac:dyDescent="0.25">
      <c r="A74" s="61"/>
      <c r="B74" s="1">
        <v>41</v>
      </c>
      <c r="C74" s="5">
        <v>37098</v>
      </c>
      <c r="D74" s="8">
        <f t="shared" si="10"/>
        <v>37188</v>
      </c>
      <c r="E74" s="118">
        <f t="shared" si="6"/>
        <v>28</v>
      </c>
      <c r="F74" s="153">
        <v>0.96660861473848336</v>
      </c>
      <c r="G74" s="131">
        <f t="shared" si="8"/>
        <v>28</v>
      </c>
      <c r="H74" s="145">
        <f t="shared" si="9"/>
        <v>0.96660861473848336</v>
      </c>
      <c r="I74" s="131">
        <f t="shared" si="11"/>
        <v>1</v>
      </c>
      <c r="J74" s="8"/>
    </row>
    <row r="75" spans="1:10" x14ac:dyDescent="0.25">
      <c r="A75" s="61"/>
      <c r="B75" s="1">
        <v>42</v>
      </c>
      <c r="C75" s="5">
        <v>37098</v>
      </c>
      <c r="D75" s="8">
        <f t="shared" si="10"/>
        <v>37188</v>
      </c>
      <c r="E75" s="118">
        <f t="shared" si="6"/>
        <v>28</v>
      </c>
      <c r="F75" s="153">
        <v>0.98451878325256981</v>
      </c>
      <c r="G75" s="131">
        <f t="shared" si="8"/>
        <v>28</v>
      </c>
      <c r="H75" s="145">
        <f t="shared" si="9"/>
        <v>0.98451878325256981</v>
      </c>
      <c r="I75" s="131">
        <f t="shared" si="11"/>
        <v>1</v>
      </c>
      <c r="J75" s="8"/>
    </row>
    <row r="76" spans="1:10" x14ac:dyDescent="0.25">
      <c r="A76" s="61"/>
      <c r="B76" s="1">
        <v>43</v>
      </c>
      <c r="C76" s="5">
        <v>37098</v>
      </c>
      <c r="D76" s="8">
        <f t="shared" si="10"/>
        <v>37188</v>
      </c>
      <c r="E76" s="118">
        <f t="shared" si="6"/>
        <v>28</v>
      </c>
      <c r="F76" s="153">
        <v>0.95526069942137626</v>
      </c>
      <c r="G76" s="131">
        <f t="shared" si="8"/>
        <v>28</v>
      </c>
      <c r="H76" s="145">
        <f t="shared" si="9"/>
        <v>0.95526069942137626</v>
      </c>
      <c r="I76" s="131">
        <f t="shared" si="11"/>
        <v>1</v>
      </c>
      <c r="J76" s="8"/>
    </row>
    <row r="77" spans="1:10" x14ac:dyDescent="0.25">
      <c r="A77" s="61"/>
      <c r="B77" s="1">
        <v>44</v>
      </c>
      <c r="C77" s="5">
        <v>37098</v>
      </c>
      <c r="D77" s="8">
        <f t="shared" si="10"/>
        <v>37188</v>
      </c>
      <c r="E77" s="118">
        <f t="shared" si="6"/>
        <v>28</v>
      </c>
      <c r="F77" s="153">
        <v>2.0997668024961925E-2</v>
      </c>
      <c r="G77" s="131">
        <f t="shared" si="8"/>
        <v>28</v>
      </c>
      <c r="H77" s="145">
        <f t="shared" si="9"/>
        <v>2.0997668024961925E-2</v>
      </c>
      <c r="I77" s="131">
        <f t="shared" si="11"/>
        <v>1</v>
      </c>
      <c r="J77" s="8"/>
    </row>
    <row r="78" spans="1:10" x14ac:dyDescent="0.25">
      <c r="A78" s="61"/>
      <c r="B78" s="1">
        <v>45</v>
      </c>
      <c r="C78" s="60">
        <v>37116</v>
      </c>
      <c r="D78" s="8">
        <f t="shared" si="10"/>
        <v>37206</v>
      </c>
      <c r="E78" s="118">
        <f t="shared" si="6"/>
        <v>28</v>
      </c>
      <c r="F78" s="153">
        <v>0.79294290683563284</v>
      </c>
      <c r="G78" s="131">
        <f t="shared" si="8"/>
        <v>28</v>
      </c>
      <c r="H78" s="145">
        <f t="shared" si="9"/>
        <v>0.79294290683563284</v>
      </c>
      <c r="I78" s="131">
        <f t="shared" si="11"/>
        <v>1</v>
      </c>
      <c r="J78" s="8"/>
    </row>
    <row r="79" spans="1:10" x14ac:dyDescent="0.25">
      <c r="A79" s="61"/>
      <c r="B79" s="1">
        <v>46</v>
      </c>
      <c r="C79" s="59">
        <v>37152</v>
      </c>
      <c r="D79" s="8">
        <f t="shared" si="10"/>
        <v>37242</v>
      </c>
      <c r="E79" s="118">
        <f t="shared" si="6"/>
        <v>28</v>
      </c>
      <c r="F79" s="153">
        <v>0.8554270066475218</v>
      </c>
      <c r="G79" s="131">
        <f t="shared" si="8"/>
        <v>28</v>
      </c>
      <c r="H79" s="145">
        <f t="shared" si="9"/>
        <v>0.8554270066475218</v>
      </c>
      <c r="I79" s="131">
        <f t="shared" si="11"/>
        <v>1</v>
      </c>
      <c r="J79" s="8"/>
    </row>
    <row r="80" spans="1:10" x14ac:dyDescent="0.25">
      <c r="A80" s="61"/>
      <c r="B80" s="1">
        <v>47</v>
      </c>
      <c r="C80" s="12">
        <v>37131</v>
      </c>
      <c r="D80" s="8">
        <f t="shared" si="10"/>
        <v>37221</v>
      </c>
      <c r="E80" s="118">
        <f t="shared" si="6"/>
        <v>28</v>
      </c>
      <c r="F80" s="153">
        <v>0.95412537406241493</v>
      </c>
      <c r="G80" s="131">
        <f t="shared" si="8"/>
        <v>28</v>
      </c>
      <c r="H80" s="145">
        <f t="shared" si="9"/>
        <v>0.95412537406241493</v>
      </c>
      <c r="I80" s="131">
        <f t="shared" si="11"/>
        <v>1</v>
      </c>
      <c r="J80" s="8"/>
    </row>
    <row r="81" spans="1:10" x14ac:dyDescent="0.25">
      <c r="A81" s="61"/>
      <c r="B81" s="1">
        <v>48</v>
      </c>
      <c r="C81" s="12">
        <v>37131</v>
      </c>
      <c r="D81" s="8">
        <f t="shared" si="10"/>
        <v>37221</v>
      </c>
      <c r="E81" s="118">
        <f t="shared" si="6"/>
        <v>28</v>
      </c>
      <c r="F81" s="153">
        <v>0</v>
      </c>
      <c r="G81" s="131">
        <f t="shared" si="8"/>
        <v>28</v>
      </c>
      <c r="H81" s="145">
        <f t="shared" si="9"/>
        <v>0</v>
      </c>
      <c r="I81" s="131">
        <f t="shared" si="11"/>
        <v>1</v>
      </c>
      <c r="J81" s="8"/>
    </row>
    <row r="82" spans="1:10" x14ac:dyDescent="0.25">
      <c r="A82" s="61"/>
      <c r="B82" s="1">
        <v>49</v>
      </c>
      <c r="C82" s="59">
        <v>37152</v>
      </c>
      <c r="D82" s="8">
        <f t="shared" si="10"/>
        <v>37242</v>
      </c>
      <c r="E82" s="118">
        <f t="shared" si="6"/>
        <v>28</v>
      </c>
      <c r="F82" s="153">
        <v>0.96375307986401137</v>
      </c>
      <c r="G82" s="131">
        <f t="shared" si="8"/>
        <v>28</v>
      </c>
      <c r="H82" s="145">
        <f t="shared" si="9"/>
        <v>0.96375307986401137</v>
      </c>
      <c r="I82" s="131">
        <f t="shared" si="11"/>
        <v>1</v>
      </c>
      <c r="J82" s="8"/>
    </row>
    <row r="83" spans="1:10" x14ac:dyDescent="0.25">
      <c r="A83" s="61"/>
      <c r="B83" s="1">
        <v>50</v>
      </c>
      <c r="C83" s="82">
        <v>37197</v>
      </c>
      <c r="D83" s="8">
        <f t="shared" si="10"/>
        <v>37287</v>
      </c>
      <c r="E83" s="118">
        <f t="shared" si="6"/>
        <v>28</v>
      </c>
      <c r="F83" s="153">
        <v>0.96362706088835193</v>
      </c>
      <c r="G83" s="131">
        <f t="shared" si="8"/>
        <v>28</v>
      </c>
      <c r="H83" s="145">
        <f t="shared" si="9"/>
        <v>0.96362706088835193</v>
      </c>
      <c r="I83" s="131">
        <f t="shared" si="11"/>
        <v>1</v>
      </c>
      <c r="J83" s="8"/>
    </row>
    <row r="84" spans="1:10" x14ac:dyDescent="0.25">
      <c r="A84" s="61"/>
      <c r="B84" s="1">
        <v>51</v>
      </c>
      <c r="C84" s="58">
        <v>37152</v>
      </c>
      <c r="D84" s="8">
        <f t="shared" si="10"/>
        <v>37242</v>
      </c>
      <c r="E84" s="118">
        <f t="shared" si="6"/>
        <v>28</v>
      </c>
      <c r="F84" s="153">
        <v>0.99804984748269576</v>
      </c>
      <c r="G84" s="131">
        <f t="shared" si="8"/>
        <v>28</v>
      </c>
      <c r="H84" s="145">
        <f t="shared" si="9"/>
        <v>0.99804984748269576</v>
      </c>
      <c r="I84" s="131">
        <f t="shared" si="11"/>
        <v>1</v>
      </c>
      <c r="J84" s="8"/>
    </row>
    <row r="85" spans="1:10" x14ac:dyDescent="0.25">
      <c r="A85" s="61"/>
      <c r="B85" s="1">
        <v>52</v>
      </c>
      <c r="C85" s="58">
        <v>37138</v>
      </c>
      <c r="D85" s="8">
        <f t="shared" si="10"/>
        <v>37228</v>
      </c>
      <c r="E85" s="118">
        <f t="shared" si="6"/>
        <v>28</v>
      </c>
      <c r="F85" s="153">
        <v>0.96255062949317038</v>
      </c>
      <c r="G85" s="131">
        <f t="shared" si="8"/>
        <v>28</v>
      </c>
      <c r="H85" s="145">
        <f t="shared" si="9"/>
        <v>0.96255062949317038</v>
      </c>
      <c r="I85" s="131">
        <f t="shared" si="11"/>
        <v>1</v>
      </c>
      <c r="J85" s="8"/>
    </row>
    <row r="86" spans="1:10" x14ac:dyDescent="0.25">
      <c r="A86" s="61"/>
      <c r="B86" s="1">
        <v>53</v>
      </c>
      <c r="C86" s="59">
        <v>37152</v>
      </c>
      <c r="D86" s="8">
        <f t="shared" si="10"/>
        <v>37242</v>
      </c>
      <c r="E86" s="118">
        <f t="shared" si="6"/>
        <v>28</v>
      </c>
      <c r="F86" s="153">
        <v>4.2019430620468989E-16</v>
      </c>
      <c r="G86" s="131">
        <f t="shared" si="8"/>
        <v>28</v>
      </c>
      <c r="H86" s="145">
        <f t="shared" si="9"/>
        <v>4.2019430620468989E-16</v>
      </c>
      <c r="I86" s="131">
        <f t="shared" si="11"/>
        <v>1</v>
      </c>
      <c r="J86" s="8"/>
    </row>
    <row r="87" spans="1:10" x14ac:dyDescent="0.25">
      <c r="A87" s="61"/>
      <c r="B87" s="1">
        <v>54</v>
      </c>
      <c r="C87" s="58">
        <v>37138</v>
      </c>
      <c r="D87" s="8">
        <f t="shared" si="10"/>
        <v>37228</v>
      </c>
      <c r="E87" s="118">
        <f t="shared" si="6"/>
        <v>28</v>
      </c>
      <c r="F87" s="153">
        <v>-4.9661051360439557E-17</v>
      </c>
      <c r="G87" s="131">
        <f t="shared" si="8"/>
        <v>28</v>
      </c>
      <c r="H87" s="145">
        <f t="shared" si="9"/>
        <v>-4.9661051360439557E-17</v>
      </c>
      <c r="I87" s="131">
        <f t="shared" si="11"/>
        <v>1</v>
      </c>
      <c r="J87" s="8"/>
    </row>
    <row r="88" spans="1:10" x14ac:dyDescent="0.25">
      <c r="A88" s="61"/>
      <c r="B88" s="1">
        <v>55</v>
      </c>
      <c r="C88" s="12">
        <v>37132</v>
      </c>
      <c r="D88" s="8">
        <f t="shared" si="10"/>
        <v>37222</v>
      </c>
      <c r="E88" s="118">
        <f t="shared" si="6"/>
        <v>28</v>
      </c>
      <c r="F88" s="153">
        <v>0.76971437685006794</v>
      </c>
      <c r="G88" s="131">
        <f t="shared" si="8"/>
        <v>28</v>
      </c>
      <c r="H88" s="145">
        <f t="shared" si="9"/>
        <v>0.76971437685006794</v>
      </c>
      <c r="I88" s="131">
        <f t="shared" si="11"/>
        <v>1</v>
      </c>
      <c r="J88" s="8"/>
    </row>
    <row r="89" spans="1:10" x14ac:dyDescent="0.25">
      <c r="A89" s="61"/>
      <c r="B89" s="1">
        <v>56</v>
      </c>
      <c r="C89" s="58">
        <v>37138</v>
      </c>
      <c r="D89" s="8">
        <f t="shared" si="10"/>
        <v>37228</v>
      </c>
      <c r="E89" s="118">
        <f t="shared" si="6"/>
        <v>28</v>
      </c>
      <c r="F89" s="153">
        <v>0.94414762907345851</v>
      </c>
      <c r="G89" s="131">
        <f t="shared" si="8"/>
        <v>28</v>
      </c>
      <c r="H89" s="145">
        <f t="shared" si="9"/>
        <v>0.94414762907345851</v>
      </c>
      <c r="I89" s="131">
        <f t="shared" si="11"/>
        <v>1</v>
      </c>
      <c r="J89" s="8"/>
    </row>
    <row r="90" spans="1:10" x14ac:dyDescent="0.25">
      <c r="A90" s="61"/>
      <c r="B90" s="1">
        <v>57</v>
      </c>
      <c r="C90" s="58">
        <v>37138</v>
      </c>
      <c r="D90" s="8">
        <f t="shared" si="10"/>
        <v>37228</v>
      </c>
      <c r="E90" s="118">
        <f t="shared" si="6"/>
        <v>28</v>
      </c>
      <c r="F90" s="153">
        <v>0.95708890208820374</v>
      </c>
      <c r="G90" s="131">
        <f t="shared" si="8"/>
        <v>28</v>
      </c>
      <c r="H90" s="145">
        <f t="shared" si="9"/>
        <v>0.95708890208820374</v>
      </c>
      <c r="I90" s="131">
        <f t="shared" si="11"/>
        <v>1</v>
      </c>
      <c r="J90" s="8"/>
    </row>
    <row r="91" spans="1:10" x14ac:dyDescent="0.25">
      <c r="A91" s="61"/>
      <c r="B91" s="1">
        <v>58</v>
      </c>
      <c r="C91" s="59">
        <v>37152</v>
      </c>
      <c r="D91" s="8">
        <f t="shared" si="10"/>
        <v>37242</v>
      </c>
      <c r="E91" s="118">
        <f t="shared" si="6"/>
        <v>28</v>
      </c>
      <c r="F91" s="153">
        <v>0.96834448165229037</v>
      </c>
      <c r="G91" s="131">
        <f t="shared" si="8"/>
        <v>28</v>
      </c>
      <c r="H91" s="145">
        <f t="shared" si="9"/>
        <v>0.96834448165229037</v>
      </c>
      <c r="I91" s="131">
        <f t="shared" si="11"/>
        <v>1</v>
      </c>
      <c r="J91" s="8"/>
    </row>
    <row r="92" spans="1:10" x14ac:dyDescent="0.25">
      <c r="A92" s="61"/>
      <c r="B92" s="1">
        <v>59</v>
      </c>
      <c r="C92" s="59">
        <v>37152</v>
      </c>
      <c r="D92" s="8">
        <f t="shared" si="10"/>
        <v>37242</v>
      </c>
      <c r="E92" s="118">
        <f t="shared" si="6"/>
        <v>28</v>
      </c>
      <c r="F92" s="153">
        <v>0.82721656022274437</v>
      </c>
      <c r="G92" s="131">
        <f t="shared" si="8"/>
        <v>28</v>
      </c>
      <c r="H92" s="145">
        <f t="shared" si="9"/>
        <v>0.82721656022274437</v>
      </c>
      <c r="I92" s="131">
        <f t="shared" si="11"/>
        <v>1</v>
      </c>
      <c r="J92" s="8"/>
    </row>
    <row r="93" spans="1:10" x14ac:dyDescent="0.25">
      <c r="A93" s="61"/>
      <c r="B93" s="1">
        <v>60</v>
      </c>
      <c r="C93" s="59">
        <v>37152</v>
      </c>
      <c r="D93" s="8">
        <f t="shared" si="10"/>
        <v>37242</v>
      </c>
      <c r="E93" s="118">
        <f t="shared" si="6"/>
        <v>28</v>
      </c>
      <c r="F93" s="153">
        <v>0.99909572109673905</v>
      </c>
      <c r="G93" s="131">
        <f t="shared" si="8"/>
        <v>28</v>
      </c>
      <c r="H93" s="145">
        <f t="shared" si="9"/>
        <v>0.99909572109673905</v>
      </c>
      <c r="I93" s="131">
        <f t="shared" si="11"/>
        <v>1</v>
      </c>
      <c r="J93" s="8"/>
    </row>
    <row r="94" spans="1:10" x14ac:dyDescent="0.25">
      <c r="A94" s="61"/>
      <c r="B94" s="1">
        <v>61</v>
      </c>
      <c r="C94" s="59">
        <v>37152</v>
      </c>
      <c r="D94" s="8">
        <f t="shared" si="10"/>
        <v>37242</v>
      </c>
      <c r="E94" s="118">
        <f t="shared" si="6"/>
        <v>28</v>
      </c>
      <c r="F94" s="153">
        <v>0.96956597596866811</v>
      </c>
      <c r="G94" s="131">
        <f t="shared" si="8"/>
        <v>28</v>
      </c>
      <c r="H94" s="145">
        <f t="shared" si="9"/>
        <v>0.96956597596866811</v>
      </c>
      <c r="I94" s="131">
        <f t="shared" si="11"/>
        <v>1</v>
      </c>
      <c r="J94" s="8"/>
    </row>
    <row r="95" spans="1:10" x14ac:dyDescent="0.25">
      <c r="A95" s="61"/>
      <c r="B95" s="1">
        <v>62</v>
      </c>
      <c r="C95" s="59">
        <v>37152</v>
      </c>
      <c r="D95" s="8">
        <f t="shared" si="10"/>
        <v>37242</v>
      </c>
      <c r="E95" s="118">
        <f t="shared" si="6"/>
        <v>28</v>
      </c>
      <c r="F95" s="153">
        <v>0.92655476921677404</v>
      </c>
      <c r="G95" s="131">
        <f t="shared" si="8"/>
        <v>28</v>
      </c>
      <c r="H95" s="145">
        <f t="shared" si="9"/>
        <v>0.92655476921677404</v>
      </c>
      <c r="I95" s="131">
        <f t="shared" si="11"/>
        <v>1</v>
      </c>
      <c r="J95" s="8"/>
    </row>
    <row r="96" spans="1:10" x14ac:dyDescent="0.25">
      <c r="A96" s="61"/>
      <c r="B96" s="1">
        <v>63</v>
      </c>
      <c r="C96" s="59">
        <v>37152</v>
      </c>
      <c r="D96" s="8">
        <f t="shared" si="10"/>
        <v>37242</v>
      </c>
      <c r="E96" s="118">
        <f t="shared" si="6"/>
        <v>28</v>
      </c>
      <c r="F96" s="153">
        <v>0.98647773921831483</v>
      </c>
      <c r="G96" s="131">
        <f t="shared" si="8"/>
        <v>28</v>
      </c>
      <c r="H96" s="145">
        <f t="shared" si="9"/>
        <v>0.98647773921831483</v>
      </c>
      <c r="I96" s="131">
        <f t="shared" si="11"/>
        <v>1</v>
      </c>
      <c r="J96" s="8"/>
    </row>
    <row r="97" spans="1:10" x14ac:dyDescent="0.25">
      <c r="A97" s="61"/>
      <c r="B97" s="1">
        <v>64</v>
      </c>
      <c r="C97" s="58">
        <v>37138</v>
      </c>
      <c r="D97" s="8">
        <f t="shared" si="10"/>
        <v>37228</v>
      </c>
      <c r="E97" s="118">
        <f t="shared" si="6"/>
        <v>28</v>
      </c>
      <c r="F97" s="153">
        <v>0.90802654549843353</v>
      </c>
      <c r="G97" s="131">
        <f t="shared" si="8"/>
        <v>28</v>
      </c>
      <c r="H97" s="145">
        <f t="shared" si="9"/>
        <v>0.90802654549843353</v>
      </c>
      <c r="I97" s="131">
        <f t="shared" si="11"/>
        <v>1</v>
      </c>
      <c r="J97" s="8"/>
    </row>
    <row r="98" spans="1:10" x14ac:dyDescent="0.25">
      <c r="A98" s="61"/>
      <c r="B98" s="1">
        <v>65</v>
      </c>
      <c r="C98" s="59">
        <v>37152</v>
      </c>
      <c r="D98" s="8">
        <f t="shared" ref="D98:D129" si="12">C98+90</f>
        <v>37242</v>
      </c>
      <c r="E98" s="118">
        <f t="shared" ref="E98:E133" si="13">IF($A$9&gt;=D98,(IF($A$9-D98+1&gt;$A$10,$A$9-$A$8+1,$A$9-D98+1)),0)</f>
        <v>28</v>
      </c>
      <c r="F98" s="153">
        <v>0.92985269001929538</v>
      </c>
      <c r="G98" s="131">
        <f t="shared" si="8"/>
        <v>28</v>
      </c>
      <c r="H98" s="145">
        <f t="shared" si="9"/>
        <v>0.92985269001929538</v>
      </c>
      <c r="I98" s="131">
        <f t="shared" ref="I98:I133" si="14">IF(E98&gt;0,1,0)</f>
        <v>1</v>
      </c>
      <c r="J98" s="8"/>
    </row>
    <row r="99" spans="1:10" x14ac:dyDescent="0.25">
      <c r="A99" s="61"/>
      <c r="B99" s="1">
        <v>66</v>
      </c>
      <c r="C99" s="59">
        <v>37152</v>
      </c>
      <c r="D99" s="8">
        <f t="shared" si="12"/>
        <v>37242</v>
      </c>
      <c r="E99" s="118">
        <f t="shared" si="13"/>
        <v>28</v>
      </c>
      <c r="F99" s="153">
        <v>0.94371605047629559</v>
      </c>
      <c r="G99" s="131">
        <f t="shared" ref="G99:G133" si="15">IF(F99&lt;&gt;"",E99,0)</f>
        <v>28</v>
      </c>
      <c r="H99" s="145">
        <f t="shared" ref="H99:H133" si="16">IF(F99&lt;&gt;"",F99,0)</f>
        <v>0.94371605047629559</v>
      </c>
      <c r="I99" s="131">
        <f t="shared" si="14"/>
        <v>1</v>
      </c>
      <c r="J99" s="8"/>
    </row>
    <row r="100" spans="1:10" x14ac:dyDescent="0.25">
      <c r="A100" s="61"/>
      <c r="B100" s="1">
        <v>67</v>
      </c>
      <c r="C100" s="82">
        <v>37197</v>
      </c>
      <c r="D100" s="8">
        <f t="shared" si="12"/>
        <v>37287</v>
      </c>
      <c r="E100" s="118">
        <f t="shared" si="13"/>
        <v>28</v>
      </c>
      <c r="F100" s="153">
        <v>0.96523530931206947</v>
      </c>
      <c r="G100" s="131">
        <f t="shared" si="15"/>
        <v>28</v>
      </c>
      <c r="H100" s="145">
        <f t="shared" si="16"/>
        <v>0.96523530931206947</v>
      </c>
      <c r="I100" s="131">
        <f t="shared" si="14"/>
        <v>1</v>
      </c>
      <c r="J100" s="8"/>
    </row>
    <row r="101" spans="1:10" x14ac:dyDescent="0.25">
      <c r="A101" s="61"/>
      <c r="B101" s="1">
        <v>68</v>
      </c>
      <c r="C101" s="59">
        <v>37152</v>
      </c>
      <c r="D101" s="8">
        <f t="shared" si="12"/>
        <v>37242</v>
      </c>
      <c r="E101" s="118">
        <f t="shared" si="13"/>
        <v>28</v>
      </c>
      <c r="F101" s="153">
        <v>0.97901164747918856</v>
      </c>
      <c r="G101" s="131">
        <f t="shared" si="15"/>
        <v>28</v>
      </c>
      <c r="H101" s="145">
        <f t="shared" si="16"/>
        <v>0.97901164747918856</v>
      </c>
      <c r="I101" s="131">
        <f t="shared" si="14"/>
        <v>1</v>
      </c>
      <c r="J101" s="8"/>
    </row>
    <row r="102" spans="1:10" x14ac:dyDescent="0.25">
      <c r="A102" s="61"/>
      <c r="B102" s="1">
        <v>69</v>
      </c>
      <c r="C102" s="59">
        <v>37152</v>
      </c>
      <c r="D102" s="8">
        <f t="shared" si="12"/>
        <v>37242</v>
      </c>
      <c r="E102" s="118">
        <f t="shared" si="13"/>
        <v>28</v>
      </c>
      <c r="F102" s="153">
        <v>9.1878079569979506E-3</v>
      </c>
      <c r="G102" s="131">
        <f t="shared" si="15"/>
        <v>28</v>
      </c>
      <c r="H102" s="145">
        <f t="shared" si="16"/>
        <v>9.1878079569979506E-3</v>
      </c>
      <c r="I102" s="131">
        <f t="shared" si="14"/>
        <v>1</v>
      </c>
      <c r="J102" s="8"/>
    </row>
    <row r="103" spans="1:10" x14ac:dyDescent="0.25">
      <c r="A103" s="61"/>
      <c r="B103" s="1">
        <v>70</v>
      </c>
      <c r="C103" s="58">
        <v>37140</v>
      </c>
      <c r="D103" s="8">
        <f t="shared" si="12"/>
        <v>37230</v>
      </c>
      <c r="E103" s="118">
        <f t="shared" si="13"/>
        <v>28</v>
      </c>
      <c r="F103" s="153">
        <v>0.6406458044647122</v>
      </c>
      <c r="G103" s="131">
        <f t="shared" si="15"/>
        <v>28</v>
      </c>
      <c r="H103" s="145">
        <f t="shared" si="16"/>
        <v>0.6406458044647122</v>
      </c>
      <c r="I103" s="131">
        <f t="shared" si="14"/>
        <v>1</v>
      </c>
      <c r="J103" s="8"/>
    </row>
    <row r="104" spans="1:10" x14ac:dyDescent="0.25">
      <c r="A104" s="61"/>
      <c r="B104" s="1">
        <v>71</v>
      </c>
      <c r="C104" s="59">
        <v>37152</v>
      </c>
      <c r="D104" s="8">
        <f t="shared" si="12"/>
        <v>37242</v>
      </c>
      <c r="E104" s="118">
        <f t="shared" si="13"/>
        <v>28</v>
      </c>
      <c r="F104" s="153">
        <v>0.95339891911207875</v>
      </c>
      <c r="G104" s="131">
        <f t="shared" si="15"/>
        <v>28</v>
      </c>
      <c r="H104" s="145">
        <f t="shared" si="16"/>
        <v>0.95339891911207875</v>
      </c>
      <c r="I104" s="131">
        <f t="shared" si="14"/>
        <v>1</v>
      </c>
      <c r="J104" s="8"/>
    </row>
    <row r="105" spans="1:10" x14ac:dyDescent="0.25">
      <c r="A105" s="61"/>
      <c r="B105" s="1">
        <v>72</v>
      </c>
      <c r="C105" s="58">
        <v>37141</v>
      </c>
      <c r="D105" s="8">
        <f t="shared" si="12"/>
        <v>37231</v>
      </c>
      <c r="E105" s="118">
        <f t="shared" si="13"/>
        <v>28</v>
      </c>
      <c r="F105" s="153">
        <v>0.96920850091966171</v>
      </c>
      <c r="G105" s="131">
        <f t="shared" si="15"/>
        <v>28</v>
      </c>
      <c r="H105" s="145">
        <f t="shared" si="16"/>
        <v>0.96920850091966171</v>
      </c>
      <c r="I105" s="131">
        <f t="shared" si="14"/>
        <v>1</v>
      </c>
      <c r="J105" s="8"/>
    </row>
    <row r="106" spans="1:10" x14ac:dyDescent="0.25">
      <c r="A106" s="61"/>
      <c r="B106" s="1">
        <v>73</v>
      </c>
      <c r="C106" s="59">
        <v>37152</v>
      </c>
      <c r="D106" s="8">
        <f t="shared" si="12"/>
        <v>37242</v>
      </c>
      <c r="E106" s="118">
        <f t="shared" si="13"/>
        <v>28</v>
      </c>
      <c r="F106" s="153">
        <v>0.93885513789339514</v>
      </c>
      <c r="G106" s="131">
        <f t="shared" si="15"/>
        <v>28</v>
      </c>
      <c r="H106" s="145">
        <f t="shared" si="16"/>
        <v>0.93885513789339514</v>
      </c>
      <c r="I106" s="131">
        <f t="shared" si="14"/>
        <v>1</v>
      </c>
      <c r="J106" s="8"/>
    </row>
    <row r="107" spans="1:10" x14ac:dyDescent="0.25">
      <c r="A107" s="61"/>
      <c r="B107" s="1">
        <v>74</v>
      </c>
      <c r="C107" s="59">
        <v>37152</v>
      </c>
      <c r="D107" s="8">
        <f t="shared" si="12"/>
        <v>37242</v>
      </c>
      <c r="E107" s="118">
        <f t="shared" si="13"/>
        <v>28</v>
      </c>
      <c r="F107" s="153">
        <v>0.90274006949774876</v>
      </c>
      <c r="G107" s="131">
        <f t="shared" si="15"/>
        <v>28</v>
      </c>
      <c r="H107" s="145">
        <f t="shared" si="16"/>
        <v>0.90274006949774876</v>
      </c>
      <c r="I107" s="131">
        <f t="shared" si="14"/>
        <v>1</v>
      </c>
      <c r="J107" s="8"/>
    </row>
    <row r="108" spans="1:10" x14ac:dyDescent="0.25">
      <c r="A108" s="61"/>
      <c r="B108" s="1" t="s">
        <v>47</v>
      </c>
      <c r="C108" s="72">
        <v>37184</v>
      </c>
      <c r="D108" s="8">
        <f t="shared" si="12"/>
        <v>37274</v>
      </c>
      <c r="E108" s="118">
        <f t="shared" si="13"/>
        <v>28</v>
      </c>
      <c r="F108" s="153">
        <v>0.82429093147886456</v>
      </c>
      <c r="G108" s="131">
        <f t="shared" si="15"/>
        <v>28</v>
      </c>
      <c r="H108" s="145">
        <f t="shared" si="16"/>
        <v>0.82429093147886456</v>
      </c>
      <c r="I108" s="131">
        <f t="shared" si="14"/>
        <v>1</v>
      </c>
      <c r="J108" s="8"/>
    </row>
    <row r="109" spans="1:10" x14ac:dyDescent="0.25">
      <c r="A109" s="61"/>
      <c r="B109" s="1">
        <v>76</v>
      </c>
      <c r="C109" s="59">
        <v>37152</v>
      </c>
      <c r="D109" s="8">
        <f t="shared" si="12"/>
        <v>37242</v>
      </c>
      <c r="E109" s="118">
        <f t="shared" si="13"/>
        <v>28</v>
      </c>
      <c r="F109" s="153">
        <v>0.90587061742619712</v>
      </c>
      <c r="G109" s="131">
        <f t="shared" si="15"/>
        <v>28</v>
      </c>
      <c r="H109" s="145">
        <f t="shared" si="16"/>
        <v>0.90587061742619712</v>
      </c>
      <c r="I109" s="131">
        <f t="shared" si="14"/>
        <v>1</v>
      </c>
      <c r="J109" s="8"/>
    </row>
    <row r="110" spans="1:10" x14ac:dyDescent="0.25">
      <c r="A110" s="61"/>
      <c r="B110" s="1">
        <v>77</v>
      </c>
      <c r="C110" s="59">
        <v>37152</v>
      </c>
      <c r="D110" s="8">
        <f t="shared" si="12"/>
        <v>37242</v>
      </c>
      <c r="E110" s="118">
        <f t="shared" si="13"/>
        <v>28</v>
      </c>
      <c r="F110" s="153">
        <v>0.92844455455522701</v>
      </c>
      <c r="G110" s="131">
        <f t="shared" si="15"/>
        <v>28</v>
      </c>
      <c r="H110" s="145">
        <f t="shared" si="16"/>
        <v>0.92844455455522701</v>
      </c>
      <c r="I110" s="131">
        <f t="shared" si="14"/>
        <v>1</v>
      </c>
      <c r="J110" s="8"/>
    </row>
    <row r="111" spans="1:10" x14ac:dyDescent="0.25">
      <c r="A111" s="61"/>
      <c r="B111" s="1">
        <v>78</v>
      </c>
      <c r="C111" s="59">
        <v>37152</v>
      </c>
      <c r="D111" s="8">
        <f t="shared" si="12"/>
        <v>37242</v>
      </c>
      <c r="E111" s="118">
        <f t="shared" si="13"/>
        <v>28</v>
      </c>
      <c r="F111" s="153">
        <v>0.96299072374600914</v>
      </c>
      <c r="G111" s="131">
        <f t="shared" si="15"/>
        <v>28</v>
      </c>
      <c r="H111" s="145">
        <f t="shared" si="16"/>
        <v>0.96299072374600914</v>
      </c>
      <c r="I111" s="131">
        <f t="shared" si="14"/>
        <v>1</v>
      </c>
      <c r="J111" s="8"/>
    </row>
    <row r="112" spans="1:10" x14ac:dyDescent="0.25">
      <c r="A112" s="61"/>
      <c r="B112" s="1">
        <v>79</v>
      </c>
      <c r="C112" s="59">
        <v>37152</v>
      </c>
      <c r="D112" s="8">
        <f t="shared" si="12"/>
        <v>37242</v>
      </c>
      <c r="E112" s="118">
        <f t="shared" si="13"/>
        <v>28</v>
      </c>
      <c r="F112" s="153">
        <v>0.88627156392293338</v>
      </c>
      <c r="G112" s="131">
        <f t="shared" si="15"/>
        <v>28</v>
      </c>
      <c r="H112" s="145">
        <f t="shared" si="16"/>
        <v>0.88627156392293338</v>
      </c>
      <c r="I112" s="131">
        <f t="shared" si="14"/>
        <v>1</v>
      </c>
      <c r="J112" s="8"/>
    </row>
    <row r="113" spans="1:10" x14ac:dyDescent="0.25">
      <c r="A113" s="61"/>
      <c r="B113" s="1">
        <v>80</v>
      </c>
      <c r="C113" s="59">
        <v>37152</v>
      </c>
      <c r="D113" s="8">
        <f t="shared" si="12"/>
        <v>37242</v>
      </c>
      <c r="E113" s="118">
        <f t="shared" si="13"/>
        <v>28</v>
      </c>
      <c r="F113" s="153">
        <v>0.87002290035414287</v>
      </c>
      <c r="G113" s="131">
        <f t="shared" si="15"/>
        <v>28</v>
      </c>
      <c r="H113" s="145">
        <f t="shared" si="16"/>
        <v>0.87002290035414287</v>
      </c>
      <c r="I113" s="131">
        <f t="shared" si="14"/>
        <v>1</v>
      </c>
      <c r="J113" s="8"/>
    </row>
    <row r="114" spans="1:10" x14ac:dyDescent="0.25">
      <c r="A114" s="61"/>
      <c r="B114" s="1">
        <v>81</v>
      </c>
      <c r="C114" s="59">
        <v>37152</v>
      </c>
      <c r="D114" s="8">
        <f t="shared" si="12"/>
        <v>37242</v>
      </c>
      <c r="E114" s="118">
        <f t="shared" si="13"/>
        <v>28</v>
      </c>
      <c r="F114" s="153">
        <v>0.89201184299977943</v>
      </c>
      <c r="G114" s="131">
        <f t="shared" si="15"/>
        <v>28</v>
      </c>
      <c r="H114" s="145">
        <f t="shared" si="16"/>
        <v>0.89201184299977943</v>
      </c>
      <c r="I114" s="131">
        <f t="shared" si="14"/>
        <v>1</v>
      </c>
      <c r="J114" s="8"/>
    </row>
    <row r="115" spans="1:10" x14ac:dyDescent="0.25">
      <c r="A115" s="61"/>
      <c r="B115" s="1">
        <v>82</v>
      </c>
      <c r="C115" s="59">
        <v>37152</v>
      </c>
      <c r="D115" s="8">
        <f t="shared" si="12"/>
        <v>37242</v>
      </c>
      <c r="E115" s="118">
        <f t="shared" si="13"/>
        <v>28</v>
      </c>
      <c r="F115" s="153">
        <v>0.88994223338315592</v>
      </c>
      <c r="G115" s="131">
        <f t="shared" si="15"/>
        <v>28</v>
      </c>
      <c r="H115" s="145">
        <f t="shared" si="16"/>
        <v>0.88994223338315592</v>
      </c>
      <c r="I115" s="131">
        <f t="shared" si="14"/>
        <v>1</v>
      </c>
      <c r="J115" s="8"/>
    </row>
    <row r="116" spans="1:10" x14ac:dyDescent="0.25">
      <c r="A116" s="61"/>
      <c r="B116" s="1">
        <v>83</v>
      </c>
      <c r="C116" s="59">
        <v>37152</v>
      </c>
      <c r="D116" s="8">
        <f t="shared" si="12"/>
        <v>37242</v>
      </c>
      <c r="E116" s="118">
        <f t="shared" si="13"/>
        <v>28</v>
      </c>
      <c r="F116" s="153">
        <v>0.65556114927577047</v>
      </c>
      <c r="G116" s="131">
        <f t="shared" si="15"/>
        <v>28</v>
      </c>
      <c r="H116" s="145">
        <f t="shared" si="16"/>
        <v>0.65556114927577047</v>
      </c>
      <c r="I116" s="131">
        <f t="shared" si="14"/>
        <v>1</v>
      </c>
      <c r="J116" s="8"/>
    </row>
    <row r="117" spans="1:10" x14ac:dyDescent="0.25">
      <c r="A117" s="61"/>
      <c r="B117" s="1">
        <v>84</v>
      </c>
      <c r="C117" s="59">
        <v>37152</v>
      </c>
      <c r="D117" s="8">
        <f t="shared" si="12"/>
        <v>37242</v>
      </c>
      <c r="E117" s="118">
        <f t="shared" si="13"/>
        <v>28</v>
      </c>
      <c r="F117" s="153">
        <v>0.77535121483501956</v>
      </c>
      <c r="G117" s="131">
        <f t="shared" si="15"/>
        <v>28</v>
      </c>
      <c r="H117" s="145">
        <f t="shared" si="16"/>
        <v>0.77535121483501956</v>
      </c>
      <c r="I117" s="131">
        <f t="shared" si="14"/>
        <v>1</v>
      </c>
      <c r="J117" s="8"/>
    </row>
    <row r="118" spans="1:10" x14ac:dyDescent="0.25">
      <c r="A118" s="61"/>
      <c r="B118" s="1">
        <v>85</v>
      </c>
      <c r="C118" s="59">
        <v>37152</v>
      </c>
      <c r="D118" s="8">
        <f t="shared" si="12"/>
        <v>37242</v>
      </c>
      <c r="E118" s="118">
        <f t="shared" si="13"/>
        <v>28</v>
      </c>
      <c r="F118" s="154">
        <v>0.79787490994760313</v>
      </c>
      <c r="G118" s="131">
        <f t="shared" si="15"/>
        <v>28</v>
      </c>
      <c r="H118" s="145">
        <f t="shared" si="16"/>
        <v>0.79787490994760313</v>
      </c>
      <c r="I118" s="131">
        <f t="shared" si="14"/>
        <v>1</v>
      </c>
      <c r="J118" s="8"/>
    </row>
    <row r="119" spans="1:10" x14ac:dyDescent="0.25">
      <c r="A119" s="61"/>
      <c r="B119" s="1">
        <v>86</v>
      </c>
      <c r="C119" s="59">
        <v>37152</v>
      </c>
      <c r="D119" s="8">
        <f t="shared" si="12"/>
        <v>37242</v>
      </c>
      <c r="E119" s="118">
        <f t="shared" si="13"/>
        <v>28</v>
      </c>
      <c r="F119" s="153">
        <v>0.94025623741356279</v>
      </c>
      <c r="G119" s="131">
        <f t="shared" si="15"/>
        <v>28</v>
      </c>
      <c r="H119" s="145">
        <f t="shared" si="16"/>
        <v>0.94025623741356279</v>
      </c>
      <c r="I119" s="131">
        <f t="shared" si="14"/>
        <v>1</v>
      </c>
      <c r="J119" s="8"/>
    </row>
    <row r="120" spans="1:10" x14ac:dyDescent="0.25">
      <c r="A120" s="61"/>
      <c r="B120" s="1">
        <v>87</v>
      </c>
      <c r="C120" s="58">
        <v>37141</v>
      </c>
      <c r="D120" s="8">
        <f t="shared" si="12"/>
        <v>37231</v>
      </c>
      <c r="E120" s="118">
        <f t="shared" si="13"/>
        <v>28</v>
      </c>
      <c r="F120" s="153">
        <v>0.97861555949238266</v>
      </c>
      <c r="G120" s="131">
        <f t="shared" si="15"/>
        <v>28</v>
      </c>
      <c r="H120" s="145">
        <f t="shared" si="16"/>
        <v>0.97861555949238266</v>
      </c>
      <c r="I120" s="131">
        <f t="shared" si="14"/>
        <v>1</v>
      </c>
      <c r="J120" s="8"/>
    </row>
    <row r="121" spans="1:10" x14ac:dyDescent="0.25">
      <c r="A121" s="61"/>
      <c r="B121" s="1">
        <v>88</v>
      </c>
      <c r="C121" s="59">
        <v>37152</v>
      </c>
      <c r="D121" s="8">
        <f t="shared" si="12"/>
        <v>37242</v>
      </c>
      <c r="E121" s="118">
        <f t="shared" si="13"/>
        <v>28</v>
      </c>
      <c r="F121" s="153">
        <v>0.86070312309804142</v>
      </c>
      <c r="G121" s="131">
        <f t="shared" si="15"/>
        <v>28</v>
      </c>
      <c r="H121" s="145">
        <f t="shared" si="16"/>
        <v>0.86070312309804142</v>
      </c>
      <c r="I121" s="131">
        <f t="shared" si="14"/>
        <v>1</v>
      </c>
      <c r="J121" s="8"/>
    </row>
    <row r="122" spans="1:10" x14ac:dyDescent="0.25">
      <c r="A122" s="61"/>
      <c r="B122" s="1">
        <v>89</v>
      </c>
      <c r="C122" s="58">
        <v>37141</v>
      </c>
      <c r="D122" s="8">
        <f t="shared" si="12"/>
        <v>37231</v>
      </c>
      <c r="E122" s="118">
        <f t="shared" si="13"/>
        <v>28</v>
      </c>
      <c r="F122" s="153">
        <v>0.99200340689887667</v>
      </c>
      <c r="G122" s="131">
        <f t="shared" si="15"/>
        <v>28</v>
      </c>
      <c r="H122" s="145">
        <f t="shared" si="16"/>
        <v>0.99200340689887667</v>
      </c>
      <c r="I122" s="131">
        <f t="shared" si="14"/>
        <v>1</v>
      </c>
      <c r="J122" s="8"/>
    </row>
    <row r="123" spans="1:10" x14ac:dyDescent="0.25">
      <c r="A123" s="61"/>
      <c r="B123" s="1">
        <v>90</v>
      </c>
      <c r="C123" s="59">
        <v>37152</v>
      </c>
      <c r="D123" s="8">
        <f t="shared" si="12"/>
        <v>37242</v>
      </c>
      <c r="E123" s="118">
        <f t="shared" si="13"/>
        <v>28</v>
      </c>
      <c r="F123" s="153">
        <v>0.91235247135930841</v>
      </c>
      <c r="G123" s="131">
        <f t="shared" si="15"/>
        <v>28</v>
      </c>
      <c r="H123" s="145">
        <f t="shared" si="16"/>
        <v>0.91235247135930841</v>
      </c>
      <c r="I123" s="131">
        <f t="shared" si="14"/>
        <v>1</v>
      </c>
      <c r="J123" s="8"/>
    </row>
    <row r="124" spans="1:10" x14ac:dyDescent="0.25">
      <c r="A124" s="61"/>
      <c r="B124" s="1">
        <v>91</v>
      </c>
      <c r="C124" s="82">
        <v>37197</v>
      </c>
      <c r="D124" s="8">
        <f t="shared" si="12"/>
        <v>37287</v>
      </c>
      <c r="E124" s="118">
        <f t="shared" si="13"/>
        <v>28</v>
      </c>
      <c r="F124" s="153">
        <v>0.75064629965846108</v>
      </c>
      <c r="G124" s="131">
        <f t="shared" si="15"/>
        <v>28</v>
      </c>
      <c r="H124" s="145">
        <f t="shared" si="16"/>
        <v>0.75064629965846108</v>
      </c>
      <c r="I124" s="131">
        <f t="shared" si="14"/>
        <v>1</v>
      </c>
      <c r="J124" s="8"/>
    </row>
    <row r="125" spans="1:10" x14ac:dyDescent="0.25">
      <c r="B125" s="1">
        <v>92</v>
      </c>
      <c r="C125" s="82">
        <v>37197</v>
      </c>
      <c r="D125" s="8">
        <f t="shared" si="12"/>
        <v>37287</v>
      </c>
      <c r="E125" s="118">
        <f t="shared" si="13"/>
        <v>28</v>
      </c>
      <c r="F125" s="153">
        <v>0.7326854657809142</v>
      </c>
      <c r="G125" s="131">
        <f t="shared" si="15"/>
        <v>28</v>
      </c>
      <c r="H125" s="145">
        <f t="shared" si="16"/>
        <v>0.7326854657809142</v>
      </c>
      <c r="I125" s="131">
        <f t="shared" si="14"/>
        <v>1</v>
      </c>
      <c r="J125" s="8"/>
    </row>
    <row r="126" spans="1:10" x14ac:dyDescent="0.25">
      <c r="B126" s="1">
        <v>93</v>
      </c>
      <c r="C126" s="72">
        <v>37195</v>
      </c>
      <c r="D126" s="8">
        <f t="shared" si="12"/>
        <v>37285</v>
      </c>
      <c r="E126" s="118">
        <f t="shared" si="13"/>
        <v>28</v>
      </c>
      <c r="F126" s="153">
        <v>0.88669439672846262</v>
      </c>
      <c r="G126" s="131">
        <f t="shared" si="15"/>
        <v>28</v>
      </c>
      <c r="H126" s="145">
        <f t="shared" si="16"/>
        <v>0.88669439672846262</v>
      </c>
      <c r="I126" s="131">
        <f t="shared" si="14"/>
        <v>1</v>
      </c>
      <c r="J126" s="8"/>
    </row>
    <row r="127" spans="1:10" x14ac:dyDescent="0.25">
      <c r="B127" s="1">
        <v>94</v>
      </c>
      <c r="C127" s="72">
        <v>37189</v>
      </c>
      <c r="D127" s="8">
        <f t="shared" si="12"/>
        <v>37279</v>
      </c>
      <c r="E127" s="118">
        <f t="shared" si="13"/>
        <v>28</v>
      </c>
      <c r="F127" s="153">
        <v>0.85015670382788011</v>
      </c>
      <c r="G127" s="131">
        <f t="shared" si="15"/>
        <v>28</v>
      </c>
      <c r="H127" s="145">
        <f t="shared" si="16"/>
        <v>0.85015670382788011</v>
      </c>
      <c r="I127" s="131">
        <f t="shared" si="14"/>
        <v>1</v>
      </c>
      <c r="J127" s="8"/>
    </row>
    <row r="128" spans="1:10" x14ac:dyDescent="0.25">
      <c r="B128" s="1">
        <v>95</v>
      </c>
      <c r="C128" s="82">
        <v>37201</v>
      </c>
      <c r="D128" s="8">
        <f t="shared" si="12"/>
        <v>37291</v>
      </c>
      <c r="E128" s="118">
        <f t="shared" si="13"/>
        <v>25</v>
      </c>
      <c r="F128" s="153">
        <v>0.82496418060921217</v>
      </c>
      <c r="G128" s="131">
        <f t="shared" si="15"/>
        <v>25</v>
      </c>
      <c r="H128" s="145">
        <f t="shared" si="16"/>
        <v>0.82496418060921217</v>
      </c>
      <c r="I128" s="131">
        <f t="shared" si="14"/>
        <v>1</v>
      </c>
      <c r="J128" s="8"/>
    </row>
    <row r="129" spans="1:18" x14ac:dyDescent="0.25">
      <c r="B129" s="1">
        <v>96</v>
      </c>
      <c r="C129" s="82">
        <v>37201</v>
      </c>
      <c r="D129" s="8">
        <f t="shared" si="12"/>
        <v>37291</v>
      </c>
      <c r="E129" s="118">
        <f t="shared" si="13"/>
        <v>25</v>
      </c>
      <c r="F129" s="153">
        <v>0.83299272702897453</v>
      </c>
      <c r="G129" s="131">
        <f t="shared" si="15"/>
        <v>25</v>
      </c>
      <c r="H129" s="145">
        <f t="shared" si="16"/>
        <v>0.83299272702897453</v>
      </c>
      <c r="I129" s="131">
        <f t="shared" si="14"/>
        <v>1</v>
      </c>
      <c r="J129" s="8"/>
    </row>
    <row r="130" spans="1:18" x14ac:dyDescent="0.25">
      <c r="B130" s="1" t="s">
        <v>48</v>
      </c>
      <c r="C130" s="72">
        <v>37186</v>
      </c>
      <c r="D130" s="8">
        <f>C130+90</f>
        <v>37276</v>
      </c>
      <c r="E130" s="118">
        <f t="shared" si="13"/>
        <v>28</v>
      </c>
      <c r="F130" s="153">
        <v>0.8584575381944235</v>
      </c>
      <c r="G130" s="131">
        <f t="shared" si="15"/>
        <v>28</v>
      </c>
      <c r="H130" s="145">
        <f t="shared" si="16"/>
        <v>0.8584575381944235</v>
      </c>
      <c r="I130" s="131">
        <f t="shared" si="14"/>
        <v>1</v>
      </c>
      <c r="J130" s="8"/>
    </row>
    <row r="131" spans="1:18" x14ac:dyDescent="0.25">
      <c r="B131" s="1" t="s">
        <v>49</v>
      </c>
      <c r="C131" s="72">
        <v>37186</v>
      </c>
      <c r="D131" s="8">
        <f>C131+90</f>
        <v>37276</v>
      </c>
      <c r="E131" s="118">
        <f t="shared" si="13"/>
        <v>28</v>
      </c>
      <c r="F131" s="153">
        <v>0.98308514248211976</v>
      </c>
      <c r="G131" s="131">
        <f t="shared" si="15"/>
        <v>28</v>
      </c>
      <c r="H131" s="145">
        <f t="shared" si="16"/>
        <v>0.98308514248211976</v>
      </c>
      <c r="I131" s="131">
        <f t="shared" si="14"/>
        <v>1</v>
      </c>
      <c r="J131" s="8"/>
    </row>
    <row r="132" spans="1:18" x14ac:dyDescent="0.25">
      <c r="B132" s="1" t="s">
        <v>50</v>
      </c>
      <c r="C132" s="72">
        <v>37183</v>
      </c>
      <c r="D132" s="8">
        <f>C132+90</f>
        <v>37273</v>
      </c>
      <c r="E132" s="118">
        <f t="shared" si="13"/>
        <v>28</v>
      </c>
      <c r="F132" s="153">
        <v>0.79605457558476089</v>
      </c>
      <c r="G132" s="131">
        <f t="shared" si="15"/>
        <v>28</v>
      </c>
      <c r="H132" s="145">
        <f t="shared" si="16"/>
        <v>0.79605457558476089</v>
      </c>
      <c r="I132" s="131">
        <f t="shared" si="14"/>
        <v>1</v>
      </c>
      <c r="J132" s="8"/>
    </row>
    <row r="133" spans="1:18" x14ac:dyDescent="0.25">
      <c r="B133" s="1" t="s">
        <v>51</v>
      </c>
      <c r="C133" s="72">
        <v>37183</v>
      </c>
      <c r="D133" s="8">
        <f>C133+90</f>
        <v>37273</v>
      </c>
      <c r="E133" s="118">
        <f t="shared" si="13"/>
        <v>28</v>
      </c>
      <c r="F133" s="153">
        <v>0.92763932909034674</v>
      </c>
      <c r="G133" s="131">
        <f t="shared" si="15"/>
        <v>28</v>
      </c>
      <c r="H133" s="145">
        <f t="shared" si="16"/>
        <v>0.92763932909034674</v>
      </c>
      <c r="I133" s="131">
        <f t="shared" si="14"/>
        <v>1</v>
      </c>
      <c r="J133" s="8"/>
    </row>
    <row r="134" spans="1:18" x14ac:dyDescent="0.25">
      <c r="C134" s="8"/>
      <c r="D134" s="8"/>
      <c r="E134" s="121" t="s">
        <v>63</v>
      </c>
      <c r="F134" s="122">
        <f>AVERAGE(F34:F133)</f>
        <v>0.85916238927747612</v>
      </c>
      <c r="G134" s="141"/>
      <c r="H134" s="122"/>
      <c r="I134" s="136">
        <f>SUM(I34:I133)</f>
        <v>100</v>
      </c>
      <c r="J134" s="8"/>
    </row>
    <row r="135" spans="1:18" x14ac:dyDescent="0.25">
      <c r="D135" s="61"/>
      <c r="E135" s="112" t="s">
        <v>64</v>
      </c>
      <c r="F135" s="137">
        <f>(G34*H34+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133)/SUM(G34:G133)</f>
        <v>0.8592272080365132</v>
      </c>
      <c r="G135" s="137"/>
      <c r="H135" s="137"/>
      <c r="I135" s="137"/>
      <c r="J135" s="61"/>
    </row>
    <row r="136" spans="1:18" ht="17.399999999999999" x14ac:dyDescent="0.3">
      <c r="A136" s="56"/>
      <c r="B136" s="172" t="s">
        <v>25</v>
      </c>
      <c r="C136" s="172"/>
      <c r="D136" s="113"/>
      <c r="E136" s="113"/>
      <c r="F136" s="113"/>
      <c r="G136" s="113"/>
      <c r="H136" s="113"/>
      <c r="I136" s="113"/>
      <c r="J136" s="113"/>
    </row>
    <row r="137" spans="1:18" x14ac:dyDescent="0.25">
      <c r="B137" s="2"/>
      <c r="C137" s="2" t="s">
        <v>35</v>
      </c>
      <c r="D137" s="114"/>
      <c r="E137" s="114"/>
      <c r="F137" s="114"/>
      <c r="G137" s="114"/>
      <c r="H137" s="114"/>
      <c r="I137" s="114"/>
      <c r="J137" s="114"/>
    </row>
    <row r="138" spans="1:18" ht="39.6" x14ac:dyDescent="0.25">
      <c r="B138" s="2" t="str">
        <f>B7</f>
        <v>TURBINE NO.</v>
      </c>
      <c r="C138" s="2" t="str">
        <f>C7</f>
        <v>ACCEPTANCE</v>
      </c>
      <c r="D138" s="2" t="str">
        <f>D7</f>
        <v xml:space="preserve">90 Days </v>
      </c>
      <c r="E138" s="117" t="str">
        <f>E7</f>
        <v>Days in Mo. &gt; 90 Days from Commissioning</v>
      </c>
      <c r="F138" s="117" t="str">
        <f>F7</f>
        <v>MTD Avail for &gt; 90 days from Commissioning</v>
      </c>
      <c r="G138" s="117"/>
      <c r="H138" s="117"/>
      <c r="I138" s="117" t="s">
        <v>65</v>
      </c>
      <c r="J138" s="114"/>
      <c r="K138" s="75" t="s">
        <v>3</v>
      </c>
    </row>
    <row r="139" spans="1:18" x14ac:dyDescent="0.25">
      <c r="B139" s="11">
        <v>1</v>
      </c>
      <c r="C139" s="82">
        <v>37197</v>
      </c>
      <c r="D139" s="8">
        <f t="shared" ref="D139:D148" si="17">C139+90</f>
        <v>37287</v>
      </c>
      <c r="E139" s="118">
        <f t="shared" ref="E139:E148" si="18">IF($A$9&gt;=D139,(IF($A$9-D139+1&gt;$A$10,$A$9-$A$8+1,$A$9-D139+1)),0)</f>
        <v>28</v>
      </c>
      <c r="F139" s="153">
        <v>0.96808719348755756</v>
      </c>
      <c r="G139" s="131">
        <f>IF(F139&lt;&gt;"",E139,0)</f>
        <v>28</v>
      </c>
      <c r="H139" s="145">
        <f>IF(F139&lt;&gt;"",F139,0)</f>
        <v>0.96808719348755756</v>
      </c>
      <c r="I139" s="131">
        <f t="shared" ref="I139:I148" si="19">IF(E139&gt;0,1,0)</f>
        <v>1</v>
      </c>
      <c r="J139" s="115"/>
      <c r="K139" s="85"/>
      <c r="L139" s="85"/>
    </row>
    <row r="140" spans="1:18" x14ac:dyDescent="0.25">
      <c r="B140" s="11">
        <v>2</v>
      </c>
      <c r="C140" s="82">
        <v>37197</v>
      </c>
      <c r="D140" s="8">
        <f t="shared" si="17"/>
        <v>37287</v>
      </c>
      <c r="E140" s="118">
        <f t="shared" si="18"/>
        <v>28</v>
      </c>
      <c r="F140" s="153">
        <v>0.94454091816367258</v>
      </c>
      <c r="G140" s="131">
        <f t="shared" ref="G140:G148" si="20">IF(F140&lt;&gt;"",E140,0)</f>
        <v>28</v>
      </c>
      <c r="H140" s="145">
        <f t="shared" ref="H140:H148" si="21">IF(F140&lt;&gt;"",F140,0)</f>
        <v>0.94454091816367258</v>
      </c>
      <c r="I140" s="131">
        <f t="shared" si="19"/>
        <v>1</v>
      </c>
      <c r="J140" s="115"/>
      <c r="K140" s="85"/>
      <c r="L140" s="85"/>
      <c r="P140" s="61"/>
    </row>
    <row r="141" spans="1:18" ht="13.8" thickBot="1" x14ac:dyDescent="0.3">
      <c r="B141" s="11">
        <v>3</v>
      </c>
      <c r="C141" s="82">
        <v>37197</v>
      </c>
      <c r="D141" s="8">
        <f t="shared" si="17"/>
        <v>37287</v>
      </c>
      <c r="E141" s="118">
        <f t="shared" si="18"/>
        <v>28</v>
      </c>
      <c r="F141" s="153">
        <v>0.99564856150793646</v>
      </c>
      <c r="G141" s="131">
        <f t="shared" si="20"/>
        <v>28</v>
      </c>
      <c r="H141" s="145">
        <f t="shared" si="21"/>
        <v>0.99564856150793646</v>
      </c>
      <c r="I141" s="131">
        <f t="shared" si="19"/>
        <v>1</v>
      </c>
      <c r="J141" s="115"/>
      <c r="K141" s="76" t="s">
        <v>43</v>
      </c>
      <c r="L141" s="77">
        <v>10</v>
      </c>
      <c r="M141" s="7" t="s">
        <v>7</v>
      </c>
      <c r="P141" s="97" t="s">
        <v>20</v>
      </c>
      <c r="Q141" s="98"/>
      <c r="R141" s="98"/>
    </row>
    <row r="142" spans="1:18" ht="13.8" thickTop="1" x14ac:dyDescent="0.25">
      <c r="B142" s="11">
        <v>4</v>
      </c>
      <c r="C142" s="82">
        <v>37197</v>
      </c>
      <c r="D142" s="8">
        <f t="shared" si="17"/>
        <v>37287</v>
      </c>
      <c r="E142" s="118">
        <f t="shared" si="18"/>
        <v>28</v>
      </c>
      <c r="F142" s="153">
        <v>0.98045547401324573</v>
      </c>
      <c r="G142" s="131">
        <f t="shared" si="20"/>
        <v>28</v>
      </c>
      <c r="H142" s="145">
        <f t="shared" si="21"/>
        <v>0.98045547401324573</v>
      </c>
      <c r="I142" s="131">
        <f t="shared" si="19"/>
        <v>1</v>
      </c>
      <c r="J142" s="115"/>
      <c r="L142" s="7">
        <f>L139+L140+L141</f>
        <v>10</v>
      </c>
      <c r="M142" s="7" t="s">
        <v>9</v>
      </c>
      <c r="P142" s="9"/>
    </row>
    <row r="143" spans="1:18" x14ac:dyDescent="0.25">
      <c r="B143" s="11">
        <v>5</v>
      </c>
      <c r="C143" s="82">
        <v>37197</v>
      </c>
      <c r="D143" s="8">
        <f t="shared" si="17"/>
        <v>37287</v>
      </c>
      <c r="E143" s="118">
        <f t="shared" si="18"/>
        <v>28</v>
      </c>
      <c r="F143" s="153">
        <v>0.9790661163993869</v>
      </c>
      <c r="G143" s="131">
        <f t="shared" si="20"/>
        <v>28</v>
      </c>
      <c r="H143" s="145">
        <f t="shared" si="21"/>
        <v>0.9790661163993869</v>
      </c>
      <c r="I143" s="131">
        <f t="shared" si="19"/>
        <v>1</v>
      </c>
      <c r="J143" s="115"/>
      <c r="L143">
        <f>10-L142</f>
        <v>0</v>
      </c>
    </row>
    <row r="144" spans="1:18" x14ac:dyDescent="0.25">
      <c r="B144" s="11">
        <v>6</v>
      </c>
      <c r="C144" s="82">
        <v>37197</v>
      </c>
      <c r="D144" s="8">
        <f t="shared" si="17"/>
        <v>37287</v>
      </c>
      <c r="E144" s="118">
        <f t="shared" si="18"/>
        <v>28</v>
      </c>
      <c r="F144" s="153">
        <v>0.8987614369531175</v>
      </c>
      <c r="G144" s="131">
        <f t="shared" si="20"/>
        <v>28</v>
      </c>
      <c r="H144" s="145">
        <f t="shared" si="21"/>
        <v>0.8987614369531175</v>
      </c>
      <c r="I144" s="131">
        <f t="shared" si="19"/>
        <v>1</v>
      </c>
      <c r="J144" s="115"/>
    </row>
    <row r="145" spans="1:18" x14ac:dyDescent="0.25">
      <c r="B145" s="11">
        <v>7</v>
      </c>
      <c r="C145" s="82">
        <v>37197</v>
      </c>
      <c r="D145" s="8">
        <f t="shared" si="17"/>
        <v>37287</v>
      </c>
      <c r="E145" s="118">
        <f t="shared" si="18"/>
        <v>28</v>
      </c>
      <c r="F145" s="153">
        <v>0.92102707888532753</v>
      </c>
      <c r="G145" s="131">
        <f t="shared" si="20"/>
        <v>28</v>
      </c>
      <c r="H145" s="145">
        <f t="shared" si="21"/>
        <v>0.92102707888532753</v>
      </c>
      <c r="I145" s="131">
        <f t="shared" si="19"/>
        <v>1</v>
      </c>
      <c r="J145" s="115"/>
    </row>
    <row r="146" spans="1:18" x14ac:dyDescent="0.25">
      <c r="B146" s="11">
        <v>8</v>
      </c>
      <c r="C146" s="82">
        <v>37197</v>
      </c>
      <c r="D146" s="8">
        <f t="shared" si="17"/>
        <v>37287</v>
      </c>
      <c r="E146" s="118">
        <f t="shared" si="18"/>
        <v>28</v>
      </c>
      <c r="F146" s="153">
        <v>0.95751723693163937</v>
      </c>
      <c r="G146" s="131">
        <f t="shared" si="20"/>
        <v>28</v>
      </c>
      <c r="H146" s="145">
        <f t="shared" si="21"/>
        <v>0.95751723693163937</v>
      </c>
      <c r="I146" s="131">
        <f t="shared" si="19"/>
        <v>1</v>
      </c>
      <c r="J146" s="115"/>
    </row>
    <row r="147" spans="1:18" x14ac:dyDescent="0.25">
      <c r="B147" s="11">
        <v>9</v>
      </c>
      <c r="C147" s="82">
        <v>37197</v>
      </c>
      <c r="D147" s="8">
        <f t="shared" si="17"/>
        <v>37287</v>
      </c>
      <c r="E147" s="118">
        <f t="shared" si="18"/>
        <v>28</v>
      </c>
      <c r="F147" s="153">
        <v>0.98171822328594138</v>
      </c>
      <c r="G147" s="131">
        <f t="shared" si="20"/>
        <v>28</v>
      </c>
      <c r="H147" s="145">
        <f t="shared" si="21"/>
        <v>0.98171822328594138</v>
      </c>
      <c r="I147" s="131">
        <f t="shared" si="19"/>
        <v>1</v>
      </c>
      <c r="J147" s="115"/>
      <c r="M147" s="84"/>
      <c r="N147" s="84"/>
      <c r="O147" s="84"/>
      <c r="P147" s="84"/>
    </row>
    <row r="148" spans="1:18" x14ac:dyDescent="0.25">
      <c r="B148" s="11">
        <v>10</v>
      </c>
      <c r="C148" s="82">
        <v>37197</v>
      </c>
      <c r="D148" s="8">
        <f t="shared" si="17"/>
        <v>37287</v>
      </c>
      <c r="E148" s="118">
        <f t="shared" si="18"/>
        <v>28</v>
      </c>
      <c r="F148" s="153">
        <v>0.97306423611111115</v>
      </c>
      <c r="G148" s="131">
        <f t="shared" si="20"/>
        <v>28</v>
      </c>
      <c r="H148" s="145">
        <f t="shared" si="21"/>
        <v>0.97306423611111115</v>
      </c>
      <c r="I148" s="131">
        <f t="shared" si="19"/>
        <v>1</v>
      </c>
      <c r="J148" s="115"/>
      <c r="K148" s="83" t="s">
        <v>52</v>
      </c>
      <c r="L148" s="84" t="s">
        <v>53</v>
      </c>
      <c r="M148" s="84"/>
      <c r="N148" s="84"/>
      <c r="O148" s="84"/>
      <c r="P148" s="84"/>
    </row>
    <row r="149" spans="1:18" x14ac:dyDescent="0.25">
      <c r="D149" s="61"/>
      <c r="E149" s="121" t="s">
        <v>63</v>
      </c>
      <c r="F149" s="122">
        <f>AVERAGE(F139:F148)</f>
        <v>0.95998864757389357</v>
      </c>
      <c r="G149" s="122"/>
      <c r="H149" s="122"/>
      <c r="I149" s="131">
        <f>SUM(I139:I148)</f>
        <v>10</v>
      </c>
      <c r="J149" s="61"/>
      <c r="L149" s="84" t="s">
        <v>54</v>
      </c>
    </row>
    <row r="150" spans="1:18" x14ac:dyDescent="0.25">
      <c r="D150" s="61"/>
      <c r="E150" s="112" t="s">
        <v>64</v>
      </c>
      <c r="F150" s="137">
        <f>(G139*H139+G140*H140+G141*H141+G142*H142+G143*H143+G144*H144+G145*H145+G146*H146+G147*H147+G148*H148)/SUM(G139:G148)</f>
        <v>0.95998864757389368</v>
      </c>
      <c r="G150" s="137"/>
      <c r="H150" s="137"/>
      <c r="I150" s="137"/>
      <c r="J150" s="61"/>
    </row>
    <row r="151" spans="1:18" ht="17.399999999999999" x14ac:dyDescent="0.3">
      <c r="A151" s="56"/>
      <c r="B151" s="172" t="s">
        <v>26</v>
      </c>
      <c r="C151" s="172"/>
      <c r="D151" s="113"/>
      <c r="E151" s="113"/>
      <c r="F151" s="113"/>
      <c r="G151" s="113"/>
      <c r="H151" s="113"/>
      <c r="I151" s="113"/>
      <c r="J151" s="113"/>
    </row>
    <row r="152" spans="1:18" x14ac:dyDescent="0.25">
      <c r="B152" s="2"/>
      <c r="C152" s="2" t="s">
        <v>35</v>
      </c>
      <c r="D152" s="114"/>
      <c r="E152" s="114"/>
      <c r="F152" s="114"/>
      <c r="G152" s="114"/>
      <c r="H152" s="114"/>
      <c r="I152" s="114"/>
      <c r="J152" s="114"/>
    </row>
    <row r="153" spans="1:18" ht="39.6" x14ac:dyDescent="0.25">
      <c r="B153" s="2" t="str">
        <f>B7</f>
        <v>TURBINE NO.</v>
      </c>
      <c r="C153" s="2" t="str">
        <f>C7</f>
        <v>ACCEPTANCE</v>
      </c>
      <c r="D153" s="114" t="str">
        <f>D7</f>
        <v xml:space="preserve">90 Days </v>
      </c>
      <c r="E153" s="117" t="str">
        <f>E7</f>
        <v>Days in Mo. &gt; 90 Days from Commissioning</v>
      </c>
      <c r="F153" s="117" t="str">
        <f>F7</f>
        <v>MTD Avail for &gt; 90 days from Commissioning</v>
      </c>
      <c r="G153" s="117"/>
      <c r="H153" s="117"/>
      <c r="I153" s="117" t="s">
        <v>65</v>
      </c>
      <c r="J153" s="114"/>
      <c r="K153" s="75" t="s">
        <v>3</v>
      </c>
    </row>
    <row r="154" spans="1:18" x14ac:dyDescent="0.25">
      <c r="B154" s="11">
        <v>1</v>
      </c>
      <c r="C154" s="103">
        <v>37236</v>
      </c>
      <c r="D154" s="8">
        <f t="shared" ref="D154:D173" si="22">C154+90</f>
        <v>37326</v>
      </c>
      <c r="E154" s="118">
        <f t="shared" ref="E154:E173" si="23">IF($A$9&gt;=D154,(IF($A$9-D154+1&gt;$A$10,$A$9-$A$8+1,$A$9-D154+1)),0)</f>
        <v>0</v>
      </c>
      <c r="F154" s="120"/>
      <c r="G154" s="131">
        <f>IF(F154&lt;&gt;"",E154,0)</f>
        <v>0</v>
      </c>
      <c r="H154" s="145">
        <f>IF(F154&lt;&gt;"",F154,0)</f>
        <v>0</v>
      </c>
      <c r="I154" s="131">
        <f t="shared" ref="I154:I173" si="24">IF(E154&gt;0,1,0)</f>
        <v>0</v>
      </c>
      <c r="J154" s="115"/>
      <c r="K154" s="85"/>
      <c r="L154" s="85"/>
    </row>
    <row r="155" spans="1:18" x14ac:dyDescent="0.25">
      <c r="B155" s="11">
        <v>2</v>
      </c>
      <c r="C155" s="103">
        <v>37236</v>
      </c>
      <c r="D155" s="8">
        <f t="shared" si="22"/>
        <v>37326</v>
      </c>
      <c r="E155" s="118">
        <f t="shared" si="23"/>
        <v>0</v>
      </c>
      <c r="F155" s="120"/>
      <c r="G155" s="131">
        <f t="shared" ref="G155:G173" si="25">IF(F155&lt;&gt;"",E155,0)</f>
        <v>0</v>
      </c>
      <c r="H155" s="145">
        <f t="shared" ref="H155:H173" si="26">IF(F155&lt;&gt;"",F155,0)</f>
        <v>0</v>
      </c>
      <c r="I155" s="131">
        <f t="shared" si="24"/>
        <v>0</v>
      </c>
      <c r="J155" s="115"/>
      <c r="K155" s="49" t="s">
        <v>43</v>
      </c>
      <c r="L155" s="49">
        <v>0</v>
      </c>
    </row>
    <row r="156" spans="1:18" ht="13.8" thickBot="1" x14ac:dyDescent="0.3">
      <c r="B156" s="11">
        <v>3</v>
      </c>
      <c r="C156" s="103">
        <v>37236</v>
      </c>
      <c r="D156" s="8">
        <f t="shared" si="22"/>
        <v>37326</v>
      </c>
      <c r="E156" s="118">
        <f t="shared" si="23"/>
        <v>0</v>
      </c>
      <c r="F156" s="120"/>
      <c r="G156" s="131">
        <f t="shared" si="25"/>
        <v>0</v>
      </c>
      <c r="H156" s="145">
        <f t="shared" si="26"/>
        <v>0</v>
      </c>
      <c r="I156" s="131">
        <f t="shared" si="24"/>
        <v>0</v>
      </c>
      <c r="J156" s="115"/>
      <c r="K156" s="93" t="s">
        <v>44</v>
      </c>
      <c r="L156" s="93">
        <v>20</v>
      </c>
      <c r="M156" s="7" t="s">
        <v>7</v>
      </c>
      <c r="P156" s="99" t="s">
        <v>20</v>
      </c>
      <c r="Q156" s="107"/>
      <c r="R156" s="107"/>
    </row>
    <row r="157" spans="1:18" ht="13.8" thickTop="1" x14ac:dyDescent="0.25">
      <c r="B157" s="11">
        <v>4</v>
      </c>
      <c r="C157" s="103">
        <v>37236</v>
      </c>
      <c r="D157" s="8">
        <f t="shared" si="22"/>
        <v>37326</v>
      </c>
      <c r="E157" s="118">
        <f t="shared" si="23"/>
        <v>0</v>
      </c>
      <c r="F157" s="120"/>
      <c r="G157" s="131">
        <f t="shared" si="25"/>
        <v>0</v>
      </c>
      <c r="H157" s="145">
        <f t="shared" si="26"/>
        <v>0</v>
      </c>
      <c r="I157" s="131">
        <f t="shared" si="24"/>
        <v>0</v>
      </c>
      <c r="J157" s="115"/>
      <c r="L157" s="7">
        <f>SUM(L155:L156)</f>
        <v>20</v>
      </c>
      <c r="M157" s="7" t="s">
        <v>9</v>
      </c>
      <c r="P157" s="105"/>
      <c r="Q157" s="61"/>
      <c r="R157" s="61"/>
    </row>
    <row r="158" spans="1:18" x14ac:dyDescent="0.25">
      <c r="B158" s="11">
        <v>5</v>
      </c>
      <c r="C158" s="103">
        <v>37236</v>
      </c>
      <c r="D158" s="8">
        <f t="shared" si="22"/>
        <v>37326</v>
      </c>
      <c r="E158" s="118">
        <f t="shared" si="23"/>
        <v>0</v>
      </c>
      <c r="F158" s="120"/>
      <c r="G158" s="131">
        <f t="shared" si="25"/>
        <v>0</v>
      </c>
      <c r="H158" s="145">
        <f t="shared" si="26"/>
        <v>0</v>
      </c>
      <c r="I158" s="131">
        <f t="shared" si="24"/>
        <v>0</v>
      </c>
      <c r="J158" s="115"/>
      <c r="L158">
        <f>20-L157</f>
        <v>0</v>
      </c>
    </row>
    <row r="159" spans="1:18" x14ac:dyDescent="0.25">
      <c r="B159" s="11">
        <v>6</v>
      </c>
      <c r="C159" s="103">
        <v>37236</v>
      </c>
      <c r="D159" s="8">
        <f t="shared" si="22"/>
        <v>37326</v>
      </c>
      <c r="E159" s="118">
        <f t="shared" si="23"/>
        <v>0</v>
      </c>
      <c r="F159" s="120"/>
      <c r="G159" s="131">
        <f t="shared" si="25"/>
        <v>0</v>
      </c>
      <c r="H159" s="145">
        <f t="shared" si="26"/>
        <v>0</v>
      </c>
      <c r="I159" s="131">
        <f t="shared" si="24"/>
        <v>0</v>
      </c>
      <c r="J159" s="115"/>
    </row>
    <row r="160" spans="1:18" x14ac:dyDescent="0.25">
      <c r="B160" s="11">
        <v>7</v>
      </c>
      <c r="C160" s="103">
        <v>37236</v>
      </c>
      <c r="D160" s="8">
        <f t="shared" si="22"/>
        <v>37326</v>
      </c>
      <c r="E160" s="118">
        <f t="shared" si="23"/>
        <v>0</v>
      </c>
      <c r="F160" s="120"/>
      <c r="G160" s="131">
        <f t="shared" si="25"/>
        <v>0</v>
      </c>
      <c r="H160" s="145">
        <f t="shared" si="26"/>
        <v>0</v>
      </c>
      <c r="I160" s="131">
        <f t="shared" si="24"/>
        <v>0</v>
      </c>
      <c r="J160" s="115"/>
    </row>
    <row r="161" spans="1:10" x14ac:dyDescent="0.25">
      <c r="B161" s="11">
        <v>8</v>
      </c>
      <c r="C161" s="103">
        <v>37236</v>
      </c>
      <c r="D161" s="8">
        <f t="shared" si="22"/>
        <v>37326</v>
      </c>
      <c r="E161" s="118">
        <f t="shared" si="23"/>
        <v>0</v>
      </c>
      <c r="F161" s="120"/>
      <c r="G161" s="131">
        <f t="shared" si="25"/>
        <v>0</v>
      </c>
      <c r="H161" s="145">
        <f t="shared" si="26"/>
        <v>0</v>
      </c>
      <c r="I161" s="131">
        <f t="shared" si="24"/>
        <v>0</v>
      </c>
      <c r="J161" s="115"/>
    </row>
    <row r="162" spans="1:10" x14ac:dyDescent="0.25">
      <c r="B162" s="11">
        <v>9</v>
      </c>
      <c r="C162" s="103">
        <v>37236</v>
      </c>
      <c r="D162" s="8">
        <f t="shared" si="22"/>
        <v>37326</v>
      </c>
      <c r="E162" s="118">
        <f t="shared" si="23"/>
        <v>0</v>
      </c>
      <c r="F162" s="120"/>
      <c r="G162" s="131">
        <f t="shared" si="25"/>
        <v>0</v>
      </c>
      <c r="H162" s="145">
        <f t="shared" si="26"/>
        <v>0</v>
      </c>
      <c r="I162" s="131">
        <f t="shared" si="24"/>
        <v>0</v>
      </c>
      <c r="J162" s="115"/>
    </row>
    <row r="163" spans="1:10" x14ac:dyDescent="0.25">
      <c r="B163" s="11">
        <v>10</v>
      </c>
      <c r="C163" s="103">
        <v>37236</v>
      </c>
      <c r="D163" s="8">
        <f t="shared" si="22"/>
        <v>37326</v>
      </c>
      <c r="E163" s="118">
        <f t="shared" si="23"/>
        <v>0</v>
      </c>
      <c r="F163" s="120"/>
      <c r="G163" s="131">
        <f t="shared" si="25"/>
        <v>0</v>
      </c>
      <c r="H163" s="145">
        <f t="shared" si="26"/>
        <v>0</v>
      </c>
      <c r="I163" s="131">
        <f t="shared" si="24"/>
        <v>0</v>
      </c>
      <c r="J163" s="115"/>
    </row>
    <row r="164" spans="1:10" x14ac:dyDescent="0.25">
      <c r="B164" s="11">
        <v>11</v>
      </c>
      <c r="C164" s="104">
        <v>37243</v>
      </c>
      <c r="D164" s="8">
        <f t="shared" si="22"/>
        <v>37333</v>
      </c>
      <c r="E164" s="118">
        <f t="shared" si="23"/>
        <v>0</v>
      </c>
      <c r="F164" s="120"/>
      <c r="G164" s="131">
        <f t="shared" si="25"/>
        <v>0</v>
      </c>
      <c r="H164" s="145">
        <f t="shared" si="26"/>
        <v>0</v>
      </c>
      <c r="I164" s="131">
        <f t="shared" si="24"/>
        <v>0</v>
      </c>
      <c r="J164" s="115"/>
    </row>
    <row r="165" spans="1:10" x14ac:dyDescent="0.25">
      <c r="B165" s="11">
        <v>12</v>
      </c>
      <c r="C165" s="103">
        <v>37236</v>
      </c>
      <c r="D165" s="8">
        <f t="shared" si="22"/>
        <v>37326</v>
      </c>
      <c r="E165" s="118">
        <f t="shared" si="23"/>
        <v>0</v>
      </c>
      <c r="F165" s="120"/>
      <c r="G165" s="131">
        <f t="shared" si="25"/>
        <v>0</v>
      </c>
      <c r="H165" s="145">
        <f t="shared" si="26"/>
        <v>0</v>
      </c>
      <c r="I165" s="131">
        <f t="shared" si="24"/>
        <v>0</v>
      </c>
      <c r="J165" s="115"/>
    </row>
    <row r="166" spans="1:10" x14ac:dyDescent="0.25">
      <c r="B166" s="11">
        <v>13</v>
      </c>
      <c r="C166" s="103">
        <v>37236</v>
      </c>
      <c r="D166" s="8">
        <f t="shared" si="22"/>
        <v>37326</v>
      </c>
      <c r="E166" s="118">
        <f t="shared" si="23"/>
        <v>0</v>
      </c>
      <c r="F166" s="120"/>
      <c r="G166" s="131">
        <f t="shared" si="25"/>
        <v>0</v>
      </c>
      <c r="H166" s="145">
        <f t="shared" si="26"/>
        <v>0</v>
      </c>
      <c r="I166" s="131">
        <f t="shared" si="24"/>
        <v>0</v>
      </c>
      <c r="J166" s="115"/>
    </row>
    <row r="167" spans="1:10" x14ac:dyDescent="0.25">
      <c r="B167" s="11">
        <v>14</v>
      </c>
      <c r="C167" s="103">
        <v>37236</v>
      </c>
      <c r="D167" s="8">
        <f t="shared" si="22"/>
        <v>37326</v>
      </c>
      <c r="E167" s="118">
        <f t="shared" si="23"/>
        <v>0</v>
      </c>
      <c r="F167" s="120"/>
      <c r="G167" s="131">
        <f t="shared" si="25"/>
        <v>0</v>
      </c>
      <c r="H167" s="145">
        <f t="shared" si="26"/>
        <v>0</v>
      </c>
      <c r="I167" s="131">
        <f t="shared" si="24"/>
        <v>0</v>
      </c>
      <c r="J167" s="115"/>
    </row>
    <row r="168" spans="1:10" x14ac:dyDescent="0.25">
      <c r="B168" s="11">
        <v>15</v>
      </c>
      <c r="C168" s="103">
        <v>37236</v>
      </c>
      <c r="D168" s="8">
        <f t="shared" si="22"/>
        <v>37326</v>
      </c>
      <c r="E168" s="118">
        <f t="shared" si="23"/>
        <v>0</v>
      </c>
      <c r="F168" s="120"/>
      <c r="G168" s="131">
        <f t="shared" si="25"/>
        <v>0</v>
      </c>
      <c r="H168" s="145">
        <f t="shared" si="26"/>
        <v>0</v>
      </c>
      <c r="I168" s="131">
        <f t="shared" si="24"/>
        <v>0</v>
      </c>
      <c r="J168" s="115"/>
    </row>
    <row r="169" spans="1:10" x14ac:dyDescent="0.25">
      <c r="B169" s="11">
        <v>16</v>
      </c>
      <c r="C169" s="103">
        <v>37243</v>
      </c>
      <c r="D169" s="8">
        <f t="shared" si="22"/>
        <v>37333</v>
      </c>
      <c r="E169" s="118">
        <f t="shared" si="23"/>
        <v>0</v>
      </c>
      <c r="F169" s="120"/>
      <c r="G169" s="131">
        <f t="shared" si="25"/>
        <v>0</v>
      </c>
      <c r="H169" s="145">
        <f t="shared" si="26"/>
        <v>0</v>
      </c>
      <c r="I169" s="131">
        <f t="shared" si="24"/>
        <v>0</v>
      </c>
      <c r="J169" s="115"/>
    </row>
    <row r="170" spans="1:10" x14ac:dyDescent="0.25">
      <c r="B170" s="11">
        <v>17</v>
      </c>
      <c r="C170" s="103">
        <v>37236</v>
      </c>
      <c r="D170" s="8">
        <f t="shared" si="22"/>
        <v>37326</v>
      </c>
      <c r="E170" s="118">
        <f t="shared" si="23"/>
        <v>0</v>
      </c>
      <c r="F170" s="120"/>
      <c r="G170" s="131">
        <f t="shared" si="25"/>
        <v>0</v>
      </c>
      <c r="H170" s="145">
        <f t="shared" si="26"/>
        <v>0</v>
      </c>
      <c r="I170" s="131">
        <f t="shared" si="24"/>
        <v>0</v>
      </c>
      <c r="J170" s="115"/>
    </row>
    <row r="171" spans="1:10" x14ac:dyDescent="0.25">
      <c r="B171" s="11">
        <v>18</v>
      </c>
      <c r="C171" s="103">
        <v>37236</v>
      </c>
      <c r="D171" s="8">
        <f t="shared" si="22"/>
        <v>37326</v>
      </c>
      <c r="E171" s="118">
        <f t="shared" si="23"/>
        <v>0</v>
      </c>
      <c r="F171" s="120"/>
      <c r="G171" s="131">
        <f t="shared" si="25"/>
        <v>0</v>
      </c>
      <c r="H171" s="145">
        <f t="shared" si="26"/>
        <v>0</v>
      </c>
      <c r="I171" s="131">
        <f t="shared" si="24"/>
        <v>0</v>
      </c>
      <c r="J171" s="115"/>
    </row>
    <row r="172" spans="1:10" x14ac:dyDescent="0.25">
      <c r="B172" s="11">
        <v>19</v>
      </c>
      <c r="C172" s="103">
        <v>37236</v>
      </c>
      <c r="D172" s="8">
        <f t="shared" si="22"/>
        <v>37326</v>
      </c>
      <c r="E172" s="118">
        <f t="shared" si="23"/>
        <v>0</v>
      </c>
      <c r="F172" s="120"/>
      <c r="G172" s="131">
        <f t="shared" si="25"/>
        <v>0</v>
      </c>
      <c r="H172" s="145">
        <f t="shared" si="26"/>
        <v>0</v>
      </c>
      <c r="I172" s="131">
        <f t="shared" si="24"/>
        <v>0</v>
      </c>
      <c r="J172" s="115"/>
    </row>
    <row r="173" spans="1:10" x14ac:dyDescent="0.25">
      <c r="B173" s="11">
        <v>20</v>
      </c>
      <c r="C173" s="103">
        <v>37236</v>
      </c>
      <c r="D173" s="8">
        <f t="shared" si="22"/>
        <v>37326</v>
      </c>
      <c r="E173" s="118">
        <f t="shared" si="23"/>
        <v>0</v>
      </c>
      <c r="F173" s="120"/>
      <c r="G173" s="131">
        <f t="shared" si="25"/>
        <v>0</v>
      </c>
      <c r="H173" s="145">
        <f t="shared" si="26"/>
        <v>0</v>
      </c>
      <c r="I173" s="131">
        <f t="shared" si="24"/>
        <v>0</v>
      </c>
      <c r="J173" s="115"/>
    </row>
    <row r="174" spans="1:10" x14ac:dyDescent="0.25">
      <c r="D174" s="61"/>
      <c r="E174" s="121" t="s">
        <v>63</v>
      </c>
      <c r="F174" s="123" t="e">
        <f>AVERAGE(F154:F173)</f>
        <v>#DIV/0!</v>
      </c>
      <c r="G174" s="123"/>
      <c r="H174" s="123"/>
      <c r="I174" s="131">
        <f>SUM(I154:I173)</f>
        <v>0</v>
      </c>
      <c r="J174" s="61"/>
    </row>
    <row r="175" spans="1:10" x14ac:dyDescent="0.25">
      <c r="D175" s="61"/>
      <c r="E175" s="112" t="s">
        <v>64</v>
      </c>
      <c r="F175" s="143" t="e">
        <f>(G154*H154+G155*H155+G156*H156+G157*H157+G158*H158+G159*H159+G160*H160+G161*H161+G162*H162+G163*H163+G164*H164+G165*H165+G166*H166+G167*H167+G168*H168+G169*H169+G170*H170+G171*H171+G172*H172+G173*H173)/SUM(G154:G173)</f>
        <v>#DIV/0!</v>
      </c>
      <c r="G175" s="61"/>
      <c r="H175" s="61"/>
      <c r="I175" s="61"/>
      <c r="J175" s="61"/>
    </row>
    <row r="176" spans="1:10" ht="17.399999999999999" x14ac:dyDescent="0.3">
      <c r="A176" s="56"/>
      <c r="B176" s="172" t="s">
        <v>27</v>
      </c>
      <c r="C176" s="172"/>
      <c r="D176" s="113"/>
      <c r="E176" s="113"/>
      <c r="F176" s="113"/>
      <c r="G176" s="113"/>
      <c r="H176" s="113"/>
      <c r="I176" s="113"/>
      <c r="J176" s="113"/>
    </row>
    <row r="177" spans="1:18" x14ac:dyDescent="0.25">
      <c r="B177" s="2"/>
      <c r="C177" s="2" t="s">
        <v>35</v>
      </c>
      <c r="D177" s="114"/>
      <c r="E177" s="114"/>
      <c r="F177" s="114"/>
      <c r="G177" s="114"/>
      <c r="H177" s="114"/>
      <c r="I177" s="114"/>
      <c r="J177" s="114"/>
    </row>
    <row r="178" spans="1:18" ht="39.6" x14ac:dyDescent="0.25">
      <c r="B178" s="2" t="str">
        <f>B7</f>
        <v>TURBINE NO.</v>
      </c>
      <c r="C178" s="2" t="str">
        <f>C7</f>
        <v>ACCEPTANCE</v>
      </c>
      <c r="D178" s="114" t="str">
        <f>D7</f>
        <v xml:space="preserve">90 Days </v>
      </c>
      <c r="E178" s="117" t="str">
        <f>E7</f>
        <v>Days in Mo. &gt; 90 Days from Commissioning</v>
      </c>
      <c r="F178" s="117" t="str">
        <f>F7</f>
        <v>MTD Avail for &gt; 90 days from Commissioning</v>
      </c>
      <c r="G178" s="117"/>
      <c r="H178" s="117"/>
      <c r="I178" s="117" t="s">
        <v>65</v>
      </c>
      <c r="J178" s="114"/>
      <c r="K178" s="75" t="s">
        <v>3</v>
      </c>
    </row>
    <row r="179" spans="1:18" x14ac:dyDescent="0.25">
      <c r="B179" s="11">
        <v>1</v>
      </c>
      <c r="C179" s="82">
        <v>37201</v>
      </c>
      <c r="D179" s="8">
        <f t="shared" ref="D179:D184" si="27">C179+90</f>
        <v>37291</v>
      </c>
      <c r="E179" s="118">
        <f t="shared" ref="E179:E184" si="28">IF($A$9&gt;=D179,(IF($A$9-D179+1&gt;$A$10,$A$9-$A$8+1,$A$9-D179+1)),0)</f>
        <v>25</v>
      </c>
      <c r="F179" s="155">
        <v>0.96752604166666667</v>
      </c>
      <c r="G179" s="131">
        <f t="shared" ref="G179:G184" si="29">IF(F179&lt;&gt;"",E179,0)</f>
        <v>25</v>
      </c>
      <c r="H179" s="145">
        <f t="shared" ref="H179:H184" si="30">IF(F179&lt;&gt;"",F179,0)</f>
        <v>0.96752604166666667</v>
      </c>
      <c r="I179" s="131">
        <f t="shared" ref="I179:I184" si="31">IF(E179&gt;0,1,0)</f>
        <v>1</v>
      </c>
      <c r="J179" s="115"/>
      <c r="K179" s="85"/>
      <c r="L179" s="85"/>
    </row>
    <row r="180" spans="1:18" x14ac:dyDescent="0.25">
      <c r="B180" s="11">
        <v>2</v>
      </c>
      <c r="C180" s="82">
        <v>37201</v>
      </c>
      <c r="D180" s="8">
        <f t="shared" si="27"/>
        <v>37291</v>
      </c>
      <c r="E180" s="118">
        <f t="shared" si="28"/>
        <v>25</v>
      </c>
      <c r="F180" s="155">
        <v>0.98888186177248671</v>
      </c>
      <c r="G180" s="131">
        <f t="shared" si="29"/>
        <v>25</v>
      </c>
      <c r="H180" s="145">
        <f t="shared" si="30"/>
        <v>0.98888186177248671</v>
      </c>
      <c r="I180" s="131">
        <f t="shared" si="31"/>
        <v>1</v>
      </c>
      <c r="J180" s="115"/>
      <c r="K180" s="85"/>
      <c r="L180" s="85"/>
    </row>
    <row r="181" spans="1:18" ht="13.8" thickBot="1" x14ac:dyDescent="0.3">
      <c r="B181" s="11">
        <v>3</v>
      </c>
      <c r="C181" s="82">
        <v>37201</v>
      </c>
      <c r="D181" s="8">
        <f t="shared" si="27"/>
        <v>37291</v>
      </c>
      <c r="E181" s="118">
        <f t="shared" si="28"/>
        <v>25</v>
      </c>
      <c r="F181" s="155">
        <v>0.94266863988491389</v>
      </c>
      <c r="G181" s="131">
        <f t="shared" si="29"/>
        <v>25</v>
      </c>
      <c r="H181" s="145">
        <f t="shared" si="30"/>
        <v>0.94266863988491389</v>
      </c>
      <c r="I181" s="131">
        <f t="shared" si="31"/>
        <v>1</v>
      </c>
      <c r="J181" s="115"/>
      <c r="K181" s="76" t="s">
        <v>43</v>
      </c>
      <c r="L181" s="77">
        <v>6</v>
      </c>
      <c r="M181" s="7" t="s">
        <v>7</v>
      </c>
      <c r="P181" s="97" t="s">
        <v>20</v>
      </c>
      <c r="Q181" s="98"/>
      <c r="R181" s="98"/>
    </row>
    <row r="182" spans="1:18" ht="13.8" thickTop="1" x14ac:dyDescent="0.25">
      <c r="B182" s="11">
        <v>4</v>
      </c>
      <c r="C182" s="82">
        <v>37201</v>
      </c>
      <c r="D182" s="8">
        <f t="shared" si="27"/>
        <v>37291</v>
      </c>
      <c r="E182" s="118">
        <f t="shared" si="28"/>
        <v>25</v>
      </c>
      <c r="F182" s="155">
        <v>0.9707771164021165</v>
      </c>
      <c r="G182" s="131">
        <f t="shared" si="29"/>
        <v>25</v>
      </c>
      <c r="H182" s="145">
        <f t="shared" si="30"/>
        <v>0.9707771164021165</v>
      </c>
      <c r="I182" s="131">
        <f t="shared" si="31"/>
        <v>1</v>
      </c>
      <c r="J182" s="115"/>
      <c r="L182" s="7">
        <f>L179+L180+L181</f>
        <v>6</v>
      </c>
      <c r="M182" s="7" t="s">
        <v>9</v>
      </c>
      <c r="P182" s="9"/>
    </row>
    <row r="183" spans="1:18" x14ac:dyDescent="0.25">
      <c r="B183" s="11">
        <v>5</v>
      </c>
      <c r="C183" s="82">
        <v>37201</v>
      </c>
      <c r="D183" s="8">
        <f t="shared" si="27"/>
        <v>37291</v>
      </c>
      <c r="E183" s="118">
        <f t="shared" si="28"/>
        <v>25</v>
      </c>
      <c r="F183" s="155">
        <v>0.98681382275132279</v>
      </c>
      <c r="G183" s="131">
        <f t="shared" si="29"/>
        <v>25</v>
      </c>
      <c r="H183" s="145">
        <f t="shared" si="30"/>
        <v>0.98681382275132279</v>
      </c>
      <c r="I183" s="131">
        <f t="shared" si="31"/>
        <v>1</v>
      </c>
      <c r="J183" s="115"/>
      <c r="L183">
        <f>L182-6</f>
        <v>0</v>
      </c>
    </row>
    <row r="184" spans="1:18" x14ac:dyDescent="0.25">
      <c r="B184" s="11">
        <v>6</v>
      </c>
      <c r="C184" s="82">
        <v>37201</v>
      </c>
      <c r="D184" s="8">
        <f t="shared" si="27"/>
        <v>37291</v>
      </c>
      <c r="E184" s="118">
        <f t="shared" si="28"/>
        <v>25</v>
      </c>
      <c r="F184" s="155">
        <v>0.98770337301587308</v>
      </c>
      <c r="G184" s="131">
        <f t="shared" si="29"/>
        <v>25</v>
      </c>
      <c r="H184" s="145">
        <f t="shared" si="30"/>
        <v>0.98770337301587308</v>
      </c>
      <c r="I184" s="131">
        <f t="shared" si="31"/>
        <v>1</v>
      </c>
      <c r="J184" s="115"/>
    </row>
    <row r="185" spans="1:18" x14ac:dyDescent="0.25">
      <c r="D185" s="61"/>
      <c r="E185" s="121" t="s">
        <v>63</v>
      </c>
      <c r="F185" s="123">
        <f>AVERAGE(F179:F184)</f>
        <v>0.97406180924889663</v>
      </c>
      <c r="G185" s="123"/>
      <c r="H185" s="123"/>
      <c r="I185" s="131">
        <f>SUM(I179:I184)</f>
        <v>6</v>
      </c>
      <c r="J185" s="61"/>
    </row>
    <row r="186" spans="1:18" x14ac:dyDescent="0.25">
      <c r="D186" s="61"/>
      <c r="E186" s="112" t="s">
        <v>64</v>
      </c>
      <c r="F186" s="143">
        <f>(G179*H179+G180*H180+G181*H181+G182*H182+G183*H183+G184*H184)/SUM(G179:G184)</f>
        <v>0.97406180924889663</v>
      </c>
      <c r="G186" s="61"/>
      <c r="H186" s="61"/>
      <c r="I186" s="61"/>
      <c r="J186" s="61"/>
    </row>
    <row r="187" spans="1:18" ht="17.399999999999999" x14ac:dyDescent="0.3">
      <c r="A187" s="56"/>
      <c r="B187" s="172" t="s">
        <v>58</v>
      </c>
      <c r="C187" s="172"/>
      <c r="D187" s="113"/>
      <c r="E187" s="113"/>
      <c r="F187" s="113"/>
      <c r="G187" s="113"/>
      <c r="H187" s="113"/>
      <c r="I187" s="113"/>
      <c r="J187" s="113"/>
    </row>
    <row r="188" spans="1:18" x14ac:dyDescent="0.25">
      <c r="B188" s="2"/>
      <c r="C188" s="2" t="s">
        <v>57</v>
      </c>
      <c r="D188" s="114"/>
      <c r="E188" s="114"/>
      <c r="F188" s="114"/>
      <c r="G188" s="114"/>
      <c r="H188" s="114"/>
      <c r="I188" s="114"/>
      <c r="J188" s="114"/>
    </row>
    <row r="189" spans="1:18" ht="39.6" x14ac:dyDescent="0.25">
      <c r="B189" s="2" t="str">
        <f>B7</f>
        <v>TURBINE NO.</v>
      </c>
      <c r="C189" s="2" t="str">
        <f>C7</f>
        <v>ACCEPTANCE</v>
      </c>
      <c r="D189" s="114" t="str">
        <f>D7</f>
        <v xml:space="preserve">90 Days </v>
      </c>
      <c r="E189" s="117" t="str">
        <f>E7</f>
        <v>Days in Mo. &gt; 90 Days from Commissioning</v>
      </c>
      <c r="F189" s="117" t="str">
        <f>F7</f>
        <v>MTD Avail for &gt; 90 days from Commissioning</v>
      </c>
      <c r="G189" s="117"/>
      <c r="H189" s="117"/>
      <c r="I189" s="117" t="s">
        <v>65</v>
      </c>
      <c r="J189" s="114"/>
      <c r="K189" s="75" t="s">
        <v>3</v>
      </c>
    </row>
    <row r="190" spans="1:18" x14ac:dyDescent="0.25">
      <c r="B190" s="11">
        <v>1</v>
      </c>
      <c r="C190" s="103">
        <v>37256</v>
      </c>
      <c r="D190" s="8">
        <f t="shared" ref="D190:D205" si="32">C190+90</f>
        <v>37346</v>
      </c>
      <c r="E190" s="118">
        <f t="shared" ref="E190:E205" si="33">IF($A$9&gt;=D190,(IF($A$9-D190+1&gt;$A$10,$A$9-$A$8+1,$A$9-D190+1)),0)</f>
        <v>0</v>
      </c>
      <c r="F190" s="120"/>
      <c r="G190" s="131">
        <f>IF(F190&lt;&gt;"",E190,0)</f>
        <v>0</v>
      </c>
      <c r="H190" s="145">
        <f>IF(F190&lt;&gt;"",F190,0)</f>
        <v>0</v>
      </c>
      <c r="I190" s="131">
        <f t="shared" ref="I190:I205" si="34">IF(E190&gt;0,1,0)</f>
        <v>0</v>
      </c>
      <c r="J190" s="115"/>
      <c r="K190" s="85"/>
      <c r="L190" s="85"/>
    </row>
    <row r="191" spans="1:18" x14ac:dyDescent="0.25">
      <c r="B191" s="11">
        <v>2</v>
      </c>
      <c r="C191" s="103">
        <v>37255</v>
      </c>
      <c r="D191" s="8">
        <f t="shared" si="32"/>
        <v>37345</v>
      </c>
      <c r="E191" s="118">
        <f t="shared" si="33"/>
        <v>0</v>
      </c>
      <c r="F191" s="120"/>
      <c r="G191" s="131">
        <f t="shared" ref="G191:G205" si="35">IF(F191&lt;&gt;"",E191,0)</f>
        <v>0</v>
      </c>
      <c r="H191" s="145">
        <f t="shared" ref="H191:H205" si="36">IF(F191&lt;&gt;"",F191,0)</f>
        <v>0</v>
      </c>
      <c r="I191" s="131">
        <f t="shared" si="34"/>
        <v>0</v>
      </c>
      <c r="J191" s="115"/>
      <c r="K191" s="49" t="s">
        <v>43</v>
      </c>
      <c r="L191" s="49">
        <v>0</v>
      </c>
    </row>
    <row r="192" spans="1:18" ht="13.8" thickBot="1" x14ac:dyDescent="0.3">
      <c r="B192" s="11">
        <v>3</v>
      </c>
      <c r="C192" s="103">
        <v>37256</v>
      </c>
      <c r="D192" s="8">
        <f t="shared" si="32"/>
        <v>37346</v>
      </c>
      <c r="E192" s="118">
        <f t="shared" si="33"/>
        <v>0</v>
      </c>
      <c r="F192" s="120"/>
      <c r="G192" s="131">
        <f t="shared" si="35"/>
        <v>0</v>
      </c>
      <c r="H192" s="145">
        <f t="shared" si="36"/>
        <v>0</v>
      </c>
      <c r="I192" s="131">
        <f t="shared" si="34"/>
        <v>0</v>
      </c>
      <c r="J192" s="115"/>
      <c r="K192" s="93" t="s">
        <v>44</v>
      </c>
      <c r="L192" s="93">
        <f>COUNT(C190:C205)</f>
        <v>16</v>
      </c>
      <c r="M192" s="7" t="s">
        <v>7</v>
      </c>
      <c r="P192" s="99" t="s">
        <v>20</v>
      </c>
      <c r="Q192" s="98"/>
      <c r="R192" s="98"/>
    </row>
    <row r="193" spans="1:18" ht="13.8" thickTop="1" x14ac:dyDescent="0.25">
      <c r="B193" s="11">
        <v>4</v>
      </c>
      <c r="C193" s="103">
        <v>37254</v>
      </c>
      <c r="D193" s="8">
        <f t="shared" si="32"/>
        <v>37344</v>
      </c>
      <c r="E193" s="118">
        <f t="shared" si="33"/>
        <v>0</v>
      </c>
      <c r="F193" s="120"/>
      <c r="G193" s="131">
        <f t="shared" si="35"/>
        <v>0</v>
      </c>
      <c r="H193" s="145">
        <f t="shared" si="36"/>
        <v>0</v>
      </c>
      <c r="I193" s="131">
        <f t="shared" si="34"/>
        <v>0</v>
      </c>
      <c r="J193" s="115"/>
      <c r="L193" s="7">
        <f>SUM(L191:L192)</f>
        <v>16</v>
      </c>
      <c r="M193" s="7" t="s">
        <v>9</v>
      </c>
      <c r="P193" s="108"/>
      <c r="Q193" s="109"/>
      <c r="R193" s="109"/>
    </row>
    <row r="194" spans="1:18" x14ac:dyDescent="0.25">
      <c r="B194" s="11">
        <v>5</v>
      </c>
      <c r="C194" s="103">
        <v>37256</v>
      </c>
      <c r="D194" s="8">
        <f t="shared" si="32"/>
        <v>37346</v>
      </c>
      <c r="E194" s="118">
        <f t="shared" si="33"/>
        <v>0</v>
      </c>
      <c r="F194" s="120"/>
      <c r="G194" s="131">
        <f t="shared" si="35"/>
        <v>0</v>
      </c>
      <c r="H194" s="145">
        <f t="shared" si="36"/>
        <v>0</v>
      </c>
      <c r="I194" s="131">
        <f t="shared" si="34"/>
        <v>0</v>
      </c>
      <c r="J194" s="115"/>
      <c r="L194">
        <f>16-L193</f>
        <v>0</v>
      </c>
    </row>
    <row r="195" spans="1:18" x14ac:dyDescent="0.25">
      <c r="B195" s="11">
        <v>6</v>
      </c>
      <c r="C195" s="103">
        <v>37255</v>
      </c>
      <c r="D195" s="8">
        <f t="shared" si="32"/>
        <v>37345</v>
      </c>
      <c r="E195" s="118">
        <f t="shared" si="33"/>
        <v>0</v>
      </c>
      <c r="F195" s="120"/>
      <c r="G195" s="131">
        <f t="shared" si="35"/>
        <v>0</v>
      </c>
      <c r="H195" s="145">
        <f t="shared" si="36"/>
        <v>0</v>
      </c>
      <c r="I195" s="131">
        <f t="shared" si="34"/>
        <v>0</v>
      </c>
      <c r="J195" s="115"/>
    </row>
    <row r="196" spans="1:18" x14ac:dyDescent="0.25">
      <c r="B196" s="11">
        <v>7</v>
      </c>
      <c r="C196" s="103">
        <v>37255</v>
      </c>
      <c r="D196" s="8">
        <f t="shared" si="32"/>
        <v>37345</v>
      </c>
      <c r="E196" s="118">
        <f t="shared" si="33"/>
        <v>0</v>
      </c>
      <c r="F196" s="120"/>
      <c r="G196" s="131">
        <f t="shared" si="35"/>
        <v>0</v>
      </c>
      <c r="H196" s="145">
        <f t="shared" si="36"/>
        <v>0</v>
      </c>
      <c r="I196" s="131">
        <f t="shared" si="34"/>
        <v>0</v>
      </c>
      <c r="J196" s="115"/>
    </row>
    <row r="197" spans="1:18" x14ac:dyDescent="0.25">
      <c r="B197" s="11">
        <v>8</v>
      </c>
      <c r="C197" s="103">
        <v>37254</v>
      </c>
      <c r="D197" s="8">
        <f t="shared" si="32"/>
        <v>37344</v>
      </c>
      <c r="E197" s="118">
        <f t="shared" si="33"/>
        <v>0</v>
      </c>
      <c r="F197" s="120"/>
      <c r="G197" s="131">
        <f t="shared" si="35"/>
        <v>0</v>
      </c>
      <c r="H197" s="145">
        <f t="shared" si="36"/>
        <v>0</v>
      </c>
      <c r="I197" s="131">
        <f t="shared" si="34"/>
        <v>0</v>
      </c>
      <c r="J197" s="115"/>
    </row>
    <row r="198" spans="1:18" x14ac:dyDescent="0.25">
      <c r="B198" s="11">
        <v>9</v>
      </c>
      <c r="C198" s="103">
        <v>37254</v>
      </c>
      <c r="D198" s="8">
        <f t="shared" si="32"/>
        <v>37344</v>
      </c>
      <c r="E198" s="118">
        <f t="shared" si="33"/>
        <v>0</v>
      </c>
      <c r="F198" s="120"/>
      <c r="G198" s="131">
        <f t="shared" si="35"/>
        <v>0</v>
      </c>
      <c r="H198" s="145">
        <f t="shared" si="36"/>
        <v>0</v>
      </c>
      <c r="I198" s="131">
        <f t="shared" si="34"/>
        <v>0</v>
      </c>
      <c r="J198" s="115"/>
    </row>
    <row r="199" spans="1:18" x14ac:dyDescent="0.25">
      <c r="B199" s="11">
        <v>10</v>
      </c>
      <c r="C199" s="103">
        <v>37254</v>
      </c>
      <c r="D199" s="8">
        <f t="shared" si="32"/>
        <v>37344</v>
      </c>
      <c r="E199" s="118">
        <f t="shared" si="33"/>
        <v>0</v>
      </c>
      <c r="F199" s="120"/>
      <c r="G199" s="131">
        <f t="shared" si="35"/>
        <v>0</v>
      </c>
      <c r="H199" s="145">
        <f t="shared" si="36"/>
        <v>0</v>
      </c>
      <c r="I199" s="131">
        <f t="shared" si="34"/>
        <v>0</v>
      </c>
      <c r="J199" s="115"/>
    </row>
    <row r="200" spans="1:18" x14ac:dyDescent="0.25">
      <c r="B200" s="11">
        <v>11</v>
      </c>
      <c r="C200" s="103">
        <v>37256</v>
      </c>
      <c r="D200" s="8">
        <f t="shared" si="32"/>
        <v>37346</v>
      </c>
      <c r="E200" s="118">
        <f t="shared" si="33"/>
        <v>0</v>
      </c>
      <c r="F200" s="120"/>
      <c r="G200" s="131">
        <f t="shared" si="35"/>
        <v>0</v>
      </c>
      <c r="H200" s="145">
        <f t="shared" si="36"/>
        <v>0</v>
      </c>
      <c r="I200" s="131">
        <f t="shared" si="34"/>
        <v>0</v>
      </c>
      <c r="J200" s="115"/>
    </row>
    <row r="201" spans="1:18" x14ac:dyDescent="0.25">
      <c r="B201" s="11">
        <v>12</v>
      </c>
      <c r="C201" s="103">
        <v>37254</v>
      </c>
      <c r="D201" s="8">
        <f t="shared" si="32"/>
        <v>37344</v>
      </c>
      <c r="E201" s="118">
        <f t="shared" si="33"/>
        <v>0</v>
      </c>
      <c r="F201" s="120"/>
      <c r="G201" s="131">
        <f t="shared" si="35"/>
        <v>0</v>
      </c>
      <c r="H201" s="145">
        <f t="shared" si="36"/>
        <v>0</v>
      </c>
      <c r="I201" s="131">
        <f t="shared" si="34"/>
        <v>0</v>
      </c>
      <c r="J201" s="115"/>
    </row>
    <row r="202" spans="1:18" x14ac:dyDescent="0.25">
      <c r="B202" s="11">
        <v>13</v>
      </c>
      <c r="C202" s="103">
        <v>37253</v>
      </c>
      <c r="D202" s="8">
        <f t="shared" si="32"/>
        <v>37343</v>
      </c>
      <c r="E202" s="118">
        <f t="shared" si="33"/>
        <v>0</v>
      </c>
      <c r="F202" s="120"/>
      <c r="G202" s="131">
        <f t="shared" si="35"/>
        <v>0</v>
      </c>
      <c r="H202" s="145">
        <f t="shared" si="36"/>
        <v>0</v>
      </c>
      <c r="I202" s="131">
        <f t="shared" si="34"/>
        <v>0</v>
      </c>
      <c r="J202" s="115"/>
    </row>
    <row r="203" spans="1:18" x14ac:dyDescent="0.25">
      <c r="B203" s="11">
        <v>14</v>
      </c>
      <c r="C203" s="103">
        <v>37253</v>
      </c>
      <c r="D203" s="8">
        <f t="shared" si="32"/>
        <v>37343</v>
      </c>
      <c r="E203" s="118">
        <f t="shared" si="33"/>
        <v>0</v>
      </c>
      <c r="F203" s="120"/>
      <c r="G203" s="131">
        <f t="shared" si="35"/>
        <v>0</v>
      </c>
      <c r="H203" s="145">
        <f t="shared" si="36"/>
        <v>0</v>
      </c>
      <c r="I203" s="131">
        <f t="shared" si="34"/>
        <v>0</v>
      </c>
      <c r="J203" s="115"/>
    </row>
    <row r="204" spans="1:18" x14ac:dyDescent="0.25">
      <c r="B204" s="11">
        <v>15</v>
      </c>
      <c r="C204" s="103">
        <v>37253</v>
      </c>
      <c r="D204" s="8">
        <f t="shared" si="32"/>
        <v>37343</v>
      </c>
      <c r="E204" s="118">
        <f t="shared" si="33"/>
        <v>0</v>
      </c>
      <c r="F204" s="120"/>
      <c r="G204" s="131">
        <f t="shared" si="35"/>
        <v>0</v>
      </c>
      <c r="H204" s="145">
        <f t="shared" si="36"/>
        <v>0</v>
      </c>
      <c r="I204" s="131">
        <f t="shared" si="34"/>
        <v>0</v>
      </c>
      <c r="J204" s="115"/>
    </row>
    <row r="205" spans="1:18" x14ac:dyDescent="0.25">
      <c r="B205" s="11">
        <v>16</v>
      </c>
      <c r="C205" s="103">
        <v>37252</v>
      </c>
      <c r="D205" s="8">
        <f t="shared" si="32"/>
        <v>37342</v>
      </c>
      <c r="E205" s="118">
        <f t="shared" si="33"/>
        <v>0</v>
      </c>
      <c r="F205" s="120"/>
      <c r="G205" s="131">
        <f t="shared" si="35"/>
        <v>0</v>
      </c>
      <c r="H205" s="145">
        <f t="shared" si="36"/>
        <v>0</v>
      </c>
      <c r="I205" s="131">
        <f t="shared" si="34"/>
        <v>0</v>
      </c>
      <c r="J205" s="115"/>
    </row>
    <row r="206" spans="1:18" x14ac:dyDescent="0.25">
      <c r="D206" s="61"/>
      <c r="E206" s="121" t="s">
        <v>63</v>
      </c>
      <c r="F206" s="123" t="e">
        <f>AVERAGE(F190:F205)</f>
        <v>#DIV/0!</v>
      </c>
      <c r="G206" s="123"/>
      <c r="H206" s="123"/>
      <c r="I206" s="131">
        <f>SUM(I190:I205)</f>
        <v>0</v>
      </c>
      <c r="J206" s="61"/>
    </row>
    <row r="207" spans="1:18" x14ac:dyDescent="0.25">
      <c r="D207" s="61"/>
      <c r="E207" s="112" t="s">
        <v>64</v>
      </c>
      <c r="F207" s="143" t="e">
        <f>(G190*H190+G191*H191+G192*H192+G193*H193+G194*H194+G195*H195+G196*H196+G197*H197+G198*H198+G199*H199+G200*H200+G201*H201+G202*H202+G203*H203+G204*H204+G205*H205)/SUM(G190:G205)</f>
        <v>#DIV/0!</v>
      </c>
      <c r="G207" s="61"/>
      <c r="H207" s="61"/>
      <c r="I207" s="61"/>
      <c r="J207" s="61"/>
    </row>
    <row r="208" spans="1:18" ht="17.399999999999999" x14ac:dyDescent="0.3">
      <c r="A208" s="56"/>
      <c r="B208" s="172" t="s">
        <v>34</v>
      </c>
      <c r="C208" s="172"/>
      <c r="D208" s="113"/>
      <c r="E208" s="113"/>
      <c r="F208" s="113"/>
      <c r="G208" s="113"/>
      <c r="H208" s="113"/>
      <c r="I208" s="113"/>
      <c r="J208" s="113"/>
    </row>
    <row r="209" spans="2:18" x14ac:dyDescent="0.25">
      <c r="B209" s="2"/>
      <c r="C209" s="2" t="s">
        <v>56</v>
      </c>
      <c r="D209" s="114"/>
      <c r="E209" s="114"/>
      <c r="F209" s="114"/>
      <c r="G209" s="114"/>
      <c r="H209" s="114"/>
      <c r="I209" s="114"/>
      <c r="J209" s="114"/>
    </row>
    <row r="210" spans="2:18" ht="39.6" x14ac:dyDescent="0.25">
      <c r="B210" s="2" t="str">
        <f>B7</f>
        <v>TURBINE NO.</v>
      </c>
      <c r="C210" s="2" t="str">
        <f>C7</f>
        <v>ACCEPTANCE</v>
      </c>
      <c r="D210" s="114" t="str">
        <f>D7</f>
        <v xml:space="preserve">90 Days </v>
      </c>
      <c r="E210" s="117" t="str">
        <f>E7</f>
        <v>Days in Mo. &gt; 90 Days from Commissioning</v>
      </c>
      <c r="F210" s="117" t="str">
        <f>F7</f>
        <v>MTD Avail for &gt; 90 days from Commissioning</v>
      </c>
      <c r="G210" s="117"/>
      <c r="H210" s="117"/>
      <c r="I210" s="117" t="s">
        <v>65</v>
      </c>
      <c r="J210" s="114"/>
      <c r="K210" s="75" t="s">
        <v>3</v>
      </c>
    </row>
    <row r="211" spans="2:18" x14ac:dyDescent="0.25">
      <c r="B211" s="11">
        <v>31</v>
      </c>
      <c r="C211" s="106">
        <v>37237</v>
      </c>
      <c r="D211" s="8">
        <f t="shared" ref="D211:D227" si="37">C211+90</f>
        <v>37327</v>
      </c>
      <c r="E211" s="118">
        <f t="shared" ref="E211:E227" si="38">IF($A$9&gt;=D211,(IF($A$9-D211+1&gt;$A$10,$A$9-$A$8+1,$A$9-D211+1)),0)</f>
        <v>0</v>
      </c>
      <c r="F211" s="120"/>
      <c r="G211" s="131">
        <f>IF(F211&lt;&gt;"",E211,0)</f>
        <v>0</v>
      </c>
      <c r="H211" s="145">
        <f>IF(F211&lt;&gt;"",F211,0)</f>
        <v>0</v>
      </c>
      <c r="I211" s="131">
        <f t="shared" ref="I211:I227" si="39">IF(E211&gt;0,1,0)</f>
        <v>0</v>
      </c>
      <c r="J211" s="116"/>
      <c r="K211" s="85"/>
      <c r="L211" s="85"/>
    </row>
    <row r="212" spans="2:18" x14ac:dyDescent="0.25">
      <c r="B212" s="11">
        <v>32</v>
      </c>
      <c r="C212" s="106">
        <v>37237</v>
      </c>
      <c r="D212" s="8">
        <f t="shared" si="37"/>
        <v>37327</v>
      </c>
      <c r="E212" s="118">
        <f t="shared" si="38"/>
        <v>0</v>
      </c>
      <c r="F212" s="120"/>
      <c r="G212" s="131">
        <f t="shared" ref="G212:G227" si="40">IF(F212&lt;&gt;"",E212,0)</f>
        <v>0</v>
      </c>
      <c r="H212" s="145">
        <f t="shared" ref="H212:H227" si="41">IF(F212&lt;&gt;"",F212,0)</f>
        <v>0</v>
      </c>
      <c r="I212" s="131">
        <f t="shared" si="39"/>
        <v>0</v>
      </c>
      <c r="J212" s="116"/>
      <c r="K212" s="49" t="s">
        <v>43</v>
      </c>
      <c r="L212" s="49">
        <v>0</v>
      </c>
    </row>
    <row r="213" spans="2:18" ht="13.8" thickBot="1" x14ac:dyDescent="0.3">
      <c r="B213" s="11">
        <v>33</v>
      </c>
      <c r="C213" s="106">
        <v>37239</v>
      </c>
      <c r="D213" s="8">
        <f t="shared" si="37"/>
        <v>37329</v>
      </c>
      <c r="E213" s="118">
        <f t="shared" si="38"/>
        <v>0</v>
      </c>
      <c r="F213" s="120"/>
      <c r="G213" s="131">
        <f t="shared" si="40"/>
        <v>0</v>
      </c>
      <c r="H213" s="145">
        <f t="shared" si="41"/>
        <v>0</v>
      </c>
      <c r="I213" s="131">
        <f t="shared" si="39"/>
        <v>0</v>
      </c>
      <c r="J213" s="116"/>
      <c r="K213" s="93" t="s">
        <v>44</v>
      </c>
      <c r="L213" s="93">
        <f>COUNT(C211:C227)</f>
        <v>17</v>
      </c>
      <c r="M213" s="7" t="s">
        <v>7</v>
      </c>
      <c r="P213" s="99" t="s">
        <v>20</v>
      </c>
      <c r="Q213" s="98"/>
      <c r="R213" s="98"/>
    </row>
    <row r="214" spans="2:18" ht="13.8" thickTop="1" x14ac:dyDescent="0.25">
      <c r="B214" s="11">
        <v>34</v>
      </c>
      <c r="C214" s="106">
        <v>37236</v>
      </c>
      <c r="D214" s="8">
        <f t="shared" si="37"/>
        <v>37326</v>
      </c>
      <c r="E214" s="118">
        <f t="shared" si="38"/>
        <v>0</v>
      </c>
      <c r="F214" s="120"/>
      <c r="G214" s="131">
        <f t="shared" si="40"/>
        <v>0</v>
      </c>
      <c r="H214" s="145">
        <f t="shared" si="41"/>
        <v>0</v>
      </c>
      <c r="I214" s="131">
        <f t="shared" si="39"/>
        <v>0</v>
      </c>
      <c r="J214" s="116"/>
      <c r="L214" s="7">
        <f>SUM(L212:L213)</f>
        <v>17</v>
      </c>
      <c r="M214" s="7" t="s">
        <v>9</v>
      </c>
      <c r="P214" s="105"/>
      <c r="Q214" s="61"/>
      <c r="R214" s="61"/>
    </row>
    <row r="215" spans="2:18" x14ac:dyDescent="0.25">
      <c r="B215" s="11">
        <v>35</v>
      </c>
      <c r="C215" s="102">
        <v>37233</v>
      </c>
      <c r="D215" s="8">
        <f t="shared" si="37"/>
        <v>37323</v>
      </c>
      <c r="E215" s="118">
        <f t="shared" si="38"/>
        <v>0</v>
      </c>
      <c r="F215" s="120"/>
      <c r="G215" s="131">
        <f t="shared" si="40"/>
        <v>0</v>
      </c>
      <c r="H215" s="145">
        <f t="shared" si="41"/>
        <v>0</v>
      </c>
      <c r="I215" s="131">
        <f t="shared" si="39"/>
        <v>0</v>
      </c>
      <c r="J215" s="116"/>
      <c r="L215">
        <f>17-L214</f>
        <v>0</v>
      </c>
    </row>
    <row r="216" spans="2:18" x14ac:dyDescent="0.25">
      <c r="B216" s="11">
        <v>36</v>
      </c>
      <c r="C216" s="102">
        <v>37234</v>
      </c>
      <c r="D216" s="8">
        <f t="shared" si="37"/>
        <v>37324</v>
      </c>
      <c r="E216" s="118">
        <f t="shared" si="38"/>
        <v>0</v>
      </c>
      <c r="F216" s="120"/>
      <c r="G216" s="131">
        <f t="shared" si="40"/>
        <v>0</v>
      </c>
      <c r="H216" s="145">
        <f t="shared" si="41"/>
        <v>0</v>
      </c>
      <c r="I216" s="131">
        <f t="shared" si="39"/>
        <v>0</v>
      </c>
      <c r="J216" s="116"/>
    </row>
    <row r="217" spans="2:18" x14ac:dyDescent="0.25">
      <c r="B217" s="11">
        <v>37</v>
      </c>
      <c r="C217" s="102">
        <v>37233</v>
      </c>
      <c r="D217" s="8">
        <f t="shared" si="37"/>
        <v>37323</v>
      </c>
      <c r="E217" s="118">
        <f t="shared" si="38"/>
        <v>0</v>
      </c>
      <c r="F217" s="120"/>
      <c r="G217" s="131">
        <f t="shared" si="40"/>
        <v>0</v>
      </c>
      <c r="H217" s="145">
        <f t="shared" si="41"/>
        <v>0</v>
      </c>
      <c r="I217" s="131">
        <f t="shared" si="39"/>
        <v>0</v>
      </c>
      <c r="J217" s="116"/>
    </row>
    <row r="218" spans="2:18" x14ac:dyDescent="0.25">
      <c r="B218" s="11">
        <v>38</v>
      </c>
      <c r="C218" s="102">
        <v>37233</v>
      </c>
      <c r="D218" s="8">
        <f t="shared" si="37"/>
        <v>37323</v>
      </c>
      <c r="E218" s="118">
        <f t="shared" si="38"/>
        <v>0</v>
      </c>
      <c r="F218" s="120"/>
      <c r="G218" s="131">
        <f t="shared" si="40"/>
        <v>0</v>
      </c>
      <c r="H218" s="145">
        <f t="shared" si="41"/>
        <v>0</v>
      </c>
      <c r="I218" s="131">
        <f t="shared" si="39"/>
        <v>0</v>
      </c>
      <c r="J218" s="116"/>
    </row>
    <row r="219" spans="2:18" x14ac:dyDescent="0.25">
      <c r="B219" s="11">
        <v>39</v>
      </c>
      <c r="C219" s="102">
        <v>37236</v>
      </c>
      <c r="D219" s="8">
        <f t="shared" si="37"/>
        <v>37326</v>
      </c>
      <c r="E219" s="118">
        <f t="shared" si="38"/>
        <v>0</v>
      </c>
      <c r="F219" s="120"/>
      <c r="G219" s="131">
        <f t="shared" si="40"/>
        <v>0</v>
      </c>
      <c r="H219" s="145">
        <f t="shared" si="41"/>
        <v>0</v>
      </c>
      <c r="I219" s="131">
        <f t="shared" si="39"/>
        <v>0</v>
      </c>
      <c r="J219" s="116"/>
    </row>
    <row r="220" spans="2:18" x14ac:dyDescent="0.25">
      <c r="B220" s="11">
        <v>40</v>
      </c>
      <c r="C220" s="102">
        <v>37232</v>
      </c>
      <c r="D220" s="8">
        <f t="shared" si="37"/>
        <v>37322</v>
      </c>
      <c r="E220" s="118">
        <f t="shared" si="38"/>
        <v>0</v>
      </c>
      <c r="F220" s="120"/>
      <c r="G220" s="131">
        <f t="shared" si="40"/>
        <v>0</v>
      </c>
      <c r="H220" s="145">
        <f t="shared" si="41"/>
        <v>0</v>
      </c>
      <c r="I220" s="131">
        <f t="shared" si="39"/>
        <v>0</v>
      </c>
      <c r="J220" s="116"/>
    </row>
    <row r="221" spans="2:18" x14ac:dyDescent="0.25">
      <c r="B221" s="11">
        <v>41</v>
      </c>
      <c r="C221" s="102">
        <v>37233</v>
      </c>
      <c r="D221" s="8">
        <f t="shared" si="37"/>
        <v>37323</v>
      </c>
      <c r="E221" s="118">
        <f t="shared" si="38"/>
        <v>0</v>
      </c>
      <c r="F221" s="120"/>
      <c r="G221" s="131">
        <f t="shared" si="40"/>
        <v>0</v>
      </c>
      <c r="H221" s="145">
        <f t="shared" si="41"/>
        <v>0</v>
      </c>
      <c r="I221" s="131">
        <f t="shared" si="39"/>
        <v>0</v>
      </c>
      <c r="J221" s="116"/>
    </row>
    <row r="222" spans="2:18" x14ac:dyDescent="0.25">
      <c r="B222" s="11">
        <v>42</v>
      </c>
      <c r="C222" s="102">
        <v>37233</v>
      </c>
      <c r="D222" s="8">
        <f t="shared" si="37"/>
        <v>37323</v>
      </c>
      <c r="E222" s="118">
        <f t="shared" si="38"/>
        <v>0</v>
      </c>
      <c r="F222" s="120"/>
      <c r="G222" s="131">
        <f t="shared" si="40"/>
        <v>0</v>
      </c>
      <c r="H222" s="145">
        <f t="shared" si="41"/>
        <v>0</v>
      </c>
      <c r="I222" s="131">
        <f t="shared" si="39"/>
        <v>0</v>
      </c>
      <c r="J222" s="116"/>
    </row>
    <row r="223" spans="2:18" x14ac:dyDescent="0.25">
      <c r="B223" s="11">
        <v>43</v>
      </c>
      <c r="C223" s="102">
        <v>37235</v>
      </c>
      <c r="D223" s="8">
        <f t="shared" si="37"/>
        <v>37325</v>
      </c>
      <c r="E223" s="118">
        <f t="shared" si="38"/>
        <v>0</v>
      </c>
      <c r="F223" s="120"/>
      <c r="G223" s="131">
        <f t="shared" si="40"/>
        <v>0</v>
      </c>
      <c r="H223" s="145">
        <f t="shared" si="41"/>
        <v>0</v>
      </c>
      <c r="I223" s="131">
        <f t="shared" si="39"/>
        <v>0</v>
      </c>
      <c r="J223" s="116"/>
    </row>
    <row r="224" spans="2:18" x14ac:dyDescent="0.25">
      <c r="B224" s="11">
        <v>44</v>
      </c>
      <c r="C224" s="102">
        <v>37234</v>
      </c>
      <c r="D224" s="8">
        <f t="shared" si="37"/>
        <v>37324</v>
      </c>
      <c r="E224" s="118">
        <f t="shared" si="38"/>
        <v>0</v>
      </c>
      <c r="F224" s="120"/>
      <c r="G224" s="131">
        <f t="shared" si="40"/>
        <v>0</v>
      </c>
      <c r="H224" s="145">
        <f t="shared" si="41"/>
        <v>0</v>
      </c>
      <c r="I224" s="131">
        <f t="shared" si="39"/>
        <v>0</v>
      </c>
      <c r="J224" s="116"/>
    </row>
    <row r="225" spans="1:18" x14ac:dyDescent="0.25">
      <c r="B225" s="11">
        <v>45</v>
      </c>
      <c r="C225" s="102">
        <v>37233</v>
      </c>
      <c r="D225" s="8">
        <f t="shared" si="37"/>
        <v>37323</v>
      </c>
      <c r="E225" s="118">
        <f t="shared" si="38"/>
        <v>0</v>
      </c>
      <c r="F225" s="120"/>
      <c r="G225" s="131">
        <f t="shared" si="40"/>
        <v>0</v>
      </c>
      <c r="H225" s="145">
        <f t="shared" si="41"/>
        <v>0</v>
      </c>
      <c r="I225" s="131">
        <f t="shared" si="39"/>
        <v>0</v>
      </c>
      <c r="J225" s="116"/>
    </row>
    <row r="226" spans="1:18" x14ac:dyDescent="0.25">
      <c r="B226" s="11">
        <v>46</v>
      </c>
      <c r="C226" s="102">
        <v>37236</v>
      </c>
      <c r="D226" s="8">
        <f t="shared" si="37"/>
        <v>37326</v>
      </c>
      <c r="E226" s="118">
        <f t="shared" si="38"/>
        <v>0</v>
      </c>
      <c r="F226" s="120"/>
      <c r="G226" s="131">
        <f t="shared" si="40"/>
        <v>0</v>
      </c>
      <c r="H226" s="145">
        <f t="shared" si="41"/>
        <v>0</v>
      </c>
      <c r="I226" s="131">
        <f t="shared" si="39"/>
        <v>0</v>
      </c>
      <c r="J226" s="116"/>
    </row>
    <row r="227" spans="1:18" x14ac:dyDescent="0.25">
      <c r="B227" s="11">
        <v>47</v>
      </c>
      <c r="C227" s="102">
        <v>37233</v>
      </c>
      <c r="D227" s="8">
        <f t="shared" si="37"/>
        <v>37323</v>
      </c>
      <c r="E227" s="118">
        <f t="shared" si="38"/>
        <v>0</v>
      </c>
      <c r="F227" s="120"/>
      <c r="G227" s="131">
        <f t="shared" si="40"/>
        <v>0</v>
      </c>
      <c r="H227" s="145">
        <f t="shared" si="41"/>
        <v>0</v>
      </c>
      <c r="I227" s="131">
        <f t="shared" si="39"/>
        <v>0</v>
      </c>
      <c r="J227" s="116"/>
    </row>
    <row r="228" spans="1:18" x14ac:dyDescent="0.25">
      <c r="D228" s="61"/>
      <c r="E228" s="121" t="s">
        <v>63</v>
      </c>
      <c r="F228" s="123" t="e">
        <f>AVERAGE(F211:F227)</f>
        <v>#DIV/0!</v>
      </c>
      <c r="G228" s="123"/>
      <c r="H228" s="123"/>
      <c r="I228" s="131">
        <f>SUM(I211:I227)</f>
        <v>0</v>
      </c>
      <c r="J228" s="61"/>
    </row>
    <row r="229" spans="1:18" x14ac:dyDescent="0.25">
      <c r="D229" s="61"/>
      <c r="E229" s="112" t="s">
        <v>64</v>
      </c>
      <c r="F229" s="143" t="e">
        <f>(G211*H211+G212*H212+G213*H213+G214*H214+G215*H215+G216*H216+G217*H217+G218*H218+G219*H219+G220*H220+G221*H221+G222*H222+G223*H223+G224*H224+G225*H225+G226*H226+G227*H227)/SUM(G211:G227)</f>
        <v>#DIV/0!</v>
      </c>
      <c r="G229" s="61"/>
      <c r="H229" s="61"/>
      <c r="I229" s="61"/>
      <c r="J229" s="61"/>
    </row>
    <row r="230" spans="1:18" ht="17.399999999999999" x14ac:dyDescent="0.3">
      <c r="A230" s="56"/>
      <c r="B230" s="172" t="s">
        <v>46</v>
      </c>
      <c r="C230" s="172"/>
      <c r="D230" s="113"/>
      <c r="E230" s="113"/>
      <c r="F230" s="113"/>
      <c r="G230" s="113"/>
      <c r="H230" s="113"/>
      <c r="I230" s="113"/>
      <c r="J230" s="113"/>
    </row>
    <row r="231" spans="1:18" x14ac:dyDescent="0.25">
      <c r="B231" s="2"/>
      <c r="C231" s="2" t="s">
        <v>56</v>
      </c>
      <c r="D231" s="114"/>
      <c r="E231" s="114"/>
      <c r="F231" s="114"/>
      <c r="G231" s="114"/>
      <c r="H231" s="114"/>
      <c r="I231" s="114"/>
      <c r="J231" s="114"/>
    </row>
    <row r="232" spans="1:18" ht="39.6" x14ac:dyDescent="0.25">
      <c r="B232" s="2" t="str">
        <f>B7</f>
        <v>TURBINE NO.</v>
      </c>
      <c r="C232" s="2" t="str">
        <f>C7</f>
        <v>ACCEPTANCE</v>
      </c>
      <c r="D232" s="114" t="str">
        <f>D7</f>
        <v xml:space="preserve">90 Days </v>
      </c>
      <c r="E232" s="117" t="str">
        <f>E7</f>
        <v>Days in Mo. &gt; 90 Days from Commissioning</v>
      </c>
      <c r="F232" s="117" t="str">
        <f>F7</f>
        <v>MTD Avail for &gt; 90 days from Commissioning</v>
      </c>
      <c r="G232" s="117"/>
      <c r="H232" s="117"/>
      <c r="I232" s="117" t="s">
        <v>65</v>
      </c>
      <c r="J232" s="114"/>
      <c r="K232" s="75" t="s">
        <v>3</v>
      </c>
    </row>
    <row r="233" spans="1:18" x14ac:dyDescent="0.25">
      <c r="B233" s="11">
        <v>1</v>
      </c>
      <c r="C233" s="100">
        <v>37215</v>
      </c>
      <c r="D233" s="8">
        <f t="shared" ref="D233:D264" si="42">C233+90</f>
        <v>37305</v>
      </c>
      <c r="E233" s="118">
        <f t="shared" ref="E233:E296" si="43">IF($A$9&gt;=D233,(IF($A$9-D233+1&gt;$A$10,$A$9-$A$8+1,$A$9-D233+1)),0)</f>
        <v>11</v>
      </c>
      <c r="F233" s="156">
        <v>0.9459198400474037</v>
      </c>
      <c r="G233" s="131">
        <f>IF(F233&lt;&gt;"",E233,0)</f>
        <v>11</v>
      </c>
      <c r="H233" s="145">
        <f>IF(F233&lt;&gt;"",F233,0)</f>
        <v>0.9459198400474037</v>
      </c>
      <c r="I233" s="131">
        <f t="shared" ref="I233:I264" si="44">IF(E233&gt;0,1,0)</f>
        <v>1</v>
      </c>
      <c r="J233" s="116"/>
      <c r="K233" s="85"/>
      <c r="L233" s="85"/>
    </row>
    <row r="234" spans="1:18" x14ac:dyDescent="0.25">
      <c r="B234" s="11">
        <v>2</v>
      </c>
      <c r="C234" s="100">
        <v>37216</v>
      </c>
      <c r="D234" s="8">
        <f t="shared" si="42"/>
        <v>37306</v>
      </c>
      <c r="E234" s="118">
        <f t="shared" si="43"/>
        <v>10</v>
      </c>
      <c r="F234" s="156">
        <v>0.995943833640625</v>
      </c>
      <c r="G234" s="131">
        <f t="shared" ref="G234:G297" si="45">IF(F234&lt;&gt;"",E234,0)</f>
        <v>10</v>
      </c>
      <c r="H234" s="145">
        <f t="shared" ref="H234:H297" si="46">IF(F234&lt;&gt;"",F234,0)</f>
        <v>0.995943833640625</v>
      </c>
      <c r="I234" s="131">
        <f t="shared" si="44"/>
        <v>1</v>
      </c>
      <c r="J234" s="116"/>
      <c r="K234" s="49" t="s">
        <v>43</v>
      </c>
      <c r="L234" s="49">
        <v>62</v>
      </c>
    </row>
    <row r="235" spans="1:18" ht="13.8" thickBot="1" x14ac:dyDescent="0.3">
      <c r="B235" s="11">
        <v>3</v>
      </c>
      <c r="C235" s="100">
        <v>37215</v>
      </c>
      <c r="D235" s="8">
        <f t="shared" si="42"/>
        <v>37305</v>
      </c>
      <c r="E235" s="118">
        <f t="shared" si="43"/>
        <v>11</v>
      </c>
      <c r="F235" s="156">
        <v>0.99759639467691819</v>
      </c>
      <c r="G235" s="131">
        <f t="shared" si="45"/>
        <v>11</v>
      </c>
      <c r="H235" s="145">
        <f t="shared" si="46"/>
        <v>0.99759639467691819</v>
      </c>
      <c r="I235" s="131">
        <f t="shared" si="44"/>
        <v>1</v>
      </c>
      <c r="J235" s="116"/>
      <c r="K235" s="93" t="s">
        <v>44</v>
      </c>
      <c r="L235" s="93">
        <v>28</v>
      </c>
      <c r="M235" s="7" t="s">
        <v>7</v>
      </c>
      <c r="P235" s="99" t="s">
        <v>20</v>
      </c>
      <c r="Q235" s="98"/>
      <c r="R235" s="98"/>
    </row>
    <row r="236" spans="1:18" ht="13.8" thickTop="1" x14ac:dyDescent="0.25">
      <c r="B236" s="11">
        <v>4</v>
      </c>
      <c r="C236" s="100">
        <v>37215</v>
      </c>
      <c r="D236" s="8">
        <f t="shared" si="42"/>
        <v>37305</v>
      </c>
      <c r="E236" s="118">
        <f t="shared" si="43"/>
        <v>11</v>
      </c>
      <c r="F236" s="156">
        <v>0.94795812141221258</v>
      </c>
      <c r="G236" s="131">
        <f t="shared" si="45"/>
        <v>11</v>
      </c>
      <c r="H236" s="145">
        <f t="shared" si="46"/>
        <v>0.94795812141221258</v>
      </c>
      <c r="I236" s="131">
        <f t="shared" si="44"/>
        <v>1</v>
      </c>
      <c r="J236" s="116"/>
      <c r="L236" s="7">
        <f>SUM(L234:L235)</f>
        <v>90</v>
      </c>
      <c r="M236" s="7" t="s">
        <v>9</v>
      </c>
      <c r="P236" s="105"/>
      <c r="Q236" s="61"/>
      <c r="R236" s="61"/>
    </row>
    <row r="237" spans="1:18" x14ac:dyDescent="0.25">
      <c r="B237" s="11">
        <v>5</v>
      </c>
      <c r="C237" s="100">
        <v>37215</v>
      </c>
      <c r="D237" s="8">
        <f t="shared" si="42"/>
        <v>37305</v>
      </c>
      <c r="E237" s="118">
        <f t="shared" si="43"/>
        <v>11</v>
      </c>
      <c r="F237" s="156">
        <v>0.86712337134713524</v>
      </c>
      <c r="G237" s="131">
        <f t="shared" si="45"/>
        <v>11</v>
      </c>
      <c r="H237" s="145">
        <f t="shared" si="46"/>
        <v>0.86712337134713524</v>
      </c>
      <c r="I237" s="131">
        <f t="shared" si="44"/>
        <v>1</v>
      </c>
      <c r="J237" s="116"/>
      <c r="L237">
        <f>90-L236</f>
        <v>0</v>
      </c>
    </row>
    <row r="238" spans="1:18" x14ac:dyDescent="0.25">
      <c r="B238" s="11">
        <v>7</v>
      </c>
      <c r="C238" s="101">
        <v>37218</v>
      </c>
      <c r="D238" s="8">
        <f t="shared" si="42"/>
        <v>37308</v>
      </c>
      <c r="E238" s="118">
        <f t="shared" si="43"/>
        <v>8</v>
      </c>
      <c r="F238" s="156">
        <v>0.96160358203004692</v>
      </c>
      <c r="G238" s="131">
        <f t="shared" si="45"/>
        <v>8</v>
      </c>
      <c r="H238" s="145">
        <f t="shared" si="46"/>
        <v>0.96160358203004692</v>
      </c>
      <c r="I238" s="131">
        <f t="shared" si="44"/>
        <v>1</v>
      </c>
      <c r="J238" s="116"/>
    </row>
    <row r="239" spans="1:18" x14ac:dyDescent="0.25">
      <c r="B239" s="11">
        <v>8</v>
      </c>
      <c r="C239" s="101">
        <v>37218</v>
      </c>
      <c r="D239" s="8">
        <f t="shared" si="42"/>
        <v>37308</v>
      </c>
      <c r="E239" s="118">
        <f t="shared" si="43"/>
        <v>8</v>
      </c>
      <c r="F239" s="156">
        <v>0.88294539086268076</v>
      </c>
      <c r="G239" s="131">
        <f t="shared" si="45"/>
        <v>8</v>
      </c>
      <c r="H239" s="145">
        <f t="shared" si="46"/>
        <v>0.88294539086268076</v>
      </c>
      <c r="I239" s="131">
        <f t="shared" si="44"/>
        <v>1</v>
      </c>
      <c r="J239" s="116"/>
    </row>
    <row r="240" spans="1:18" x14ac:dyDescent="0.25">
      <c r="B240" s="11">
        <v>9</v>
      </c>
      <c r="C240" s="100">
        <v>37216</v>
      </c>
      <c r="D240" s="8">
        <f t="shared" si="42"/>
        <v>37306</v>
      </c>
      <c r="E240" s="118">
        <f t="shared" si="43"/>
        <v>10</v>
      </c>
      <c r="F240" s="156">
        <v>0.94587670647102751</v>
      </c>
      <c r="G240" s="131">
        <f t="shared" si="45"/>
        <v>10</v>
      </c>
      <c r="H240" s="145">
        <f t="shared" si="46"/>
        <v>0.94587670647102751</v>
      </c>
      <c r="I240" s="131">
        <f t="shared" si="44"/>
        <v>1</v>
      </c>
      <c r="J240" s="116"/>
    </row>
    <row r="241" spans="2:10" x14ac:dyDescent="0.25">
      <c r="B241" s="11">
        <v>13</v>
      </c>
      <c r="C241" s="100">
        <v>37215</v>
      </c>
      <c r="D241" s="8">
        <f t="shared" si="42"/>
        <v>37305</v>
      </c>
      <c r="E241" s="118">
        <f t="shared" si="43"/>
        <v>11</v>
      </c>
      <c r="F241" s="156">
        <v>0.92363726354270248</v>
      </c>
      <c r="G241" s="131">
        <f t="shared" si="45"/>
        <v>11</v>
      </c>
      <c r="H241" s="145">
        <f t="shared" si="46"/>
        <v>0.92363726354270248</v>
      </c>
      <c r="I241" s="131">
        <f t="shared" si="44"/>
        <v>1</v>
      </c>
      <c r="J241" s="116"/>
    </row>
    <row r="242" spans="2:10" x14ac:dyDescent="0.25">
      <c r="B242" s="11">
        <v>14</v>
      </c>
      <c r="C242" s="100">
        <v>37216</v>
      </c>
      <c r="D242" s="8">
        <f t="shared" si="42"/>
        <v>37306</v>
      </c>
      <c r="E242" s="118">
        <f t="shared" si="43"/>
        <v>10</v>
      </c>
      <c r="F242" s="156">
        <v>0.99468497996619487</v>
      </c>
      <c r="G242" s="131">
        <f t="shared" si="45"/>
        <v>10</v>
      </c>
      <c r="H242" s="145">
        <f t="shared" si="46"/>
        <v>0.99468497996619487</v>
      </c>
      <c r="I242" s="131">
        <f t="shared" si="44"/>
        <v>1</v>
      </c>
      <c r="J242" s="116"/>
    </row>
    <row r="243" spans="2:10" x14ac:dyDescent="0.25">
      <c r="B243" s="11">
        <v>15</v>
      </c>
      <c r="C243" s="101">
        <v>37219</v>
      </c>
      <c r="D243" s="8">
        <f t="shared" si="42"/>
        <v>37309</v>
      </c>
      <c r="E243" s="118">
        <f t="shared" si="43"/>
        <v>7</v>
      </c>
      <c r="F243" s="156">
        <v>0.85113659661711938</v>
      </c>
      <c r="G243" s="131">
        <f t="shared" si="45"/>
        <v>7</v>
      </c>
      <c r="H243" s="145">
        <f t="shared" si="46"/>
        <v>0.85113659661711938</v>
      </c>
      <c r="I243" s="131">
        <f t="shared" si="44"/>
        <v>1</v>
      </c>
      <c r="J243" s="116"/>
    </row>
    <row r="244" spans="2:10" x14ac:dyDescent="0.25">
      <c r="B244" s="11">
        <v>17</v>
      </c>
      <c r="C244" s="101">
        <v>37212</v>
      </c>
      <c r="D244" s="8">
        <f t="shared" si="42"/>
        <v>37302</v>
      </c>
      <c r="E244" s="118">
        <f t="shared" si="43"/>
        <v>14</v>
      </c>
      <c r="F244" s="156">
        <v>0.98672456575682377</v>
      </c>
      <c r="G244" s="131">
        <f t="shared" si="45"/>
        <v>14</v>
      </c>
      <c r="H244" s="145">
        <f t="shared" si="46"/>
        <v>0.98672456575682377</v>
      </c>
      <c r="I244" s="131">
        <f t="shared" si="44"/>
        <v>1</v>
      </c>
      <c r="J244" s="116"/>
    </row>
    <row r="245" spans="2:10" x14ac:dyDescent="0.25">
      <c r="B245" s="11">
        <v>18</v>
      </c>
      <c r="C245" s="100">
        <v>37216</v>
      </c>
      <c r="D245" s="8">
        <f t="shared" si="42"/>
        <v>37306</v>
      </c>
      <c r="E245" s="118">
        <f t="shared" si="43"/>
        <v>10</v>
      </c>
      <c r="F245" s="156">
        <v>0.92274008784163819</v>
      </c>
      <c r="G245" s="131">
        <f t="shared" si="45"/>
        <v>10</v>
      </c>
      <c r="H245" s="145">
        <f t="shared" si="46"/>
        <v>0.92274008784163819</v>
      </c>
      <c r="I245" s="131">
        <f t="shared" si="44"/>
        <v>1</v>
      </c>
      <c r="J245" s="116"/>
    </row>
    <row r="246" spans="2:10" x14ac:dyDescent="0.25">
      <c r="B246" s="11">
        <v>19</v>
      </c>
      <c r="C246" s="100">
        <v>37216</v>
      </c>
      <c r="D246" s="8">
        <f t="shared" si="42"/>
        <v>37306</v>
      </c>
      <c r="E246" s="118">
        <f t="shared" si="43"/>
        <v>10</v>
      </c>
      <c r="F246" s="156">
        <v>0.95003120253044504</v>
      </c>
      <c r="G246" s="131">
        <f t="shared" si="45"/>
        <v>10</v>
      </c>
      <c r="H246" s="145">
        <f t="shared" si="46"/>
        <v>0.95003120253044504</v>
      </c>
      <c r="I246" s="131">
        <f t="shared" si="44"/>
        <v>1</v>
      </c>
      <c r="J246" s="116"/>
    </row>
    <row r="247" spans="2:10" x14ac:dyDescent="0.25">
      <c r="B247" s="11">
        <v>20</v>
      </c>
      <c r="C247" s="100">
        <v>37216</v>
      </c>
      <c r="D247" s="8">
        <f t="shared" si="42"/>
        <v>37306</v>
      </c>
      <c r="E247" s="118">
        <f t="shared" si="43"/>
        <v>10</v>
      </c>
      <c r="F247" s="156">
        <v>0.95804323201131314</v>
      </c>
      <c r="G247" s="131">
        <f t="shared" si="45"/>
        <v>10</v>
      </c>
      <c r="H247" s="145">
        <f t="shared" si="46"/>
        <v>0.95804323201131314</v>
      </c>
      <c r="I247" s="131">
        <f t="shared" si="44"/>
        <v>1</v>
      </c>
      <c r="J247" s="116"/>
    </row>
    <row r="248" spans="2:10" x14ac:dyDescent="0.25">
      <c r="B248" s="11">
        <v>21</v>
      </c>
      <c r="C248" s="101">
        <v>37212</v>
      </c>
      <c r="D248" s="8">
        <f t="shared" si="42"/>
        <v>37302</v>
      </c>
      <c r="E248" s="118">
        <f t="shared" si="43"/>
        <v>14</v>
      </c>
      <c r="F248" s="156">
        <v>0.92465066992115996</v>
      </c>
      <c r="G248" s="131">
        <f t="shared" si="45"/>
        <v>14</v>
      </c>
      <c r="H248" s="145">
        <f t="shared" si="46"/>
        <v>0.92465066992115996</v>
      </c>
      <c r="I248" s="131">
        <f t="shared" si="44"/>
        <v>1</v>
      </c>
      <c r="J248" s="116"/>
    </row>
    <row r="249" spans="2:10" x14ac:dyDescent="0.25">
      <c r="B249" s="11">
        <v>22</v>
      </c>
      <c r="C249" s="101">
        <v>37213</v>
      </c>
      <c r="D249" s="8">
        <f t="shared" si="42"/>
        <v>37303</v>
      </c>
      <c r="E249" s="118">
        <f t="shared" si="43"/>
        <v>13</v>
      </c>
      <c r="F249" s="156">
        <v>0.98160739938677932</v>
      </c>
      <c r="G249" s="131">
        <f t="shared" si="45"/>
        <v>13</v>
      </c>
      <c r="H249" s="145">
        <f t="shared" si="46"/>
        <v>0.98160739938677932</v>
      </c>
      <c r="I249" s="131">
        <f t="shared" si="44"/>
        <v>1</v>
      </c>
      <c r="J249" s="116"/>
    </row>
    <row r="250" spans="2:10" x14ac:dyDescent="0.25">
      <c r="B250" s="11">
        <v>23</v>
      </c>
      <c r="C250" s="101">
        <v>37214</v>
      </c>
      <c r="D250" s="8">
        <f t="shared" si="42"/>
        <v>37304</v>
      </c>
      <c r="E250" s="118">
        <f t="shared" si="43"/>
        <v>12</v>
      </c>
      <c r="F250" s="156">
        <v>0.99146629648842755</v>
      </c>
      <c r="G250" s="131">
        <f t="shared" si="45"/>
        <v>12</v>
      </c>
      <c r="H250" s="145">
        <f t="shared" si="46"/>
        <v>0.99146629648842755</v>
      </c>
      <c r="I250" s="131">
        <f t="shared" si="44"/>
        <v>1</v>
      </c>
      <c r="J250" s="116"/>
    </row>
    <row r="251" spans="2:10" x14ac:dyDescent="0.25">
      <c r="B251" s="11">
        <v>24</v>
      </c>
      <c r="C251" s="101">
        <v>37213</v>
      </c>
      <c r="D251" s="8">
        <f t="shared" si="42"/>
        <v>37303</v>
      </c>
      <c r="E251" s="118">
        <f t="shared" si="43"/>
        <v>13</v>
      </c>
      <c r="F251" s="156">
        <v>0.70407431942265242</v>
      </c>
      <c r="G251" s="131">
        <f t="shared" si="45"/>
        <v>13</v>
      </c>
      <c r="H251" s="145">
        <f t="shared" si="46"/>
        <v>0.70407431942265242</v>
      </c>
      <c r="I251" s="131">
        <f t="shared" si="44"/>
        <v>1</v>
      </c>
      <c r="J251" s="116"/>
    </row>
    <row r="252" spans="2:10" x14ac:dyDescent="0.25">
      <c r="B252" s="11">
        <v>25</v>
      </c>
      <c r="C252" s="101">
        <v>37213</v>
      </c>
      <c r="D252" s="8">
        <f t="shared" si="42"/>
        <v>37303</v>
      </c>
      <c r="E252" s="118">
        <f t="shared" si="43"/>
        <v>13</v>
      </c>
      <c r="F252" s="156">
        <v>0.9363715389611047</v>
      </c>
      <c r="G252" s="131">
        <f t="shared" si="45"/>
        <v>13</v>
      </c>
      <c r="H252" s="145">
        <f t="shared" si="46"/>
        <v>0.9363715389611047</v>
      </c>
      <c r="I252" s="131">
        <f t="shared" si="44"/>
        <v>1</v>
      </c>
      <c r="J252" s="116"/>
    </row>
    <row r="253" spans="2:10" x14ac:dyDescent="0.25">
      <c r="B253" s="11">
        <v>26</v>
      </c>
      <c r="C253" s="102">
        <v>37226</v>
      </c>
      <c r="D253" s="8">
        <f t="shared" si="42"/>
        <v>37316</v>
      </c>
      <c r="E253" s="118">
        <f t="shared" si="43"/>
        <v>0</v>
      </c>
      <c r="F253" s="156">
        <v>0.97447907731750361</v>
      </c>
      <c r="G253" s="131">
        <f t="shared" si="45"/>
        <v>0</v>
      </c>
      <c r="H253" s="145">
        <f t="shared" si="46"/>
        <v>0.97447907731750361</v>
      </c>
      <c r="I253" s="131">
        <f t="shared" si="44"/>
        <v>0</v>
      </c>
      <c r="J253" s="116"/>
    </row>
    <row r="254" spans="2:10" x14ac:dyDescent="0.25">
      <c r="B254" s="11">
        <v>27</v>
      </c>
      <c r="C254" s="101">
        <v>37225</v>
      </c>
      <c r="D254" s="8">
        <f t="shared" si="42"/>
        <v>37315</v>
      </c>
      <c r="E254" s="118">
        <f t="shared" si="43"/>
        <v>1</v>
      </c>
      <c r="F254" s="156">
        <v>0.99077230466030941</v>
      </c>
      <c r="G254" s="131">
        <f t="shared" si="45"/>
        <v>1</v>
      </c>
      <c r="H254" s="145">
        <f t="shared" si="46"/>
        <v>0.99077230466030941</v>
      </c>
      <c r="I254" s="131">
        <f t="shared" si="44"/>
        <v>1</v>
      </c>
      <c r="J254" s="116"/>
    </row>
    <row r="255" spans="2:10" x14ac:dyDescent="0.25">
      <c r="B255" s="11">
        <v>28</v>
      </c>
      <c r="C255" s="101">
        <v>37214</v>
      </c>
      <c r="D255" s="8">
        <f t="shared" si="42"/>
        <v>37304</v>
      </c>
      <c r="E255" s="118">
        <f t="shared" si="43"/>
        <v>12</v>
      </c>
      <c r="F255" s="156">
        <v>0.99310347761895756</v>
      </c>
      <c r="G255" s="131">
        <f t="shared" si="45"/>
        <v>12</v>
      </c>
      <c r="H255" s="145">
        <f t="shared" si="46"/>
        <v>0.99310347761895756</v>
      </c>
      <c r="I255" s="131">
        <f t="shared" si="44"/>
        <v>1</v>
      </c>
      <c r="J255" s="116"/>
    </row>
    <row r="256" spans="2:10" x14ac:dyDescent="0.25">
      <c r="B256" s="11">
        <v>29</v>
      </c>
      <c r="C256" s="100">
        <v>37215</v>
      </c>
      <c r="D256" s="8">
        <f t="shared" si="42"/>
        <v>37305</v>
      </c>
      <c r="E256" s="118">
        <f t="shared" si="43"/>
        <v>11</v>
      </c>
      <c r="F256" s="156">
        <v>0.98512583566915413</v>
      </c>
      <c r="G256" s="131">
        <f t="shared" si="45"/>
        <v>11</v>
      </c>
      <c r="H256" s="145">
        <f t="shared" si="46"/>
        <v>0.98512583566915413</v>
      </c>
      <c r="I256" s="131">
        <f t="shared" si="44"/>
        <v>1</v>
      </c>
      <c r="J256" s="116"/>
    </row>
    <row r="257" spans="2:10" x14ac:dyDescent="0.25">
      <c r="B257" s="11">
        <v>30</v>
      </c>
      <c r="C257" s="101">
        <v>37214</v>
      </c>
      <c r="D257" s="8">
        <f t="shared" si="42"/>
        <v>37304</v>
      </c>
      <c r="E257" s="118">
        <f t="shared" si="43"/>
        <v>12</v>
      </c>
      <c r="F257" s="156">
        <v>0.97149042111585737</v>
      </c>
      <c r="G257" s="131">
        <f t="shared" si="45"/>
        <v>12</v>
      </c>
      <c r="H257" s="145">
        <f t="shared" si="46"/>
        <v>0.97149042111585737</v>
      </c>
      <c r="I257" s="131">
        <f t="shared" si="44"/>
        <v>1</v>
      </c>
      <c r="J257" s="116"/>
    </row>
    <row r="258" spans="2:10" x14ac:dyDescent="0.25">
      <c r="B258" s="11">
        <v>49</v>
      </c>
      <c r="C258" s="101">
        <v>37222</v>
      </c>
      <c r="D258" s="8">
        <f t="shared" si="42"/>
        <v>37312</v>
      </c>
      <c r="E258" s="118">
        <f t="shared" si="43"/>
        <v>4</v>
      </c>
      <c r="F258" s="156">
        <v>0.97447350773032149</v>
      </c>
      <c r="G258" s="131">
        <f t="shared" si="45"/>
        <v>4</v>
      </c>
      <c r="H258" s="145">
        <f t="shared" si="46"/>
        <v>0.97447350773032149</v>
      </c>
      <c r="I258" s="131">
        <f t="shared" si="44"/>
        <v>1</v>
      </c>
      <c r="J258" s="116"/>
    </row>
    <row r="259" spans="2:10" x14ac:dyDescent="0.25">
      <c r="B259" s="11">
        <v>50</v>
      </c>
      <c r="C259" s="101">
        <v>37217</v>
      </c>
      <c r="D259" s="8">
        <f t="shared" si="42"/>
        <v>37307</v>
      </c>
      <c r="E259" s="118">
        <f t="shared" si="43"/>
        <v>9</v>
      </c>
      <c r="F259" s="156">
        <v>0.88826044633335821</v>
      </c>
      <c r="G259" s="131">
        <f t="shared" si="45"/>
        <v>9</v>
      </c>
      <c r="H259" s="145">
        <f t="shared" si="46"/>
        <v>0.88826044633335821</v>
      </c>
      <c r="I259" s="131">
        <f t="shared" si="44"/>
        <v>1</v>
      </c>
      <c r="J259" s="116"/>
    </row>
    <row r="260" spans="2:10" x14ac:dyDescent="0.25">
      <c r="B260" s="11">
        <v>51</v>
      </c>
      <c r="C260" s="101">
        <v>37217</v>
      </c>
      <c r="D260" s="8">
        <f t="shared" si="42"/>
        <v>37307</v>
      </c>
      <c r="E260" s="118">
        <f t="shared" si="43"/>
        <v>9</v>
      </c>
      <c r="F260" s="156">
        <v>0.95384097985591998</v>
      </c>
      <c r="G260" s="131">
        <f t="shared" si="45"/>
        <v>9</v>
      </c>
      <c r="H260" s="145">
        <f t="shared" si="46"/>
        <v>0.95384097985591998</v>
      </c>
      <c r="I260" s="131">
        <f t="shared" si="44"/>
        <v>1</v>
      </c>
      <c r="J260" s="116"/>
    </row>
    <row r="261" spans="2:10" x14ac:dyDescent="0.25">
      <c r="B261" s="11">
        <v>52</v>
      </c>
      <c r="C261" s="101">
        <v>37217</v>
      </c>
      <c r="D261" s="8">
        <f t="shared" si="42"/>
        <v>37307</v>
      </c>
      <c r="E261" s="118">
        <f t="shared" si="43"/>
        <v>9</v>
      </c>
      <c r="F261" s="156">
        <v>0.77105415401816191</v>
      </c>
      <c r="G261" s="131">
        <f t="shared" si="45"/>
        <v>9</v>
      </c>
      <c r="H261" s="145">
        <f t="shared" si="46"/>
        <v>0.77105415401816191</v>
      </c>
      <c r="I261" s="131">
        <f t="shared" si="44"/>
        <v>1</v>
      </c>
      <c r="J261" s="116"/>
    </row>
    <row r="262" spans="2:10" x14ac:dyDescent="0.25">
      <c r="B262" s="11">
        <v>53</v>
      </c>
      <c r="C262" s="101">
        <v>37220</v>
      </c>
      <c r="D262" s="8">
        <f t="shared" si="42"/>
        <v>37310</v>
      </c>
      <c r="E262" s="118">
        <f t="shared" si="43"/>
        <v>6</v>
      </c>
      <c r="F262" s="156">
        <v>0.94285119688579133</v>
      </c>
      <c r="G262" s="131">
        <f t="shared" si="45"/>
        <v>6</v>
      </c>
      <c r="H262" s="145">
        <f t="shared" si="46"/>
        <v>0.94285119688579133</v>
      </c>
      <c r="I262" s="131">
        <f t="shared" si="44"/>
        <v>1</v>
      </c>
      <c r="J262" s="116"/>
    </row>
    <row r="263" spans="2:10" x14ac:dyDescent="0.25">
      <c r="B263" s="11">
        <v>54</v>
      </c>
      <c r="C263" s="101">
        <v>37220</v>
      </c>
      <c r="D263" s="8">
        <f t="shared" si="42"/>
        <v>37310</v>
      </c>
      <c r="E263" s="118">
        <f t="shared" si="43"/>
        <v>6</v>
      </c>
      <c r="F263" s="156">
        <v>0.71354560163346803</v>
      </c>
      <c r="G263" s="131">
        <f t="shared" si="45"/>
        <v>6</v>
      </c>
      <c r="H263" s="145">
        <f t="shared" si="46"/>
        <v>0.71354560163346803</v>
      </c>
      <c r="I263" s="131">
        <f t="shared" si="44"/>
        <v>1</v>
      </c>
      <c r="J263" s="116"/>
    </row>
    <row r="264" spans="2:10" x14ac:dyDescent="0.25">
      <c r="B264" s="11">
        <v>55</v>
      </c>
      <c r="C264" s="101">
        <v>37222</v>
      </c>
      <c r="D264" s="8">
        <f t="shared" si="42"/>
        <v>37312</v>
      </c>
      <c r="E264" s="118">
        <f t="shared" si="43"/>
        <v>4</v>
      </c>
      <c r="F264" s="156">
        <v>0.68007736106087724</v>
      </c>
      <c r="G264" s="131">
        <f t="shared" si="45"/>
        <v>4</v>
      </c>
      <c r="H264" s="145">
        <f t="shared" si="46"/>
        <v>0.68007736106087724</v>
      </c>
      <c r="I264" s="131">
        <f t="shared" si="44"/>
        <v>1</v>
      </c>
      <c r="J264" s="116"/>
    </row>
    <row r="265" spans="2:10" x14ac:dyDescent="0.25">
      <c r="B265" s="11">
        <v>56</v>
      </c>
      <c r="C265" s="101">
        <v>37221</v>
      </c>
      <c r="D265" s="8">
        <f t="shared" ref="D265:D296" si="47">C265+90</f>
        <v>37311</v>
      </c>
      <c r="E265" s="118">
        <f t="shared" si="43"/>
        <v>5</v>
      </c>
      <c r="F265" s="156">
        <v>0.93279539838992187</v>
      </c>
      <c r="G265" s="131">
        <f t="shared" si="45"/>
        <v>5</v>
      </c>
      <c r="H265" s="145">
        <f t="shared" si="46"/>
        <v>0.93279539838992187</v>
      </c>
      <c r="I265" s="131">
        <f t="shared" ref="I265:I296" si="48">IF(E265&gt;0,1,0)</f>
        <v>1</v>
      </c>
      <c r="J265" s="116"/>
    </row>
    <row r="266" spans="2:10" x14ac:dyDescent="0.25">
      <c r="B266" s="11">
        <v>57</v>
      </c>
      <c r="C266" s="101">
        <v>37222</v>
      </c>
      <c r="D266" s="8">
        <f t="shared" si="47"/>
        <v>37312</v>
      </c>
      <c r="E266" s="118">
        <f t="shared" si="43"/>
        <v>4</v>
      </c>
      <c r="F266" s="156">
        <v>0.90145371024859544</v>
      </c>
      <c r="G266" s="131">
        <f t="shared" si="45"/>
        <v>4</v>
      </c>
      <c r="H266" s="145">
        <f t="shared" si="46"/>
        <v>0.90145371024859544</v>
      </c>
      <c r="I266" s="131">
        <f t="shared" si="48"/>
        <v>1</v>
      </c>
      <c r="J266" s="116"/>
    </row>
    <row r="267" spans="2:10" x14ac:dyDescent="0.25">
      <c r="B267" s="11">
        <v>58</v>
      </c>
      <c r="C267" s="101">
        <v>37220</v>
      </c>
      <c r="D267" s="8">
        <f t="shared" si="47"/>
        <v>37310</v>
      </c>
      <c r="E267" s="118">
        <f t="shared" si="43"/>
        <v>6</v>
      </c>
      <c r="F267" s="156">
        <v>0.95048290488848486</v>
      </c>
      <c r="G267" s="131">
        <f t="shared" si="45"/>
        <v>6</v>
      </c>
      <c r="H267" s="145">
        <f t="shared" si="46"/>
        <v>0.95048290488848486</v>
      </c>
      <c r="I267" s="131">
        <f t="shared" si="48"/>
        <v>1</v>
      </c>
      <c r="J267" s="116"/>
    </row>
    <row r="268" spans="2:10" x14ac:dyDescent="0.25">
      <c r="B268" s="11">
        <v>59</v>
      </c>
      <c r="C268" s="101">
        <v>37221</v>
      </c>
      <c r="D268" s="8">
        <f t="shared" si="47"/>
        <v>37311</v>
      </c>
      <c r="E268" s="118">
        <f t="shared" si="43"/>
        <v>5</v>
      </c>
      <c r="F268" s="156">
        <v>0.4891293059634842</v>
      </c>
      <c r="G268" s="131">
        <f t="shared" si="45"/>
        <v>5</v>
      </c>
      <c r="H268" s="145">
        <f t="shared" si="46"/>
        <v>0.4891293059634842</v>
      </c>
      <c r="I268" s="131">
        <f t="shared" si="48"/>
        <v>1</v>
      </c>
      <c r="J268" s="116"/>
    </row>
    <row r="269" spans="2:10" x14ac:dyDescent="0.25">
      <c r="B269" s="11">
        <v>60</v>
      </c>
      <c r="C269" s="101">
        <v>37218</v>
      </c>
      <c r="D269" s="8">
        <f t="shared" si="47"/>
        <v>37308</v>
      </c>
      <c r="E269" s="118">
        <f t="shared" si="43"/>
        <v>8</v>
      </c>
      <c r="F269" s="156">
        <v>0.6941179758385656</v>
      </c>
      <c r="G269" s="131">
        <f t="shared" si="45"/>
        <v>8</v>
      </c>
      <c r="H269" s="145">
        <f t="shared" si="46"/>
        <v>0.6941179758385656</v>
      </c>
      <c r="I269" s="131">
        <f t="shared" si="48"/>
        <v>1</v>
      </c>
      <c r="J269" s="116"/>
    </row>
    <row r="270" spans="2:10" x14ac:dyDescent="0.25">
      <c r="B270" s="11">
        <v>61</v>
      </c>
      <c r="C270" s="101">
        <v>37218</v>
      </c>
      <c r="D270" s="8">
        <f t="shared" si="47"/>
        <v>37308</v>
      </c>
      <c r="E270" s="118">
        <f t="shared" si="43"/>
        <v>8</v>
      </c>
      <c r="F270" s="156">
        <v>0.76709514901811549</v>
      </c>
      <c r="G270" s="131">
        <f t="shared" si="45"/>
        <v>8</v>
      </c>
      <c r="H270" s="145">
        <f t="shared" si="46"/>
        <v>0.76709514901811549</v>
      </c>
      <c r="I270" s="131">
        <f t="shared" si="48"/>
        <v>1</v>
      </c>
      <c r="J270" s="116"/>
    </row>
    <row r="271" spans="2:10" x14ac:dyDescent="0.25">
      <c r="B271" s="11">
        <v>62</v>
      </c>
      <c r="C271" s="101">
        <v>37219</v>
      </c>
      <c r="D271" s="8">
        <f t="shared" si="47"/>
        <v>37309</v>
      </c>
      <c r="E271" s="118">
        <f t="shared" si="43"/>
        <v>7</v>
      </c>
      <c r="F271" s="156">
        <v>0.98563101766995898</v>
      </c>
      <c r="G271" s="131">
        <f t="shared" si="45"/>
        <v>7</v>
      </c>
      <c r="H271" s="145">
        <f t="shared" si="46"/>
        <v>0.98563101766995898</v>
      </c>
      <c r="I271" s="131">
        <f t="shared" si="48"/>
        <v>1</v>
      </c>
      <c r="J271" s="116"/>
    </row>
    <row r="272" spans="2:10" x14ac:dyDescent="0.25">
      <c r="B272" s="11">
        <v>63</v>
      </c>
      <c r="C272" s="101">
        <v>37219</v>
      </c>
      <c r="D272" s="8">
        <f t="shared" si="47"/>
        <v>37309</v>
      </c>
      <c r="E272" s="118">
        <f t="shared" si="43"/>
        <v>7</v>
      </c>
      <c r="F272" s="156">
        <v>0.9177961044540982</v>
      </c>
      <c r="G272" s="131">
        <f t="shared" si="45"/>
        <v>7</v>
      </c>
      <c r="H272" s="145">
        <f t="shared" si="46"/>
        <v>0.9177961044540982</v>
      </c>
      <c r="I272" s="131">
        <f t="shared" si="48"/>
        <v>1</v>
      </c>
      <c r="J272" s="116"/>
    </row>
    <row r="273" spans="2:10" x14ac:dyDescent="0.25">
      <c r="B273" s="11">
        <v>64</v>
      </c>
      <c r="C273" s="101">
        <v>37223</v>
      </c>
      <c r="D273" s="8">
        <f t="shared" si="47"/>
        <v>37313</v>
      </c>
      <c r="E273" s="118">
        <f t="shared" si="43"/>
        <v>3</v>
      </c>
      <c r="F273" s="156">
        <v>0.89730162378326317</v>
      </c>
      <c r="G273" s="131">
        <f t="shared" si="45"/>
        <v>3</v>
      </c>
      <c r="H273" s="145">
        <f t="shared" si="46"/>
        <v>0.89730162378326317</v>
      </c>
      <c r="I273" s="131">
        <f t="shared" si="48"/>
        <v>1</v>
      </c>
      <c r="J273" s="116"/>
    </row>
    <row r="274" spans="2:10" x14ac:dyDescent="0.25">
      <c r="B274" s="11">
        <v>65</v>
      </c>
      <c r="C274" s="101">
        <v>37224</v>
      </c>
      <c r="D274" s="8">
        <f t="shared" si="47"/>
        <v>37314</v>
      </c>
      <c r="E274" s="118">
        <f t="shared" si="43"/>
        <v>2</v>
      </c>
      <c r="F274" s="156">
        <v>0.89176081460407175</v>
      </c>
      <c r="G274" s="131">
        <f t="shared" si="45"/>
        <v>2</v>
      </c>
      <c r="H274" s="145">
        <f t="shared" si="46"/>
        <v>0.89176081460407175</v>
      </c>
      <c r="I274" s="131">
        <f t="shared" si="48"/>
        <v>1</v>
      </c>
      <c r="J274" s="116"/>
    </row>
    <row r="275" spans="2:10" x14ac:dyDescent="0.25">
      <c r="B275" s="11">
        <v>66</v>
      </c>
      <c r="C275" s="101">
        <v>37225</v>
      </c>
      <c r="D275" s="8">
        <f t="shared" si="47"/>
        <v>37315</v>
      </c>
      <c r="E275" s="118">
        <f t="shared" si="43"/>
        <v>1</v>
      </c>
      <c r="F275" s="156">
        <v>0.90245590289998379</v>
      </c>
      <c r="G275" s="131">
        <f t="shared" si="45"/>
        <v>1</v>
      </c>
      <c r="H275" s="145">
        <f t="shared" si="46"/>
        <v>0.90245590289998379</v>
      </c>
      <c r="I275" s="131">
        <f t="shared" si="48"/>
        <v>1</v>
      </c>
      <c r="J275" s="116"/>
    </row>
    <row r="276" spans="2:10" x14ac:dyDescent="0.25">
      <c r="B276" s="11">
        <v>67</v>
      </c>
      <c r="C276" s="101">
        <v>37224</v>
      </c>
      <c r="D276" s="8">
        <f t="shared" si="47"/>
        <v>37314</v>
      </c>
      <c r="E276" s="118">
        <f t="shared" si="43"/>
        <v>2</v>
      </c>
      <c r="F276" s="156">
        <v>0.90237263632487263</v>
      </c>
      <c r="G276" s="131">
        <f t="shared" si="45"/>
        <v>2</v>
      </c>
      <c r="H276" s="145">
        <f t="shared" si="46"/>
        <v>0.90237263632487263</v>
      </c>
      <c r="I276" s="131">
        <f t="shared" si="48"/>
        <v>1</v>
      </c>
      <c r="J276" s="116"/>
    </row>
    <row r="277" spans="2:10" x14ac:dyDescent="0.25">
      <c r="B277" s="11">
        <v>68</v>
      </c>
      <c r="C277" s="101">
        <v>37223</v>
      </c>
      <c r="D277" s="8">
        <f t="shared" si="47"/>
        <v>37313</v>
      </c>
      <c r="E277" s="118">
        <f t="shared" si="43"/>
        <v>3</v>
      </c>
      <c r="F277" s="156">
        <v>0.7981272404733456</v>
      </c>
      <c r="G277" s="131">
        <f t="shared" si="45"/>
        <v>3</v>
      </c>
      <c r="H277" s="145">
        <f t="shared" si="46"/>
        <v>0.7981272404733456</v>
      </c>
      <c r="I277" s="131">
        <f t="shared" si="48"/>
        <v>1</v>
      </c>
      <c r="J277" s="116"/>
    </row>
    <row r="278" spans="2:10" x14ac:dyDescent="0.25">
      <c r="B278" s="11">
        <v>69</v>
      </c>
      <c r="C278" s="101">
        <v>37225</v>
      </c>
      <c r="D278" s="8">
        <f t="shared" si="47"/>
        <v>37315</v>
      </c>
      <c r="E278" s="118">
        <f t="shared" si="43"/>
        <v>1</v>
      </c>
      <c r="F278" s="156">
        <v>0.91747485909098703</v>
      </c>
      <c r="G278" s="131">
        <f t="shared" si="45"/>
        <v>1</v>
      </c>
      <c r="H278" s="145">
        <f t="shared" si="46"/>
        <v>0.91747485909098703</v>
      </c>
      <c r="I278" s="131">
        <f t="shared" si="48"/>
        <v>1</v>
      </c>
      <c r="J278" s="116"/>
    </row>
    <row r="279" spans="2:10" x14ac:dyDescent="0.25">
      <c r="B279" s="11">
        <v>70</v>
      </c>
      <c r="C279" s="102">
        <v>37227</v>
      </c>
      <c r="D279" s="8">
        <f t="shared" si="47"/>
        <v>37317</v>
      </c>
      <c r="E279" s="118">
        <f t="shared" si="43"/>
        <v>0</v>
      </c>
      <c r="F279" s="156">
        <v>0.89636781394796727</v>
      </c>
      <c r="G279" s="131">
        <f t="shared" si="45"/>
        <v>0</v>
      </c>
      <c r="H279" s="145">
        <f t="shared" si="46"/>
        <v>0.89636781394796727</v>
      </c>
      <c r="I279" s="131">
        <f t="shared" si="48"/>
        <v>0</v>
      </c>
      <c r="J279" s="116"/>
    </row>
    <row r="280" spans="2:10" x14ac:dyDescent="0.25">
      <c r="B280" s="11">
        <v>71</v>
      </c>
      <c r="C280" s="102">
        <v>37227</v>
      </c>
      <c r="D280" s="8">
        <f t="shared" si="47"/>
        <v>37317</v>
      </c>
      <c r="E280" s="118">
        <f t="shared" si="43"/>
        <v>0</v>
      </c>
      <c r="F280" s="156">
        <v>0.92250716714588776</v>
      </c>
      <c r="G280" s="131">
        <f t="shared" si="45"/>
        <v>0</v>
      </c>
      <c r="H280" s="145">
        <f t="shared" si="46"/>
        <v>0.92250716714588776</v>
      </c>
      <c r="I280" s="131">
        <f t="shared" si="48"/>
        <v>0</v>
      </c>
      <c r="J280" s="116"/>
    </row>
    <row r="281" spans="2:10" x14ac:dyDescent="0.25">
      <c r="B281" s="11">
        <v>72</v>
      </c>
      <c r="C281" s="101">
        <v>37218</v>
      </c>
      <c r="D281" s="8">
        <f t="shared" si="47"/>
        <v>37308</v>
      </c>
      <c r="E281" s="118">
        <f t="shared" si="43"/>
        <v>8</v>
      </c>
      <c r="F281" s="156">
        <v>0.90556985729270723</v>
      </c>
      <c r="G281" s="131">
        <f t="shared" si="45"/>
        <v>8</v>
      </c>
      <c r="H281" s="145">
        <f t="shared" si="46"/>
        <v>0.90556985729270723</v>
      </c>
      <c r="I281" s="131">
        <f t="shared" si="48"/>
        <v>1</v>
      </c>
      <c r="J281" s="116"/>
    </row>
    <row r="282" spans="2:10" x14ac:dyDescent="0.25">
      <c r="B282" s="11">
        <v>73</v>
      </c>
      <c r="C282" s="101">
        <v>37220</v>
      </c>
      <c r="D282" s="8">
        <f t="shared" si="47"/>
        <v>37310</v>
      </c>
      <c r="E282" s="118">
        <f t="shared" si="43"/>
        <v>6</v>
      </c>
      <c r="F282" s="156">
        <v>0.82637011121681037</v>
      </c>
      <c r="G282" s="131">
        <f t="shared" si="45"/>
        <v>6</v>
      </c>
      <c r="H282" s="145">
        <f t="shared" si="46"/>
        <v>0.82637011121681037</v>
      </c>
      <c r="I282" s="131">
        <f t="shared" si="48"/>
        <v>1</v>
      </c>
      <c r="J282" s="116"/>
    </row>
    <row r="283" spans="2:10" x14ac:dyDescent="0.25">
      <c r="B283" s="11">
        <v>74</v>
      </c>
      <c r="C283" s="101">
        <v>37219</v>
      </c>
      <c r="D283" s="8">
        <f t="shared" si="47"/>
        <v>37309</v>
      </c>
      <c r="E283" s="118">
        <f t="shared" si="43"/>
        <v>7</v>
      </c>
      <c r="F283" s="156">
        <v>0.75572764887984012</v>
      </c>
      <c r="G283" s="131">
        <f t="shared" si="45"/>
        <v>7</v>
      </c>
      <c r="H283" s="145">
        <f t="shared" si="46"/>
        <v>0.75572764887984012</v>
      </c>
      <c r="I283" s="131">
        <f t="shared" si="48"/>
        <v>1</v>
      </c>
      <c r="J283" s="116"/>
    </row>
    <row r="284" spans="2:10" x14ac:dyDescent="0.25">
      <c r="B284" s="11">
        <v>75</v>
      </c>
      <c r="C284" s="101">
        <v>37220</v>
      </c>
      <c r="D284" s="8">
        <f t="shared" si="47"/>
        <v>37310</v>
      </c>
      <c r="E284" s="118">
        <f t="shared" si="43"/>
        <v>6</v>
      </c>
      <c r="F284" s="156">
        <v>0.80065806663974548</v>
      </c>
      <c r="G284" s="131">
        <f t="shared" si="45"/>
        <v>6</v>
      </c>
      <c r="H284" s="145">
        <f t="shared" si="46"/>
        <v>0.80065806663974548</v>
      </c>
      <c r="I284" s="131">
        <f t="shared" si="48"/>
        <v>1</v>
      </c>
      <c r="J284" s="116"/>
    </row>
    <row r="285" spans="2:10" x14ac:dyDescent="0.25">
      <c r="B285" s="11">
        <v>76</v>
      </c>
      <c r="C285" s="101">
        <v>37220</v>
      </c>
      <c r="D285" s="8">
        <f t="shared" si="47"/>
        <v>37310</v>
      </c>
      <c r="E285" s="118">
        <f t="shared" si="43"/>
        <v>6</v>
      </c>
      <c r="F285" s="156">
        <v>0.83510048493861921</v>
      </c>
      <c r="G285" s="131">
        <f t="shared" si="45"/>
        <v>6</v>
      </c>
      <c r="H285" s="145">
        <f t="shared" si="46"/>
        <v>0.83510048493861921</v>
      </c>
      <c r="I285" s="131">
        <f t="shared" si="48"/>
        <v>1</v>
      </c>
      <c r="J285" s="116"/>
    </row>
    <row r="286" spans="2:10" x14ac:dyDescent="0.25">
      <c r="B286" s="11">
        <v>77</v>
      </c>
      <c r="C286" s="101">
        <v>37219</v>
      </c>
      <c r="D286" s="8">
        <f t="shared" si="47"/>
        <v>37309</v>
      </c>
      <c r="E286" s="118">
        <f t="shared" si="43"/>
        <v>7</v>
      </c>
      <c r="F286" s="156">
        <v>0.76752489997753448</v>
      </c>
      <c r="G286" s="131">
        <f t="shared" si="45"/>
        <v>7</v>
      </c>
      <c r="H286" s="145">
        <f t="shared" si="46"/>
        <v>0.76752489997753448</v>
      </c>
      <c r="I286" s="131">
        <f t="shared" si="48"/>
        <v>1</v>
      </c>
      <c r="J286" s="116"/>
    </row>
    <row r="287" spans="2:10" x14ac:dyDescent="0.25">
      <c r="B287" s="11">
        <v>78</v>
      </c>
      <c r="C287" s="102">
        <v>37230</v>
      </c>
      <c r="D287" s="8">
        <f t="shared" si="47"/>
        <v>37320</v>
      </c>
      <c r="E287" s="118">
        <f t="shared" si="43"/>
        <v>0</v>
      </c>
      <c r="F287" s="156">
        <v>0.84874669868252972</v>
      </c>
      <c r="G287" s="131">
        <f t="shared" si="45"/>
        <v>0</v>
      </c>
      <c r="H287" s="145">
        <f t="shared" si="46"/>
        <v>0.84874669868252972</v>
      </c>
      <c r="I287" s="131">
        <f t="shared" si="48"/>
        <v>0</v>
      </c>
      <c r="J287" s="116"/>
    </row>
    <row r="288" spans="2:10" x14ac:dyDescent="0.25">
      <c r="B288" s="11">
        <v>79</v>
      </c>
      <c r="C288" s="101">
        <v>37224</v>
      </c>
      <c r="D288" s="8">
        <f t="shared" si="47"/>
        <v>37314</v>
      </c>
      <c r="E288" s="118">
        <f t="shared" si="43"/>
        <v>2</v>
      </c>
      <c r="F288" s="156">
        <v>0.8728466480274345</v>
      </c>
      <c r="G288" s="131">
        <f t="shared" si="45"/>
        <v>2</v>
      </c>
      <c r="H288" s="145">
        <f t="shared" si="46"/>
        <v>0.8728466480274345</v>
      </c>
      <c r="I288" s="131">
        <f t="shared" si="48"/>
        <v>1</v>
      </c>
      <c r="J288" s="116"/>
    </row>
    <row r="289" spans="2:13" x14ac:dyDescent="0.25">
      <c r="B289" s="11">
        <v>80</v>
      </c>
      <c r="C289" s="101">
        <v>37224</v>
      </c>
      <c r="D289" s="8">
        <f t="shared" si="47"/>
        <v>37314</v>
      </c>
      <c r="E289" s="118">
        <f t="shared" si="43"/>
        <v>2</v>
      </c>
      <c r="F289" s="156">
        <v>0.72001136852911174</v>
      </c>
      <c r="G289" s="131">
        <f t="shared" si="45"/>
        <v>2</v>
      </c>
      <c r="H289" s="145">
        <f t="shared" si="46"/>
        <v>0.72001136852911174</v>
      </c>
      <c r="I289" s="131">
        <f t="shared" si="48"/>
        <v>1</v>
      </c>
      <c r="J289" s="116"/>
    </row>
    <row r="290" spans="2:13" x14ac:dyDescent="0.25">
      <c r="B290" s="11">
        <v>81</v>
      </c>
      <c r="C290" s="102">
        <v>37230</v>
      </c>
      <c r="D290" s="8">
        <f t="shared" si="47"/>
        <v>37320</v>
      </c>
      <c r="E290" s="118">
        <f t="shared" si="43"/>
        <v>0</v>
      </c>
      <c r="F290" s="156">
        <v>0.81344549009259803</v>
      </c>
      <c r="G290" s="131">
        <f t="shared" si="45"/>
        <v>0</v>
      </c>
      <c r="H290" s="145">
        <f t="shared" si="46"/>
        <v>0.81344549009259803</v>
      </c>
      <c r="I290" s="131">
        <f t="shared" si="48"/>
        <v>0</v>
      </c>
      <c r="J290" s="116"/>
    </row>
    <row r="291" spans="2:13" x14ac:dyDescent="0.25">
      <c r="B291" s="11">
        <v>82</v>
      </c>
      <c r="C291" s="101">
        <v>37224</v>
      </c>
      <c r="D291" s="8">
        <f t="shared" si="47"/>
        <v>37314</v>
      </c>
      <c r="E291" s="118">
        <f t="shared" si="43"/>
        <v>2</v>
      </c>
      <c r="F291" s="156">
        <v>0.83462258964430158</v>
      </c>
      <c r="G291" s="131">
        <f t="shared" si="45"/>
        <v>2</v>
      </c>
      <c r="H291" s="145">
        <f t="shared" si="46"/>
        <v>0.83462258964430158</v>
      </c>
      <c r="I291" s="131">
        <f t="shared" si="48"/>
        <v>1</v>
      </c>
      <c r="J291" s="116"/>
    </row>
    <row r="292" spans="2:13" x14ac:dyDescent="0.25">
      <c r="B292" s="11">
        <v>83</v>
      </c>
      <c r="C292" s="102">
        <v>37227</v>
      </c>
      <c r="D292" s="8">
        <f t="shared" si="47"/>
        <v>37317</v>
      </c>
      <c r="E292" s="118">
        <f t="shared" si="43"/>
        <v>0</v>
      </c>
      <c r="F292" s="156">
        <v>0.85642870173124785</v>
      </c>
      <c r="G292" s="131">
        <f t="shared" si="45"/>
        <v>0</v>
      </c>
      <c r="H292" s="145">
        <f t="shared" si="46"/>
        <v>0.85642870173124785</v>
      </c>
      <c r="I292" s="131">
        <f t="shared" si="48"/>
        <v>0</v>
      </c>
      <c r="J292" s="116"/>
    </row>
    <row r="293" spans="2:13" x14ac:dyDescent="0.25">
      <c r="B293" s="11">
        <v>84</v>
      </c>
      <c r="C293" s="102">
        <v>37228</v>
      </c>
      <c r="D293" s="8">
        <f t="shared" si="47"/>
        <v>37318</v>
      </c>
      <c r="E293" s="118">
        <f t="shared" si="43"/>
        <v>0</v>
      </c>
      <c r="F293" s="156">
        <v>0.7350113666809589</v>
      </c>
      <c r="G293" s="131">
        <f t="shared" si="45"/>
        <v>0</v>
      </c>
      <c r="H293" s="145">
        <f t="shared" si="46"/>
        <v>0.7350113666809589</v>
      </c>
      <c r="I293" s="131">
        <f t="shared" si="48"/>
        <v>0</v>
      </c>
      <c r="J293" s="116"/>
    </row>
    <row r="294" spans="2:13" x14ac:dyDescent="0.25">
      <c r="B294" s="11">
        <v>85</v>
      </c>
      <c r="C294" s="102">
        <v>37231</v>
      </c>
      <c r="D294" s="8">
        <f t="shared" si="47"/>
        <v>37321</v>
      </c>
      <c r="E294" s="118">
        <f t="shared" si="43"/>
        <v>0</v>
      </c>
      <c r="F294" s="156">
        <v>0.85128607768527176</v>
      </c>
      <c r="G294" s="131">
        <f t="shared" si="45"/>
        <v>0</v>
      </c>
      <c r="H294" s="145">
        <f t="shared" si="46"/>
        <v>0.85128607768527176</v>
      </c>
      <c r="I294" s="131">
        <f t="shared" si="48"/>
        <v>0</v>
      </c>
      <c r="J294" s="116"/>
    </row>
    <row r="295" spans="2:13" x14ac:dyDescent="0.25">
      <c r="B295" s="11">
        <v>86</v>
      </c>
      <c r="C295" s="102">
        <v>37229</v>
      </c>
      <c r="D295" s="8">
        <f t="shared" si="47"/>
        <v>37319</v>
      </c>
      <c r="E295" s="118">
        <f t="shared" si="43"/>
        <v>0</v>
      </c>
      <c r="F295" s="156">
        <v>0.55053154328031484</v>
      </c>
      <c r="G295" s="131">
        <f t="shared" si="45"/>
        <v>0</v>
      </c>
      <c r="H295" s="145">
        <f t="shared" si="46"/>
        <v>0.55053154328031484</v>
      </c>
      <c r="I295" s="131">
        <f t="shared" si="48"/>
        <v>0</v>
      </c>
      <c r="J295" s="116"/>
    </row>
    <row r="296" spans="2:13" x14ac:dyDescent="0.25">
      <c r="B296" s="11">
        <v>87</v>
      </c>
      <c r="C296" s="102">
        <v>37228</v>
      </c>
      <c r="D296" s="8">
        <f t="shared" si="47"/>
        <v>37318</v>
      </c>
      <c r="E296" s="118">
        <f t="shared" si="43"/>
        <v>0</v>
      </c>
      <c r="F296" s="156">
        <v>0.82024701753552043</v>
      </c>
      <c r="G296" s="131">
        <f t="shared" si="45"/>
        <v>0</v>
      </c>
      <c r="H296" s="145">
        <f t="shared" si="46"/>
        <v>0.82024701753552043</v>
      </c>
      <c r="I296" s="131">
        <f t="shared" si="48"/>
        <v>0</v>
      </c>
      <c r="J296" s="116"/>
    </row>
    <row r="297" spans="2:13" x14ac:dyDescent="0.25">
      <c r="B297" s="11">
        <v>88</v>
      </c>
      <c r="C297" s="102">
        <v>37229</v>
      </c>
      <c r="D297" s="8">
        <f t="shared" ref="D297:D322" si="49">C297+90</f>
        <v>37319</v>
      </c>
      <c r="E297" s="118">
        <f t="shared" ref="E297:E322" si="50">IF($A$9&gt;=D297,(IF($A$9-D297+1&gt;$A$10,$A$9-$A$8+1,$A$9-D297+1)),0)</f>
        <v>0</v>
      </c>
      <c r="F297" s="156">
        <v>0.86749182113743906</v>
      </c>
      <c r="G297" s="131">
        <f t="shared" si="45"/>
        <v>0</v>
      </c>
      <c r="H297" s="145">
        <f t="shared" si="46"/>
        <v>0.86749182113743906</v>
      </c>
      <c r="I297" s="131">
        <f t="shared" ref="I297:I322" si="51">IF(E297&gt;0,1,0)</f>
        <v>0</v>
      </c>
      <c r="J297" s="116"/>
      <c r="M297" s="61"/>
    </row>
    <row r="298" spans="2:13" x14ac:dyDescent="0.25">
      <c r="B298" s="11">
        <v>89</v>
      </c>
      <c r="C298" s="102">
        <v>37229</v>
      </c>
      <c r="D298" s="8">
        <f t="shared" si="49"/>
        <v>37319</v>
      </c>
      <c r="E298" s="118">
        <f t="shared" si="50"/>
        <v>0</v>
      </c>
      <c r="F298" s="156">
        <v>0.93757697253658734</v>
      </c>
      <c r="G298" s="131">
        <f t="shared" ref="G298:G322" si="52">IF(F298&lt;&gt;"",E298,0)</f>
        <v>0</v>
      </c>
      <c r="H298" s="145">
        <f t="shared" ref="H298:H322" si="53">IF(F298&lt;&gt;"",F298,0)</f>
        <v>0.93757697253658734</v>
      </c>
      <c r="I298" s="131">
        <f t="shared" si="51"/>
        <v>0</v>
      </c>
      <c r="J298" s="116"/>
    </row>
    <row r="299" spans="2:13" x14ac:dyDescent="0.25">
      <c r="B299" s="11">
        <v>90</v>
      </c>
      <c r="C299" s="102">
        <v>37227</v>
      </c>
      <c r="D299" s="8">
        <f t="shared" si="49"/>
        <v>37317</v>
      </c>
      <c r="E299" s="118">
        <f t="shared" si="50"/>
        <v>0</v>
      </c>
      <c r="F299" s="156">
        <v>0.56565400469462745</v>
      </c>
      <c r="G299" s="131">
        <f t="shared" si="52"/>
        <v>0</v>
      </c>
      <c r="H299" s="145">
        <f t="shared" si="53"/>
        <v>0.56565400469462745</v>
      </c>
      <c r="I299" s="131">
        <f t="shared" si="51"/>
        <v>0</v>
      </c>
      <c r="J299" s="116"/>
    </row>
    <row r="300" spans="2:13" x14ac:dyDescent="0.25">
      <c r="B300" s="11">
        <v>91</v>
      </c>
      <c r="C300" s="101">
        <v>37224</v>
      </c>
      <c r="D300" s="8">
        <f t="shared" si="49"/>
        <v>37314</v>
      </c>
      <c r="E300" s="118">
        <f t="shared" si="50"/>
        <v>2</v>
      </c>
      <c r="F300" s="156">
        <v>0.60622726129706606</v>
      </c>
      <c r="G300" s="131">
        <f t="shared" si="52"/>
        <v>2</v>
      </c>
      <c r="H300" s="145">
        <f t="shared" si="53"/>
        <v>0.60622726129706606</v>
      </c>
      <c r="I300" s="131">
        <f t="shared" si="51"/>
        <v>1</v>
      </c>
      <c r="J300" s="116"/>
    </row>
    <row r="301" spans="2:13" x14ac:dyDescent="0.25">
      <c r="B301" s="11">
        <v>92</v>
      </c>
      <c r="C301" s="102">
        <v>37233</v>
      </c>
      <c r="D301" s="8">
        <f t="shared" si="49"/>
        <v>37323</v>
      </c>
      <c r="E301" s="118">
        <f t="shared" si="50"/>
        <v>0</v>
      </c>
      <c r="F301" s="156">
        <v>0.84846795619841675</v>
      </c>
      <c r="G301" s="131">
        <f t="shared" si="52"/>
        <v>0</v>
      </c>
      <c r="H301" s="145">
        <f t="shared" si="53"/>
        <v>0.84846795619841675</v>
      </c>
      <c r="I301" s="131">
        <f t="shared" si="51"/>
        <v>0</v>
      </c>
      <c r="J301" s="116"/>
    </row>
    <row r="302" spans="2:13" x14ac:dyDescent="0.25">
      <c r="B302" s="11">
        <v>93</v>
      </c>
      <c r="C302" s="102">
        <v>37229</v>
      </c>
      <c r="D302" s="8">
        <f t="shared" si="49"/>
        <v>37319</v>
      </c>
      <c r="E302" s="118">
        <f t="shared" si="50"/>
        <v>0</v>
      </c>
      <c r="F302" s="156">
        <v>0.82262405776814718</v>
      </c>
      <c r="G302" s="131">
        <f t="shared" si="52"/>
        <v>0</v>
      </c>
      <c r="H302" s="145">
        <f t="shared" si="53"/>
        <v>0.82262405776814718</v>
      </c>
      <c r="I302" s="131">
        <f t="shared" si="51"/>
        <v>0</v>
      </c>
      <c r="J302" s="116"/>
    </row>
    <row r="303" spans="2:13" x14ac:dyDescent="0.25">
      <c r="B303" s="1">
        <v>96</v>
      </c>
      <c r="C303" s="102">
        <v>37226</v>
      </c>
      <c r="D303" s="8">
        <f t="shared" si="49"/>
        <v>37316</v>
      </c>
      <c r="E303" s="118">
        <f t="shared" si="50"/>
        <v>0</v>
      </c>
      <c r="F303" s="156">
        <v>0.96793069065793502</v>
      </c>
      <c r="G303" s="131">
        <f t="shared" si="52"/>
        <v>0</v>
      </c>
      <c r="H303" s="145">
        <f t="shared" si="53"/>
        <v>0.96793069065793502</v>
      </c>
      <c r="I303" s="131">
        <f t="shared" si="51"/>
        <v>0</v>
      </c>
      <c r="J303" s="116"/>
    </row>
    <row r="304" spans="2:13" x14ac:dyDescent="0.25">
      <c r="B304" s="1">
        <v>100</v>
      </c>
      <c r="C304" s="102">
        <v>37226</v>
      </c>
      <c r="D304" s="8">
        <f t="shared" si="49"/>
        <v>37316</v>
      </c>
      <c r="E304" s="118">
        <f t="shared" si="50"/>
        <v>0</v>
      </c>
      <c r="F304" s="156">
        <v>0.75802139888764497</v>
      </c>
      <c r="G304" s="131">
        <f t="shared" si="52"/>
        <v>0</v>
      </c>
      <c r="H304" s="145">
        <f t="shared" si="53"/>
        <v>0.75802139888764497</v>
      </c>
      <c r="I304" s="131">
        <f t="shared" si="51"/>
        <v>0</v>
      </c>
      <c r="J304" s="116"/>
    </row>
    <row r="305" spans="2:10" x14ac:dyDescent="0.25">
      <c r="B305" s="1">
        <v>102</v>
      </c>
      <c r="C305" s="102">
        <v>37227</v>
      </c>
      <c r="D305" s="8">
        <f t="shared" si="49"/>
        <v>37317</v>
      </c>
      <c r="E305" s="118">
        <f t="shared" si="50"/>
        <v>0</v>
      </c>
      <c r="F305" s="156">
        <v>0.80192255810390412</v>
      </c>
      <c r="G305" s="131">
        <f t="shared" si="52"/>
        <v>0</v>
      </c>
      <c r="H305" s="145">
        <f t="shared" si="53"/>
        <v>0.80192255810390412</v>
      </c>
      <c r="I305" s="131">
        <f t="shared" si="51"/>
        <v>0</v>
      </c>
      <c r="J305" s="116"/>
    </row>
    <row r="306" spans="2:10" x14ac:dyDescent="0.25">
      <c r="B306" s="1">
        <v>103</v>
      </c>
      <c r="C306" s="101">
        <v>37224</v>
      </c>
      <c r="D306" s="8">
        <f t="shared" si="49"/>
        <v>37314</v>
      </c>
      <c r="E306" s="118">
        <f t="shared" si="50"/>
        <v>2</v>
      </c>
      <c r="F306" s="156">
        <v>0.83711199782943535</v>
      </c>
      <c r="G306" s="131">
        <f t="shared" si="52"/>
        <v>2</v>
      </c>
      <c r="H306" s="145">
        <f t="shared" si="53"/>
        <v>0.83711199782943535</v>
      </c>
      <c r="I306" s="131">
        <f t="shared" si="51"/>
        <v>1</v>
      </c>
      <c r="J306" s="116"/>
    </row>
    <row r="307" spans="2:10" x14ac:dyDescent="0.25">
      <c r="B307" s="1">
        <v>104</v>
      </c>
      <c r="C307" s="102">
        <v>37228</v>
      </c>
      <c r="D307" s="8">
        <f t="shared" si="49"/>
        <v>37318</v>
      </c>
      <c r="E307" s="118">
        <f t="shared" si="50"/>
        <v>0</v>
      </c>
      <c r="F307" s="156">
        <v>0.76620806330489377</v>
      </c>
      <c r="G307" s="131">
        <f t="shared" si="52"/>
        <v>0</v>
      </c>
      <c r="H307" s="145">
        <f t="shared" si="53"/>
        <v>0.76620806330489377</v>
      </c>
      <c r="I307" s="131">
        <f t="shared" si="51"/>
        <v>0</v>
      </c>
      <c r="J307" s="116"/>
    </row>
    <row r="308" spans="2:10" x14ac:dyDescent="0.25">
      <c r="B308" s="1">
        <v>105</v>
      </c>
      <c r="C308" s="101">
        <v>37223</v>
      </c>
      <c r="D308" s="8">
        <f t="shared" si="49"/>
        <v>37313</v>
      </c>
      <c r="E308" s="118">
        <f t="shared" si="50"/>
        <v>3</v>
      </c>
      <c r="F308" s="156">
        <v>0.76162897232732141</v>
      </c>
      <c r="G308" s="131">
        <f t="shared" si="52"/>
        <v>3</v>
      </c>
      <c r="H308" s="145">
        <f t="shared" si="53"/>
        <v>0.76162897232732141</v>
      </c>
      <c r="I308" s="131">
        <f t="shared" si="51"/>
        <v>1</v>
      </c>
      <c r="J308" s="116"/>
    </row>
    <row r="309" spans="2:10" x14ac:dyDescent="0.25">
      <c r="B309" s="1">
        <v>106</v>
      </c>
      <c r="C309" s="101">
        <v>37224</v>
      </c>
      <c r="D309" s="8">
        <f t="shared" si="49"/>
        <v>37314</v>
      </c>
      <c r="E309" s="118">
        <f t="shared" si="50"/>
        <v>2</v>
      </c>
      <c r="F309" s="156">
        <v>0.64982109148402245</v>
      </c>
      <c r="G309" s="131">
        <f t="shared" si="52"/>
        <v>2</v>
      </c>
      <c r="H309" s="145">
        <f t="shared" si="53"/>
        <v>0.64982109148402245</v>
      </c>
      <c r="I309" s="131">
        <f t="shared" si="51"/>
        <v>1</v>
      </c>
      <c r="J309" s="116"/>
    </row>
    <row r="310" spans="2:10" x14ac:dyDescent="0.25">
      <c r="B310" s="1">
        <v>107</v>
      </c>
      <c r="C310" s="101">
        <v>37224</v>
      </c>
      <c r="D310" s="8">
        <f t="shared" si="49"/>
        <v>37314</v>
      </c>
      <c r="E310" s="118">
        <f t="shared" si="50"/>
        <v>2</v>
      </c>
      <c r="F310" s="156">
        <v>0.67586168518022072</v>
      </c>
      <c r="G310" s="131">
        <f t="shared" si="52"/>
        <v>2</v>
      </c>
      <c r="H310" s="145">
        <f t="shared" si="53"/>
        <v>0.67586168518022072</v>
      </c>
      <c r="I310" s="131">
        <f t="shared" si="51"/>
        <v>1</v>
      </c>
      <c r="J310" s="116"/>
    </row>
    <row r="311" spans="2:10" x14ac:dyDescent="0.25">
      <c r="B311" s="1">
        <v>108</v>
      </c>
      <c r="C311" s="102">
        <v>37227</v>
      </c>
      <c r="D311" s="8">
        <f t="shared" si="49"/>
        <v>37317</v>
      </c>
      <c r="E311" s="118">
        <f t="shared" si="50"/>
        <v>0</v>
      </c>
      <c r="F311" s="156">
        <v>0.53684295914530844</v>
      </c>
      <c r="G311" s="131">
        <f t="shared" si="52"/>
        <v>0</v>
      </c>
      <c r="H311" s="145">
        <f t="shared" si="53"/>
        <v>0.53684295914530844</v>
      </c>
      <c r="I311" s="131">
        <f t="shared" si="51"/>
        <v>0</v>
      </c>
      <c r="J311" s="116"/>
    </row>
    <row r="312" spans="2:10" x14ac:dyDescent="0.25">
      <c r="B312" s="1">
        <v>109</v>
      </c>
      <c r="C312" s="102">
        <v>37228</v>
      </c>
      <c r="D312" s="8">
        <f t="shared" si="49"/>
        <v>37318</v>
      </c>
      <c r="E312" s="118">
        <f t="shared" si="50"/>
        <v>0</v>
      </c>
      <c r="F312" s="156">
        <v>0.96578958647647795</v>
      </c>
      <c r="G312" s="131">
        <f t="shared" si="52"/>
        <v>0</v>
      </c>
      <c r="H312" s="145">
        <f t="shared" si="53"/>
        <v>0.96578958647647795</v>
      </c>
      <c r="I312" s="131">
        <f t="shared" si="51"/>
        <v>0</v>
      </c>
      <c r="J312" s="116"/>
    </row>
    <row r="313" spans="2:10" x14ac:dyDescent="0.25">
      <c r="B313" s="1">
        <v>113</v>
      </c>
      <c r="C313" s="102">
        <v>37227</v>
      </c>
      <c r="D313" s="8">
        <f t="shared" si="49"/>
        <v>37317</v>
      </c>
      <c r="E313" s="118">
        <f t="shared" si="50"/>
        <v>0</v>
      </c>
      <c r="F313" s="156">
        <v>0.70970643982649406</v>
      </c>
      <c r="G313" s="131">
        <f t="shared" si="52"/>
        <v>0</v>
      </c>
      <c r="H313" s="145">
        <f t="shared" si="53"/>
        <v>0.70970643982649406</v>
      </c>
      <c r="I313" s="131">
        <f t="shared" si="51"/>
        <v>0</v>
      </c>
      <c r="J313" s="116"/>
    </row>
    <row r="314" spans="2:10" x14ac:dyDescent="0.25">
      <c r="B314" s="1">
        <v>114</v>
      </c>
      <c r="C314" s="100">
        <v>37216</v>
      </c>
      <c r="D314" s="8">
        <f t="shared" si="49"/>
        <v>37306</v>
      </c>
      <c r="E314" s="118">
        <f t="shared" si="50"/>
        <v>10</v>
      </c>
      <c r="F314" s="156">
        <v>0.75496623410787778</v>
      </c>
      <c r="G314" s="131">
        <f t="shared" si="52"/>
        <v>10</v>
      </c>
      <c r="H314" s="145">
        <f t="shared" si="53"/>
        <v>0.75496623410787778</v>
      </c>
      <c r="I314" s="131">
        <f t="shared" si="51"/>
        <v>1</v>
      </c>
      <c r="J314" s="116"/>
    </row>
    <row r="315" spans="2:10" x14ac:dyDescent="0.25">
      <c r="B315" s="1">
        <v>115</v>
      </c>
      <c r="C315" s="101">
        <v>37222</v>
      </c>
      <c r="D315" s="8">
        <f t="shared" si="49"/>
        <v>37312</v>
      </c>
      <c r="E315" s="118">
        <f t="shared" si="50"/>
        <v>4</v>
      </c>
      <c r="F315" s="156">
        <v>0.79148755663292047</v>
      </c>
      <c r="G315" s="131">
        <f t="shared" si="52"/>
        <v>4</v>
      </c>
      <c r="H315" s="145">
        <f t="shared" si="53"/>
        <v>0.79148755663292047</v>
      </c>
      <c r="I315" s="131">
        <f t="shared" si="51"/>
        <v>1</v>
      </c>
      <c r="J315" s="116"/>
    </row>
    <row r="316" spans="2:10" x14ac:dyDescent="0.25">
      <c r="B316" s="1">
        <v>116</v>
      </c>
      <c r="C316" s="101">
        <v>37221</v>
      </c>
      <c r="D316" s="8">
        <f t="shared" si="49"/>
        <v>37311</v>
      </c>
      <c r="E316" s="118">
        <f t="shared" si="50"/>
        <v>5</v>
      </c>
      <c r="F316" s="156">
        <v>0.7070076825516165</v>
      </c>
      <c r="G316" s="131">
        <f t="shared" si="52"/>
        <v>5</v>
      </c>
      <c r="H316" s="145">
        <f t="shared" si="53"/>
        <v>0.7070076825516165</v>
      </c>
      <c r="I316" s="131">
        <f t="shared" si="51"/>
        <v>1</v>
      </c>
      <c r="J316" s="116"/>
    </row>
    <row r="317" spans="2:10" x14ac:dyDescent="0.25">
      <c r="B317" s="1">
        <v>117</v>
      </c>
      <c r="C317" s="102">
        <v>37229</v>
      </c>
      <c r="D317" s="8">
        <f t="shared" si="49"/>
        <v>37319</v>
      </c>
      <c r="E317" s="118">
        <f t="shared" si="50"/>
        <v>0</v>
      </c>
      <c r="F317" s="156">
        <v>0.60324603723693182</v>
      </c>
      <c r="G317" s="131">
        <f t="shared" si="52"/>
        <v>0</v>
      </c>
      <c r="H317" s="145">
        <f t="shared" si="53"/>
        <v>0.60324603723693182</v>
      </c>
      <c r="I317" s="131">
        <f t="shared" si="51"/>
        <v>0</v>
      </c>
      <c r="J317" s="116"/>
    </row>
    <row r="318" spans="2:10" x14ac:dyDescent="0.25">
      <c r="B318" s="1">
        <v>118</v>
      </c>
      <c r="C318" s="102">
        <v>37228</v>
      </c>
      <c r="D318" s="8">
        <f t="shared" si="49"/>
        <v>37318</v>
      </c>
      <c r="E318" s="118">
        <f t="shared" si="50"/>
        <v>0</v>
      </c>
      <c r="F318" s="156">
        <v>0.82459468057897722</v>
      </c>
      <c r="G318" s="131">
        <f t="shared" si="52"/>
        <v>0</v>
      </c>
      <c r="H318" s="145">
        <f t="shared" si="53"/>
        <v>0.82459468057897722</v>
      </c>
      <c r="I318" s="131">
        <f t="shared" si="51"/>
        <v>0</v>
      </c>
      <c r="J318" s="116"/>
    </row>
    <row r="319" spans="2:10" x14ac:dyDescent="0.25">
      <c r="B319" s="1">
        <v>119</v>
      </c>
      <c r="C319" s="102">
        <v>37228</v>
      </c>
      <c r="D319" s="8">
        <f t="shared" si="49"/>
        <v>37318</v>
      </c>
      <c r="E319" s="118">
        <f t="shared" si="50"/>
        <v>0</v>
      </c>
      <c r="F319" s="156">
        <v>0.97316114180166191</v>
      </c>
      <c r="G319" s="131">
        <f t="shared" si="52"/>
        <v>0</v>
      </c>
      <c r="H319" s="145">
        <f t="shared" si="53"/>
        <v>0.97316114180166191</v>
      </c>
      <c r="I319" s="131">
        <f t="shared" si="51"/>
        <v>0</v>
      </c>
      <c r="J319" s="116"/>
    </row>
    <row r="320" spans="2:10" x14ac:dyDescent="0.25">
      <c r="B320" s="1">
        <v>120</v>
      </c>
      <c r="C320" s="102">
        <v>37229</v>
      </c>
      <c r="D320" s="8">
        <f t="shared" si="49"/>
        <v>37319</v>
      </c>
      <c r="E320" s="118">
        <f t="shared" si="50"/>
        <v>0</v>
      </c>
      <c r="F320" s="156">
        <v>0.83232428355516819</v>
      </c>
      <c r="G320" s="131">
        <f t="shared" si="52"/>
        <v>0</v>
      </c>
      <c r="H320" s="145">
        <f t="shared" si="53"/>
        <v>0.83232428355516819</v>
      </c>
      <c r="I320" s="131">
        <f t="shared" si="51"/>
        <v>0</v>
      </c>
      <c r="J320" s="116"/>
    </row>
    <row r="321" spans="2:10" x14ac:dyDescent="0.25">
      <c r="B321" s="1">
        <v>121</v>
      </c>
      <c r="C321" s="102">
        <v>37228</v>
      </c>
      <c r="D321" s="8">
        <f t="shared" si="49"/>
        <v>37318</v>
      </c>
      <c r="E321" s="118">
        <f t="shared" si="50"/>
        <v>0</v>
      </c>
      <c r="F321" s="156">
        <v>0.38915615615615617</v>
      </c>
      <c r="G321" s="131">
        <f t="shared" si="52"/>
        <v>0</v>
      </c>
      <c r="H321" s="145">
        <f t="shared" si="53"/>
        <v>0.38915615615615617</v>
      </c>
      <c r="I321" s="131">
        <f t="shared" si="51"/>
        <v>0</v>
      </c>
      <c r="J321" s="116"/>
    </row>
    <row r="322" spans="2:10" x14ac:dyDescent="0.25">
      <c r="B322" s="1">
        <v>122</v>
      </c>
      <c r="C322" s="102">
        <v>37228</v>
      </c>
      <c r="D322" s="8">
        <f t="shared" si="49"/>
        <v>37318</v>
      </c>
      <c r="E322" s="118">
        <f t="shared" si="50"/>
        <v>0</v>
      </c>
      <c r="F322" s="156">
        <v>0.90100000000000002</v>
      </c>
      <c r="G322" s="131">
        <f t="shared" si="52"/>
        <v>0</v>
      </c>
      <c r="H322" s="145">
        <f t="shared" si="53"/>
        <v>0.90100000000000002</v>
      </c>
      <c r="I322" s="131">
        <f t="shared" si="51"/>
        <v>0</v>
      </c>
      <c r="J322" s="116"/>
    </row>
    <row r="323" spans="2:10" x14ac:dyDescent="0.25">
      <c r="B323" s="11"/>
      <c r="E323" s="124" t="s">
        <v>63</v>
      </c>
      <c r="F323" s="125">
        <f>AVERAGE(F233:F322)</f>
        <v>0.84362265824319449</v>
      </c>
      <c r="G323" s="125"/>
      <c r="H323" s="125"/>
      <c r="I323" s="131">
        <f>SUM(I233:I322)</f>
        <v>62</v>
      </c>
    </row>
    <row r="324" spans="2:10" x14ac:dyDescent="0.25">
      <c r="E324" s="112" t="s">
        <v>64</v>
      </c>
      <c r="F324" s="142">
        <f>(G233*H233+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322)/SUM(G233:G322)</f>
        <v>0.88960753201963694</v>
      </c>
    </row>
  </sheetData>
  <mergeCells count="10">
    <mergeCell ref="B2:D2"/>
    <mergeCell ref="B208:C208"/>
    <mergeCell ref="B3:D3"/>
    <mergeCell ref="B230:C230"/>
    <mergeCell ref="B5:C5"/>
    <mergeCell ref="B187:C187"/>
    <mergeCell ref="B136:C136"/>
    <mergeCell ref="B151:C151"/>
    <mergeCell ref="B176:C176"/>
    <mergeCell ref="B31:C31"/>
  </mergeCells>
  <conditionalFormatting sqref="I154:I174 I211:I228 I179:I185 I190:I206 I233:I323 I9:I28 I139:I149 I34:I133 E139:F148 E9:F28 E154:F173 E179:F184 E190:F205 E211:F227 E34:F133 E233:F322">
    <cfRule type="cellIs" dxfId="3" priority="1" stopIfTrue="1" operator="greaterThanOrEqual">
      <formula>$A$9</formula>
    </cfRule>
  </conditionalFormatting>
  <conditionalFormatting sqref="D9:D28 D34:D133 D139:D148 D154:D173 D179:D184 D190:D205 D211:D227 D233:D322">
    <cfRule type="cellIs" dxfId="2" priority="2" stopIfTrue="1" operator="greaterThan">
      <formula>$A$9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8" max="11" man="1"/>
    <brk id="82" max="11" man="1"/>
    <brk id="133" max="11" man="1"/>
    <brk id="205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4"/>
  <sheetViews>
    <sheetView tabSelected="1" zoomScaleNormal="100" zoomScaleSheetLayoutView="100" workbookViewId="0">
      <selection activeCell="F134" sqref="F134"/>
    </sheetView>
  </sheetViews>
  <sheetFormatPr defaultRowHeight="13.2" x14ac:dyDescent="0.25"/>
  <cols>
    <col min="1" max="1" width="10.109375" bestFit="1" customWidth="1"/>
    <col min="2" max="2" width="18.33203125" style="1" customWidth="1"/>
    <col min="3" max="3" width="22" customWidth="1"/>
    <col min="4" max="4" width="13.44140625" customWidth="1"/>
    <col min="5" max="5" width="16" bestFit="1" customWidth="1"/>
    <col min="6" max="6" width="14.88671875" bestFit="1" customWidth="1"/>
    <col min="7" max="7" width="14.88671875" customWidth="1"/>
    <col min="10" max="10" width="19.6640625" style="163" bestFit="1" customWidth="1"/>
  </cols>
  <sheetData>
    <row r="2" spans="1:10" x14ac:dyDescent="0.25">
      <c r="B2" s="173" t="s">
        <v>66</v>
      </c>
      <c r="C2" s="173"/>
      <c r="D2" s="173"/>
      <c r="E2" s="146">
        <f>A9</f>
        <v>37346</v>
      </c>
      <c r="F2" s="147">
        <f>I29+I134+I149+I174+I185+I206+I228+I323</f>
        <v>279</v>
      </c>
      <c r="G2" s="139"/>
      <c r="H2" s="139"/>
    </row>
    <row r="3" spans="1:10" x14ac:dyDescent="0.25">
      <c r="B3" s="173" t="s">
        <v>67</v>
      </c>
      <c r="C3" s="173"/>
      <c r="D3" s="173"/>
      <c r="E3" s="146">
        <f>A9</f>
        <v>37346</v>
      </c>
      <c r="F3" s="148">
        <f>(IF(ISERROR(F30),0,F30)*I29+IF(ISERROR(F135),0,F135)*I134+IF(ISERROR(F150),0,F150)*I149+IF(ISERROR(F175),0,F175)*I174+IF(ISERROR(F186),0,F186)*I185+IF(ISERROR(F207),0,F207)*I206+IF(ISERROR(F229),0,F229)*I228+IF(ISERROR(F324),0,F324)*I323)/(F2-15)</f>
        <v>0.96194735494398054</v>
      </c>
      <c r="G3" s="170" t="s">
        <v>82</v>
      </c>
      <c r="H3" s="140"/>
    </row>
    <row r="4" spans="1:10" x14ac:dyDescent="0.25">
      <c r="G4" s="61"/>
      <c r="H4" s="61"/>
    </row>
    <row r="5" spans="1:10" ht="17.399999999999999" x14ac:dyDescent="0.3">
      <c r="A5" s="56"/>
      <c r="B5" s="174" t="s">
        <v>19</v>
      </c>
      <c r="C5" s="174"/>
      <c r="D5" s="111"/>
      <c r="E5" s="111"/>
      <c r="F5" s="111"/>
      <c r="G5" s="113"/>
      <c r="H5" s="61"/>
    </row>
    <row r="6" spans="1:10" x14ac:dyDescent="0.25">
      <c r="B6" s="2"/>
      <c r="C6" s="2" t="s">
        <v>1</v>
      </c>
      <c r="D6" s="2"/>
      <c r="E6" s="2"/>
      <c r="F6" s="2"/>
      <c r="G6" s="2"/>
      <c r="H6" s="2"/>
      <c r="I6" s="2"/>
      <c r="J6" s="164"/>
    </row>
    <row r="7" spans="1:10" ht="39.6" x14ac:dyDescent="0.25">
      <c r="B7" s="149" t="s">
        <v>0</v>
      </c>
      <c r="C7" s="149" t="s">
        <v>2</v>
      </c>
      <c r="D7" s="149" t="s">
        <v>59</v>
      </c>
      <c r="E7" s="150" t="s">
        <v>61</v>
      </c>
      <c r="F7" s="150" t="s">
        <v>62</v>
      </c>
      <c r="G7" s="117"/>
      <c r="H7" s="117"/>
      <c r="I7" s="117" t="s">
        <v>65</v>
      </c>
      <c r="J7" s="164"/>
    </row>
    <row r="8" spans="1:10" x14ac:dyDescent="0.25">
      <c r="A8" s="151">
        <v>37316</v>
      </c>
      <c r="D8" s="61"/>
      <c r="E8" s="61"/>
      <c r="F8" s="61"/>
      <c r="G8" s="61"/>
      <c r="H8" s="61"/>
      <c r="I8" s="61"/>
      <c r="J8" s="157"/>
    </row>
    <row r="9" spans="1:10" x14ac:dyDescent="0.25">
      <c r="A9" s="151">
        <v>37346</v>
      </c>
      <c r="B9" s="1">
        <v>1</v>
      </c>
      <c r="C9" s="3">
        <v>37018</v>
      </c>
      <c r="D9" s="8">
        <f t="shared" ref="D9:D28" si="0">C9+90</f>
        <v>37108</v>
      </c>
      <c r="E9" s="118">
        <f t="shared" ref="E9:E28" si="1">IF($A$9&gt;=D9,(IF($A$9-D9+1&gt;$A$10,$A$9-$A$8+1,$A$9-D9+1)),0)</f>
        <v>31</v>
      </c>
      <c r="F9" s="158">
        <v>0.98400834661329073</v>
      </c>
      <c r="G9" s="131">
        <f t="shared" ref="G9:G28" si="2">IF(F9&lt;&gt;"",E9,0)</f>
        <v>31</v>
      </c>
      <c r="H9" s="145">
        <f t="shared" ref="H9:H28" si="3">IF(F9&lt;&gt;"",F9,0)</f>
        <v>0.98400834661329073</v>
      </c>
      <c r="I9" s="131">
        <f t="shared" ref="I9:I28" si="4">IF(E9&gt;0,1,0)</f>
        <v>1</v>
      </c>
      <c r="J9" s="162"/>
    </row>
    <row r="10" spans="1:10" x14ac:dyDescent="0.25">
      <c r="A10" s="152">
        <f>A9-A8+1</f>
        <v>31</v>
      </c>
      <c r="B10" s="1">
        <v>2</v>
      </c>
      <c r="C10" s="4">
        <v>37069</v>
      </c>
      <c r="D10" s="8">
        <f t="shared" si="0"/>
        <v>37159</v>
      </c>
      <c r="E10" s="118">
        <f t="shared" si="1"/>
        <v>31</v>
      </c>
      <c r="F10" s="158">
        <v>0.9764570075321316</v>
      </c>
      <c r="G10" s="131">
        <f t="shared" si="2"/>
        <v>31</v>
      </c>
      <c r="H10" s="145">
        <f t="shared" si="3"/>
        <v>0.9764570075321316</v>
      </c>
      <c r="I10" s="131">
        <f t="shared" si="4"/>
        <v>1</v>
      </c>
      <c r="J10" s="162"/>
    </row>
    <row r="11" spans="1:10" x14ac:dyDescent="0.25">
      <c r="B11" s="1">
        <v>3</v>
      </c>
      <c r="C11" s="3">
        <v>37028</v>
      </c>
      <c r="D11" s="8">
        <f t="shared" si="0"/>
        <v>37118</v>
      </c>
      <c r="E11" s="118">
        <f t="shared" si="1"/>
        <v>31</v>
      </c>
      <c r="F11" s="158">
        <v>0.99057610777217064</v>
      </c>
      <c r="G11" s="131">
        <f t="shared" si="2"/>
        <v>31</v>
      </c>
      <c r="H11" s="145">
        <f t="shared" si="3"/>
        <v>0.99057610777217064</v>
      </c>
      <c r="I11" s="131">
        <f t="shared" si="4"/>
        <v>1</v>
      </c>
      <c r="J11" s="162"/>
    </row>
    <row r="12" spans="1:10" x14ac:dyDescent="0.25">
      <c r="B12" s="1">
        <v>4</v>
      </c>
      <c r="C12" s="4">
        <v>37069</v>
      </c>
      <c r="D12" s="8">
        <f t="shared" si="0"/>
        <v>37159</v>
      </c>
      <c r="E12" s="118">
        <f t="shared" si="1"/>
        <v>31</v>
      </c>
      <c r="F12" s="158">
        <v>0.97894165926130006</v>
      </c>
      <c r="G12" s="131">
        <f t="shared" si="2"/>
        <v>31</v>
      </c>
      <c r="H12" s="145">
        <f t="shared" si="3"/>
        <v>0.97894165926130006</v>
      </c>
      <c r="I12" s="131">
        <f t="shared" si="4"/>
        <v>1</v>
      </c>
      <c r="J12" s="162"/>
    </row>
    <row r="13" spans="1:10" x14ac:dyDescent="0.25">
      <c r="B13" s="1">
        <v>5</v>
      </c>
      <c r="C13" s="4">
        <v>37069</v>
      </c>
      <c r="D13" s="8">
        <f t="shared" si="0"/>
        <v>37159</v>
      </c>
      <c r="E13" s="118">
        <f t="shared" si="1"/>
        <v>31</v>
      </c>
      <c r="F13" s="158">
        <v>0.99300555061857765</v>
      </c>
      <c r="G13" s="131">
        <f t="shared" si="2"/>
        <v>31</v>
      </c>
      <c r="H13" s="145">
        <f t="shared" si="3"/>
        <v>0.99300555061857765</v>
      </c>
      <c r="I13" s="131">
        <f t="shared" si="4"/>
        <v>1</v>
      </c>
      <c r="J13" s="162"/>
    </row>
    <row r="14" spans="1:10" x14ac:dyDescent="0.25">
      <c r="B14" s="1">
        <v>6</v>
      </c>
      <c r="C14" s="4">
        <v>37043</v>
      </c>
      <c r="D14" s="8">
        <f t="shared" si="0"/>
        <v>37133</v>
      </c>
      <c r="E14" s="118">
        <f t="shared" si="1"/>
        <v>31</v>
      </c>
      <c r="F14" s="158">
        <v>0.99096725871225377</v>
      </c>
      <c r="G14" s="131">
        <f t="shared" si="2"/>
        <v>31</v>
      </c>
      <c r="H14" s="145">
        <f t="shared" si="3"/>
        <v>0.99096725871225377</v>
      </c>
      <c r="I14" s="131">
        <f t="shared" si="4"/>
        <v>1</v>
      </c>
      <c r="J14" s="162"/>
    </row>
    <row r="15" spans="1:10" x14ac:dyDescent="0.25">
      <c r="B15" s="1">
        <v>7</v>
      </c>
      <c r="C15" s="4">
        <v>37069</v>
      </c>
      <c r="D15" s="8">
        <f t="shared" si="0"/>
        <v>37159</v>
      </c>
      <c r="E15" s="118">
        <f t="shared" si="1"/>
        <v>31</v>
      </c>
      <c r="F15" s="158">
        <v>0.95846540037860672</v>
      </c>
      <c r="G15" s="131">
        <f t="shared" si="2"/>
        <v>31</v>
      </c>
      <c r="H15" s="145">
        <f t="shared" si="3"/>
        <v>0.95846540037860672</v>
      </c>
      <c r="I15" s="131">
        <f t="shared" si="4"/>
        <v>1</v>
      </c>
      <c r="J15" s="162"/>
    </row>
    <row r="16" spans="1:10" x14ac:dyDescent="0.25">
      <c r="B16" s="1">
        <v>8</v>
      </c>
      <c r="C16" s="4">
        <v>37053</v>
      </c>
      <c r="D16" s="8">
        <f t="shared" si="0"/>
        <v>37143</v>
      </c>
      <c r="E16" s="118">
        <f t="shared" si="1"/>
        <v>31</v>
      </c>
      <c r="F16" s="158">
        <v>0.99147797095765366</v>
      </c>
      <c r="G16" s="131">
        <f t="shared" si="2"/>
        <v>31</v>
      </c>
      <c r="H16" s="145">
        <f t="shared" si="3"/>
        <v>0.99147797095765366</v>
      </c>
      <c r="I16" s="131">
        <f t="shared" si="4"/>
        <v>1</v>
      </c>
      <c r="J16" s="162"/>
    </row>
    <row r="17" spans="1:10" x14ac:dyDescent="0.25">
      <c r="B17" s="1">
        <v>9</v>
      </c>
      <c r="C17" s="4">
        <v>37053</v>
      </c>
      <c r="D17" s="8">
        <f t="shared" si="0"/>
        <v>37143</v>
      </c>
      <c r="E17" s="118">
        <f t="shared" si="1"/>
        <v>31</v>
      </c>
      <c r="F17" s="158">
        <v>0.97372349314604456</v>
      </c>
      <c r="G17" s="131">
        <f t="shared" si="2"/>
        <v>31</v>
      </c>
      <c r="H17" s="145">
        <f t="shared" si="3"/>
        <v>0.97372349314604456</v>
      </c>
      <c r="I17" s="131">
        <f t="shared" si="4"/>
        <v>1</v>
      </c>
      <c r="J17" s="162"/>
    </row>
    <row r="18" spans="1:10" x14ac:dyDescent="0.25">
      <c r="B18" s="1">
        <v>10</v>
      </c>
      <c r="C18" s="4">
        <v>37070</v>
      </c>
      <c r="D18" s="8">
        <f t="shared" si="0"/>
        <v>37160</v>
      </c>
      <c r="E18" s="118">
        <f t="shared" si="1"/>
        <v>31</v>
      </c>
      <c r="F18" s="158">
        <v>0.97311665870622277</v>
      </c>
      <c r="G18" s="131">
        <f t="shared" si="2"/>
        <v>31</v>
      </c>
      <c r="H18" s="145">
        <f t="shared" si="3"/>
        <v>0.97311665870622277</v>
      </c>
      <c r="I18" s="131">
        <f t="shared" si="4"/>
        <v>1</v>
      </c>
      <c r="J18" s="162"/>
    </row>
    <row r="19" spans="1:10" x14ac:dyDescent="0.25">
      <c r="B19" s="1">
        <v>11</v>
      </c>
      <c r="C19" s="4">
        <v>37070</v>
      </c>
      <c r="D19" s="8">
        <f t="shared" si="0"/>
        <v>37160</v>
      </c>
      <c r="E19" s="118">
        <f t="shared" si="1"/>
        <v>31</v>
      </c>
      <c r="F19" s="158">
        <v>0.98777020035974661</v>
      </c>
      <c r="G19" s="131">
        <f t="shared" si="2"/>
        <v>31</v>
      </c>
      <c r="H19" s="145">
        <f t="shared" si="3"/>
        <v>0.98777020035974661</v>
      </c>
      <c r="I19" s="131">
        <f t="shared" si="4"/>
        <v>1</v>
      </c>
      <c r="J19" s="162"/>
    </row>
    <row r="20" spans="1:10" x14ac:dyDescent="0.25">
      <c r="B20" s="1">
        <v>12</v>
      </c>
      <c r="C20" s="4">
        <v>37063</v>
      </c>
      <c r="D20" s="8">
        <f t="shared" si="0"/>
        <v>37153</v>
      </c>
      <c r="E20" s="118">
        <f t="shared" si="1"/>
        <v>31</v>
      </c>
      <c r="F20" s="158">
        <v>0.97430002574514107</v>
      </c>
      <c r="G20" s="131">
        <f t="shared" si="2"/>
        <v>31</v>
      </c>
      <c r="H20" s="145">
        <f t="shared" si="3"/>
        <v>0.97430002574514107</v>
      </c>
      <c r="I20" s="131">
        <f t="shared" si="4"/>
        <v>1</v>
      </c>
      <c r="J20" s="162"/>
    </row>
    <row r="21" spans="1:10" x14ac:dyDescent="0.25">
      <c r="B21" s="1">
        <v>13</v>
      </c>
      <c r="C21" s="4">
        <v>37070</v>
      </c>
      <c r="D21" s="8">
        <f t="shared" si="0"/>
        <v>37160</v>
      </c>
      <c r="E21" s="118">
        <f t="shared" si="1"/>
        <v>31</v>
      </c>
      <c r="F21" s="158">
        <v>0.99232755921159588</v>
      </c>
      <c r="G21" s="131">
        <f t="shared" si="2"/>
        <v>31</v>
      </c>
      <c r="H21" s="145">
        <f t="shared" si="3"/>
        <v>0.99232755921159588</v>
      </c>
      <c r="I21" s="131">
        <f t="shared" si="4"/>
        <v>1</v>
      </c>
      <c r="J21" s="162"/>
    </row>
    <row r="22" spans="1:10" x14ac:dyDescent="0.25">
      <c r="B22" s="1">
        <v>14</v>
      </c>
      <c r="C22" s="4">
        <v>37070</v>
      </c>
      <c r="D22" s="8">
        <f t="shared" si="0"/>
        <v>37160</v>
      </c>
      <c r="E22" s="118">
        <f t="shared" si="1"/>
        <v>31</v>
      </c>
      <c r="F22" s="158">
        <v>0.95171283107451243</v>
      </c>
      <c r="G22" s="131">
        <f t="shared" si="2"/>
        <v>31</v>
      </c>
      <c r="H22" s="145">
        <f t="shared" si="3"/>
        <v>0.95171283107451243</v>
      </c>
      <c r="I22" s="131">
        <f t="shared" si="4"/>
        <v>1</v>
      </c>
      <c r="J22" s="162"/>
    </row>
    <row r="23" spans="1:10" x14ac:dyDescent="0.25">
      <c r="B23" s="1">
        <v>15</v>
      </c>
      <c r="C23" s="4">
        <v>37070</v>
      </c>
      <c r="D23" s="8">
        <f t="shared" si="0"/>
        <v>37160</v>
      </c>
      <c r="E23" s="118">
        <f t="shared" si="1"/>
        <v>31</v>
      </c>
      <c r="F23" s="158">
        <v>0.95835991543410404</v>
      </c>
      <c r="G23" s="131">
        <f t="shared" si="2"/>
        <v>31</v>
      </c>
      <c r="H23" s="145">
        <f t="shared" si="3"/>
        <v>0.95835991543410404</v>
      </c>
      <c r="I23" s="131">
        <f t="shared" si="4"/>
        <v>1</v>
      </c>
      <c r="J23" s="162"/>
    </row>
    <row r="24" spans="1:10" x14ac:dyDescent="0.25">
      <c r="B24" s="1">
        <v>16</v>
      </c>
      <c r="C24" s="4">
        <v>37070</v>
      </c>
      <c r="D24" s="8">
        <f t="shared" si="0"/>
        <v>37160</v>
      </c>
      <c r="E24" s="118">
        <f t="shared" si="1"/>
        <v>31</v>
      </c>
      <c r="F24" s="158">
        <v>0.98809586987507592</v>
      </c>
      <c r="G24" s="131">
        <f t="shared" si="2"/>
        <v>31</v>
      </c>
      <c r="H24" s="145">
        <f t="shared" si="3"/>
        <v>0.98809586987507592</v>
      </c>
      <c r="I24" s="131">
        <f t="shared" si="4"/>
        <v>1</v>
      </c>
      <c r="J24" s="162"/>
    </row>
    <row r="25" spans="1:10" x14ac:dyDescent="0.25">
      <c r="B25" s="1">
        <v>17</v>
      </c>
      <c r="C25" s="4">
        <v>37072</v>
      </c>
      <c r="D25" s="8">
        <f t="shared" si="0"/>
        <v>37162</v>
      </c>
      <c r="E25" s="118">
        <f t="shared" si="1"/>
        <v>31</v>
      </c>
      <c r="F25" s="158">
        <v>0.94444971379878306</v>
      </c>
      <c r="G25" s="131">
        <f t="shared" si="2"/>
        <v>31</v>
      </c>
      <c r="H25" s="145">
        <f t="shared" si="3"/>
        <v>0.94444971379878306</v>
      </c>
      <c r="I25" s="131">
        <f t="shared" si="4"/>
        <v>1</v>
      </c>
      <c r="J25" s="162"/>
    </row>
    <row r="26" spans="1:10" x14ac:dyDescent="0.25">
      <c r="B26" s="1">
        <v>18</v>
      </c>
      <c r="C26" s="5">
        <v>37074</v>
      </c>
      <c r="D26" s="8">
        <f t="shared" si="0"/>
        <v>37164</v>
      </c>
      <c r="E26" s="118">
        <f t="shared" si="1"/>
        <v>31</v>
      </c>
      <c r="F26" s="158">
        <v>0.95768442399282772</v>
      </c>
      <c r="G26" s="131">
        <f t="shared" si="2"/>
        <v>31</v>
      </c>
      <c r="H26" s="145">
        <f t="shared" si="3"/>
        <v>0.95768442399282772</v>
      </c>
      <c r="I26" s="131">
        <f t="shared" si="4"/>
        <v>1</v>
      </c>
      <c r="J26" s="162"/>
    </row>
    <row r="27" spans="1:10" x14ac:dyDescent="0.25">
      <c r="B27" s="1">
        <v>19</v>
      </c>
      <c r="C27" s="5">
        <v>37074</v>
      </c>
      <c r="D27" s="8">
        <f t="shared" si="0"/>
        <v>37164</v>
      </c>
      <c r="E27" s="118">
        <f t="shared" si="1"/>
        <v>31</v>
      </c>
      <c r="F27" s="158">
        <v>0.97904460154594808</v>
      </c>
      <c r="G27" s="131">
        <f t="shared" si="2"/>
        <v>31</v>
      </c>
      <c r="H27" s="145">
        <f t="shared" si="3"/>
        <v>0.97904460154594808</v>
      </c>
      <c r="I27" s="131">
        <f t="shared" si="4"/>
        <v>1</v>
      </c>
      <c r="J27" s="162"/>
    </row>
    <row r="28" spans="1:10" x14ac:dyDescent="0.25">
      <c r="B28" s="1">
        <v>20</v>
      </c>
      <c r="C28" s="4">
        <v>37072</v>
      </c>
      <c r="D28" s="8">
        <f t="shared" si="0"/>
        <v>37162</v>
      </c>
      <c r="E28" s="118">
        <f t="shared" si="1"/>
        <v>31</v>
      </c>
      <c r="F28" s="158">
        <v>0.97715154382426994</v>
      </c>
      <c r="G28" s="131">
        <f t="shared" si="2"/>
        <v>31</v>
      </c>
      <c r="H28" s="145">
        <f t="shared" si="3"/>
        <v>0.97715154382426994</v>
      </c>
      <c r="I28" s="131">
        <f t="shared" si="4"/>
        <v>1</v>
      </c>
      <c r="J28" s="162"/>
    </row>
    <row r="29" spans="1:10" x14ac:dyDescent="0.25">
      <c r="C29" s="8"/>
      <c r="D29" s="8"/>
      <c r="E29" s="121" t="s">
        <v>63</v>
      </c>
      <c r="F29" s="122">
        <f>AVERAGE(F8:F28)</f>
        <v>0.97608180692801272</v>
      </c>
      <c r="G29" s="122"/>
      <c r="H29" s="122"/>
      <c r="I29" s="136">
        <f>SUM(I9:I28)</f>
        <v>20</v>
      </c>
      <c r="J29" s="162"/>
    </row>
    <row r="30" spans="1:10" x14ac:dyDescent="0.25">
      <c r="C30" s="1"/>
      <c r="D30" s="112"/>
      <c r="E30" s="112" t="s">
        <v>64</v>
      </c>
      <c r="F30" s="137">
        <f>(G9*H9+G10*H10+G11*H11+G12*H12+G13*H13+G14*H14+G15*H15+G16*H16+G17*H17+G18*H18+G19*H19+G20*H20+G21*H21+G22*H22+G23*H23+G24*H24+G25*H25+G26*H26+G27*H27+G28*H28)/SUM(G9:G28)</f>
        <v>0.97608180692801294</v>
      </c>
      <c r="G30" s="137"/>
      <c r="H30" s="137"/>
      <c r="I30" s="137"/>
      <c r="J30" s="157"/>
    </row>
    <row r="31" spans="1:10" ht="17.399999999999999" x14ac:dyDescent="0.3">
      <c r="A31" s="56"/>
      <c r="B31" s="172" t="s">
        <v>18</v>
      </c>
      <c r="C31" s="172"/>
      <c r="D31" s="113"/>
      <c r="E31" s="113"/>
      <c r="F31" s="113"/>
      <c r="G31" s="113"/>
      <c r="H31" s="113"/>
      <c r="I31" s="113"/>
      <c r="J31" s="165"/>
    </row>
    <row r="32" spans="1:10" x14ac:dyDescent="0.25">
      <c r="B32" s="2"/>
      <c r="C32" s="2" t="s">
        <v>24</v>
      </c>
      <c r="D32" s="114"/>
      <c r="E32" s="114"/>
      <c r="F32" s="114"/>
      <c r="G32" s="114"/>
      <c r="H32" s="114"/>
      <c r="I32" s="114"/>
      <c r="J32" s="166"/>
    </row>
    <row r="33" spans="1:11" ht="39.6" x14ac:dyDescent="0.25">
      <c r="B33" s="2" t="str">
        <f>B7</f>
        <v>TURBINE NO.</v>
      </c>
      <c r="C33" s="2" t="str">
        <f>C7</f>
        <v>ACCEPTANCE</v>
      </c>
      <c r="D33" s="2" t="str">
        <f>D7</f>
        <v xml:space="preserve">90 Days </v>
      </c>
      <c r="E33" s="117" t="str">
        <f>E7</f>
        <v>Days in Mo. &gt; 90 Days from Commissioning</v>
      </c>
      <c r="F33" s="117" t="str">
        <f>F7</f>
        <v>MTD Avail for &gt; 90 days from Commissioning</v>
      </c>
      <c r="G33" s="117"/>
      <c r="H33" s="117"/>
      <c r="I33" s="117" t="s">
        <v>65</v>
      </c>
      <c r="J33" s="164" t="s">
        <v>68</v>
      </c>
    </row>
    <row r="34" spans="1:11" x14ac:dyDescent="0.25">
      <c r="A34" s="61"/>
      <c r="B34" s="11">
        <v>1</v>
      </c>
      <c r="C34" s="12">
        <v>37116</v>
      </c>
      <c r="D34" s="8">
        <f t="shared" ref="D34:D65" si="5">C34+90</f>
        <v>37206</v>
      </c>
      <c r="E34" s="118">
        <f t="shared" ref="E34:E65" si="6">IF($A$9&gt;=D34,(IF($A$9-D34+1&gt;$A$10,$A$9-$A$8+1,$A$9-D34+1)),0)</f>
        <v>31</v>
      </c>
      <c r="F34" s="158">
        <v>0.95177032952556584</v>
      </c>
      <c r="G34" s="131">
        <f t="shared" ref="G34:G65" si="7">IF(F34&lt;&gt;"",E34,0)</f>
        <v>31</v>
      </c>
      <c r="H34" s="145">
        <f t="shared" ref="H34:H65" si="8">IF(F34&lt;&gt;"",F34,0)</f>
        <v>0.95177032952556584</v>
      </c>
      <c r="I34" s="131">
        <f t="shared" ref="I34:I65" si="9">IF(E34&gt;0,1,0)</f>
        <v>1</v>
      </c>
      <c r="J34" s="162"/>
      <c r="K34" s="171"/>
    </row>
    <row r="35" spans="1:11" x14ac:dyDescent="0.25">
      <c r="A35" s="61"/>
      <c r="B35" s="11">
        <v>2</v>
      </c>
      <c r="C35" s="12">
        <v>37116</v>
      </c>
      <c r="D35" s="8">
        <f t="shared" si="5"/>
        <v>37206</v>
      </c>
      <c r="E35" s="118">
        <f t="shared" si="6"/>
        <v>31</v>
      </c>
      <c r="F35" s="158">
        <v>0.79367143492691039</v>
      </c>
      <c r="G35" s="131">
        <f t="shared" si="7"/>
        <v>31</v>
      </c>
      <c r="H35" s="145">
        <f t="shared" si="8"/>
        <v>0.79367143492691039</v>
      </c>
      <c r="I35" s="131">
        <f t="shared" si="9"/>
        <v>1</v>
      </c>
      <c r="J35" s="162"/>
      <c r="K35" s="171"/>
    </row>
    <row r="36" spans="1:11" x14ac:dyDescent="0.25">
      <c r="A36" s="61"/>
      <c r="B36" s="11">
        <v>3</v>
      </c>
      <c r="C36" s="12">
        <v>37116</v>
      </c>
      <c r="D36" s="8">
        <f t="shared" si="5"/>
        <v>37206</v>
      </c>
      <c r="E36" s="118">
        <f t="shared" si="6"/>
        <v>31</v>
      </c>
      <c r="F36" s="158">
        <v>0.91916849125683486</v>
      </c>
      <c r="G36" s="131">
        <f t="shared" si="7"/>
        <v>31</v>
      </c>
      <c r="H36" s="145">
        <f t="shared" si="8"/>
        <v>0.91916849125683486</v>
      </c>
      <c r="I36" s="131">
        <f t="shared" si="9"/>
        <v>1</v>
      </c>
      <c r="J36" s="162"/>
      <c r="K36" s="171"/>
    </row>
    <row r="37" spans="1:11" x14ac:dyDescent="0.25">
      <c r="A37" s="61"/>
      <c r="B37" s="11">
        <v>4</v>
      </c>
      <c r="C37" s="12">
        <v>37125</v>
      </c>
      <c r="D37" s="8">
        <f t="shared" si="5"/>
        <v>37215</v>
      </c>
      <c r="E37" s="118">
        <f t="shared" si="6"/>
        <v>31</v>
      </c>
      <c r="F37" s="158"/>
      <c r="G37" s="131">
        <f t="shared" si="7"/>
        <v>0</v>
      </c>
      <c r="H37" s="145">
        <f t="shared" si="8"/>
        <v>0</v>
      </c>
      <c r="I37" s="131">
        <f t="shared" si="9"/>
        <v>1</v>
      </c>
      <c r="J37" s="162" t="s">
        <v>75</v>
      </c>
      <c r="K37" s="171"/>
    </row>
    <row r="38" spans="1:11" x14ac:dyDescent="0.25">
      <c r="A38" s="61"/>
      <c r="B38" s="11">
        <v>5</v>
      </c>
      <c r="C38" s="12">
        <v>37125</v>
      </c>
      <c r="D38" s="8">
        <f t="shared" si="5"/>
        <v>37215</v>
      </c>
      <c r="E38" s="118">
        <f t="shared" si="6"/>
        <v>31</v>
      </c>
      <c r="F38" s="158">
        <v>0.96033802409769164</v>
      </c>
      <c r="G38" s="131">
        <f t="shared" si="7"/>
        <v>31</v>
      </c>
      <c r="H38" s="145">
        <f t="shared" si="8"/>
        <v>0.96033802409769164</v>
      </c>
      <c r="I38" s="131">
        <f t="shared" si="9"/>
        <v>1</v>
      </c>
      <c r="J38" s="162"/>
      <c r="K38" s="171"/>
    </row>
    <row r="39" spans="1:11" x14ac:dyDescent="0.25">
      <c r="A39" s="61"/>
      <c r="B39" s="11">
        <v>6</v>
      </c>
      <c r="C39" s="12">
        <v>37125</v>
      </c>
      <c r="D39" s="8">
        <f t="shared" si="5"/>
        <v>37215</v>
      </c>
      <c r="E39" s="118">
        <f t="shared" si="6"/>
        <v>31</v>
      </c>
      <c r="F39" s="158"/>
      <c r="G39" s="131">
        <f t="shared" si="7"/>
        <v>0</v>
      </c>
      <c r="H39" s="145">
        <f t="shared" si="8"/>
        <v>0</v>
      </c>
      <c r="I39" s="131">
        <f t="shared" si="9"/>
        <v>1</v>
      </c>
      <c r="J39" s="162" t="s">
        <v>76</v>
      </c>
      <c r="K39" s="171"/>
    </row>
    <row r="40" spans="1:11" x14ac:dyDescent="0.25">
      <c r="A40" s="61"/>
      <c r="B40" s="11">
        <v>7</v>
      </c>
      <c r="C40" s="59">
        <v>37124</v>
      </c>
      <c r="D40" s="8">
        <f t="shared" si="5"/>
        <v>37214</v>
      </c>
      <c r="E40" s="118">
        <f t="shared" si="6"/>
        <v>31</v>
      </c>
      <c r="F40" s="158">
        <v>0.97181664105398546</v>
      </c>
      <c r="G40" s="131">
        <f t="shared" si="7"/>
        <v>31</v>
      </c>
      <c r="H40" s="145">
        <f t="shared" si="8"/>
        <v>0.97181664105398546</v>
      </c>
      <c r="I40" s="131">
        <f t="shared" si="9"/>
        <v>1</v>
      </c>
      <c r="J40" s="162"/>
      <c r="K40" s="171"/>
    </row>
    <row r="41" spans="1:11" x14ac:dyDescent="0.25">
      <c r="A41" s="61"/>
      <c r="B41" s="11">
        <v>8</v>
      </c>
      <c r="C41" s="12">
        <v>37131</v>
      </c>
      <c r="D41" s="8">
        <f t="shared" si="5"/>
        <v>37221</v>
      </c>
      <c r="E41" s="118">
        <f t="shared" si="6"/>
        <v>31</v>
      </c>
      <c r="F41" s="158"/>
      <c r="G41" s="131">
        <f t="shared" si="7"/>
        <v>0</v>
      </c>
      <c r="H41" s="145">
        <f t="shared" si="8"/>
        <v>0</v>
      </c>
      <c r="I41" s="131">
        <f t="shared" si="9"/>
        <v>1</v>
      </c>
      <c r="J41" s="162" t="s">
        <v>75</v>
      </c>
      <c r="K41" s="171"/>
    </row>
    <row r="42" spans="1:11" x14ac:dyDescent="0.25">
      <c r="A42" s="61"/>
      <c r="B42" s="11">
        <v>9</v>
      </c>
      <c r="C42" s="12">
        <v>37125</v>
      </c>
      <c r="D42" s="8">
        <f t="shared" si="5"/>
        <v>37215</v>
      </c>
      <c r="E42" s="118">
        <f t="shared" si="6"/>
        <v>31</v>
      </c>
      <c r="F42" s="158">
        <v>0.98220193458053284</v>
      </c>
      <c r="G42" s="131">
        <f t="shared" si="7"/>
        <v>31</v>
      </c>
      <c r="H42" s="145">
        <f t="shared" si="8"/>
        <v>0.98220193458053284</v>
      </c>
      <c r="I42" s="131">
        <f t="shared" si="9"/>
        <v>1</v>
      </c>
      <c r="J42" s="162"/>
      <c r="K42" s="171"/>
    </row>
    <row r="43" spans="1:11" x14ac:dyDescent="0.25">
      <c r="A43" s="61"/>
      <c r="B43" s="11">
        <v>10</v>
      </c>
      <c r="C43" s="12">
        <v>37125</v>
      </c>
      <c r="D43" s="8">
        <f t="shared" si="5"/>
        <v>37215</v>
      </c>
      <c r="E43" s="118">
        <f t="shared" si="6"/>
        <v>31</v>
      </c>
      <c r="F43" s="158">
        <v>0.93513599981933171</v>
      </c>
      <c r="G43" s="131">
        <f t="shared" si="7"/>
        <v>31</v>
      </c>
      <c r="H43" s="145">
        <f t="shared" si="8"/>
        <v>0.93513599981933171</v>
      </c>
      <c r="I43" s="131">
        <f t="shared" si="9"/>
        <v>1</v>
      </c>
      <c r="J43" s="162"/>
      <c r="K43" s="171"/>
    </row>
    <row r="44" spans="1:11" x14ac:dyDescent="0.25">
      <c r="A44" s="61"/>
      <c r="B44" s="11">
        <v>11</v>
      </c>
      <c r="C44" s="59">
        <v>37120</v>
      </c>
      <c r="D44" s="8">
        <f t="shared" si="5"/>
        <v>37210</v>
      </c>
      <c r="E44" s="118">
        <f t="shared" si="6"/>
        <v>31</v>
      </c>
      <c r="F44" s="158">
        <v>0.91310203250487132</v>
      </c>
      <c r="G44" s="131">
        <f t="shared" si="7"/>
        <v>31</v>
      </c>
      <c r="H44" s="145">
        <f t="shared" si="8"/>
        <v>0.91310203250487132</v>
      </c>
      <c r="I44" s="131">
        <f t="shared" si="9"/>
        <v>1</v>
      </c>
      <c r="J44" s="162"/>
      <c r="K44" s="171"/>
    </row>
    <row r="45" spans="1:11" x14ac:dyDescent="0.25">
      <c r="A45" s="61"/>
      <c r="B45" s="11">
        <v>12</v>
      </c>
      <c r="C45" s="12">
        <v>37116</v>
      </c>
      <c r="D45" s="8">
        <f t="shared" si="5"/>
        <v>37206</v>
      </c>
      <c r="E45" s="118">
        <f t="shared" si="6"/>
        <v>31</v>
      </c>
      <c r="F45" s="158">
        <v>0.98360043645851314</v>
      </c>
      <c r="G45" s="131">
        <f t="shared" si="7"/>
        <v>31</v>
      </c>
      <c r="H45" s="145">
        <f t="shared" si="8"/>
        <v>0.98360043645851314</v>
      </c>
      <c r="I45" s="131">
        <f t="shared" si="9"/>
        <v>1</v>
      </c>
      <c r="J45" s="162"/>
      <c r="K45" s="171"/>
    </row>
    <row r="46" spans="1:11" x14ac:dyDescent="0.25">
      <c r="A46" s="61"/>
      <c r="B46" s="11">
        <v>13</v>
      </c>
      <c r="C46" s="12">
        <v>37125</v>
      </c>
      <c r="D46" s="8">
        <f t="shared" si="5"/>
        <v>37215</v>
      </c>
      <c r="E46" s="118">
        <f t="shared" si="6"/>
        <v>31</v>
      </c>
      <c r="F46" s="158">
        <v>0.95992025076519838</v>
      </c>
      <c r="G46" s="131">
        <f t="shared" si="7"/>
        <v>31</v>
      </c>
      <c r="H46" s="145">
        <f t="shared" si="8"/>
        <v>0.95992025076519838</v>
      </c>
      <c r="I46" s="131">
        <f t="shared" si="9"/>
        <v>1</v>
      </c>
      <c r="J46" s="162"/>
      <c r="K46" s="171"/>
    </row>
    <row r="47" spans="1:11" x14ac:dyDescent="0.25">
      <c r="A47" s="61"/>
      <c r="B47" s="11">
        <v>14</v>
      </c>
      <c r="C47" s="12">
        <v>37116</v>
      </c>
      <c r="D47" s="8">
        <f t="shared" si="5"/>
        <v>37206</v>
      </c>
      <c r="E47" s="118">
        <f t="shared" si="6"/>
        <v>31</v>
      </c>
      <c r="F47" s="158"/>
      <c r="G47" s="131">
        <f t="shared" si="7"/>
        <v>0</v>
      </c>
      <c r="H47" s="145">
        <f t="shared" si="8"/>
        <v>0</v>
      </c>
      <c r="I47" s="131">
        <f t="shared" si="9"/>
        <v>1</v>
      </c>
      <c r="J47" s="162" t="s">
        <v>77</v>
      </c>
      <c r="K47" s="171"/>
    </row>
    <row r="48" spans="1:11" x14ac:dyDescent="0.25">
      <c r="A48" s="61"/>
      <c r="B48" s="11">
        <v>15</v>
      </c>
      <c r="C48" s="12">
        <v>37125</v>
      </c>
      <c r="D48" s="8">
        <f t="shared" si="5"/>
        <v>37215</v>
      </c>
      <c r="E48" s="118">
        <f t="shared" si="6"/>
        <v>31</v>
      </c>
      <c r="F48" s="158">
        <v>0.87785735471020343</v>
      </c>
      <c r="G48" s="131">
        <f t="shared" si="7"/>
        <v>31</v>
      </c>
      <c r="H48" s="145">
        <f t="shared" si="8"/>
        <v>0.87785735471020343</v>
      </c>
      <c r="I48" s="131">
        <f t="shared" si="9"/>
        <v>1</v>
      </c>
      <c r="J48" s="162"/>
      <c r="K48" s="171"/>
    </row>
    <row r="49" spans="1:11" x14ac:dyDescent="0.25">
      <c r="A49" s="61"/>
      <c r="B49" s="11">
        <v>16</v>
      </c>
      <c r="C49" s="12">
        <v>37131</v>
      </c>
      <c r="D49" s="8">
        <f t="shared" si="5"/>
        <v>37221</v>
      </c>
      <c r="E49" s="118">
        <f t="shared" si="6"/>
        <v>31</v>
      </c>
      <c r="F49" s="158">
        <v>0.95730495327429943</v>
      </c>
      <c r="G49" s="131">
        <f t="shared" si="7"/>
        <v>31</v>
      </c>
      <c r="H49" s="145">
        <f t="shared" si="8"/>
        <v>0.95730495327429943</v>
      </c>
      <c r="I49" s="131">
        <f t="shared" si="9"/>
        <v>1</v>
      </c>
      <c r="J49" s="162"/>
      <c r="K49" s="171"/>
    </row>
    <row r="50" spans="1:11" x14ac:dyDescent="0.25">
      <c r="A50" s="61"/>
      <c r="B50" s="11">
        <v>17</v>
      </c>
      <c r="C50" s="12">
        <v>37131</v>
      </c>
      <c r="D50" s="8">
        <f t="shared" si="5"/>
        <v>37221</v>
      </c>
      <c r="E50" s="118">
        <f t="shared" si="6"/>
        <v>31</v>
      </c>
      <c r="F50" s="158">
        <v>0.98344946161443392</v>
      </c>
      <c r="G50" s="131">
        <f t="shared" si="7"/>
        <v>31</v>
      </c>
      <c r="H50" s="145">
        <f t="shared" si="8"/>
        <v>0.98344946161443392</v>
      </c>
      <c r="I50" s="131">
        <f t="shared" si="9"/>
        <v>1</v>
      </c>
      <c r="J50" s="162"/>
      <c r="K50" s="171"/>
    </row>
    <row r="51" spans="1:11" x14ac:dyDescent="0.25">
      <c r="A51" s="61"/>
      <c r="B51" s="11">
        <v>18</v>
      </c>
      <c r="C51" s="12">
        <v>37131</v>
      </c>
      <c r="D51" s="8">
        <f t="shared" si="5"/>
        <v>37221</v>
      </c>
      <c r="E51" s="118">
        <f t="shared" si="6"/>
        <v>31</v>
      </c>
      <c r="F51" s="158">
        <v>0.7398278233337322</v>
      </c>
      <c r="G51" s="131">
        <f t="shared" si="7"/>
        <v>31</v>
      </c>
      <c r="H51" s="145">
        <f t="shared" si="8"/>
        <v>0.7398278233337322</v>
      </c>
      <c r="I51" s="131">
        <f t="shared" si="9"/>
        <v>1</v>
      </c>
      <c r="J51" s="162"/>
      <c r="K51" s="171"/>
    </row>
    <row r="52" spans="1:11" x14ac:dyDescent="0.25">
      <c r="A52" s="61"/>
      <c r="B52" s="11">
        <v>19</v>
      </c>
      <c r="C52" s="12">
        <v>37125</v>
      </c>
      <c r="D52" s="8">
        <f t="shared" si="5"/>
        <v>37215</v>
      </c>
      <c r="E52" s="118">
        <f t="shared" si="6"/>
        <v>31</v>
      </c>
      <c r="F52" s="158">
        <v>0.95147986835550047</v>
      </c>
      <c r="G52" s="131">
        <f t="shared" si="7"/>
        <v>31</v>
      </c>
      <c r="H52" s="145">
        <f t="shared" si="8"/>
        <v>0.95147986835550047</v>
      </c>
      <c r="I52" s="131">
        <f t="shared" si="9"/>
        <v>1</v>
      </c>
      <c r="J52" s="162"/>
      <c r="K52" s="171"/>
    </row>
    <row r="53" spans="1:11" x14ac:dyDescent="0.25">
      <c r="A53" s="61"/>
      <c r="B53" s="11">
        <v>20</v>
      </c>
      <c r="C53" s="12">
        <v>37116</v>
      </c>
      <c r="D53" s="8">
        <f t="shared" si="5"/>
        <v>37206</v>
      </c>
      <c r="E53" s="118">
        <f t="shared" si="6"/>
        <v>31</v>
      </c>
      <c r="F53" s="158">
        <v>0.95772757932265973</v>
      </c>
      <c r="G53" s="131">
        <f t="shared" si="7"/>
        <v>31</v>
      </c>
      <c r="H53" s="145">
        <f t="shared" si="8"/>
        <v>0.95772757932265973</v>
      </c>
      <c r="I53" s="131">
        <f t="shared" si="9"/>
        <v>1</v>
      </c>
      <c r="J53" s="162"/>
      <c r="K53" s="171"/>
    </row>
    <row r="54" spans="1:11" x14ac:dyDescent="0.25">
      <c r="A54" s="61"/>
      <c r="B54" s="11">
        <v>21</v>
      </c>
      <c r="C54" s="12">
        <v>37109</v>
      </c>
      <c r="D54" s="8">
        <f t="shared" si="5"/>
        <v>37199</v>
      </c>
      <c r="E54" s="118">
        <f t="shared" si="6"/>
        <v>31</v>
      </c>
      <c r="F54" s="158">
        <v>0.71004565092940986</v>
      </c>
      <c r="G54" s="131">
        <f t="shared" si="7"/>
        <v>31</v>
      </c>
      <c r="H54" s="145">
        <f t="shared" si="8"/>
        <v>0.71004565092940986</v>
      </c>
      <c r="I54" s="131">
        <f t="shared" si="9"/>
        <v>1</v>
      </c>
      <c r="J54" s="162"/>
      <c r="K54" s="171"/>
    </row>
    <row r="55" spans="1:11" x14ac:dyDescent="0.25">
      <c r="A55" s="61"/>
      <c r="B55" s="1">
        <v>22</v>
      </c>
      <c r="C55" s="5">
        <v>37098</v>
      </c>
      <c r="D55" s="8">
        <f t="shared" si="5"/>
        <v>37188</v>
      </c>
      <c r="E55" s="118">
        <f t="shared" si="6"/>
        <v>31</v>
      </c>
      <c r="F55" s="158">
        <v>0.79750732265842428</v>
      </c>
      <c r="G55" s="131">
        <f t="shared" si="7"/>
        <v>31</v>
      </c>
      <c r="H55" s="145">
        <f t="shared" si="8"/>
        <v>0.79750732265842428</v>
      </c>
      <c r="I55" s="131">
        <f t="shared" si="9"/>
        <v>1</v>
      </c>
      <c r="J55" s="162"/>
      <c r="K55" s="171"/>
    </row>
    <row r="56" spans="1:11" x14ac:dyDescent="0.25">
      <c r="A56" s="61"/>
      <c r="B56" s="1">
        <v>23</v>
      </c>
      <c r="C56" s="5">
        <v>37098</v>
      </c>
      <c r="D56" s="8">
        <f t="shared" si="5"/>
        <v>37188</v>
      </c>
      <c r="E56" s="118">
        <f t="shared" si="6"/>
        <v>31</v>
      </c>
      <c r="F56" s="158">
        <v>0.91249621261308045</v>
      </c>
      <c r="G56" s="131">
        <f t="shared" si="7"/>
        <v>31</v>
      </c>
      <c r="H56" s="145">
        <f t="shared" si="8"/>
        <v>0.91249621261308045</v>
      </c>
      <c r="I56" s="131">
        <f t="shared" si="9"/>
        <v>1</v>
      </c>
      <c r="J56" s="162"/>
      <c r="K56" s="171"/>
    </row>
    <row r="57" spans="1:11" x14ac:dyDescent="0.25">
      <c r="A57" s="61"/>
      <c r="B57" s="1">
        <v>24</v>
      </c>
      <c r="C57" s="5">
        <v>37098</v>
      </c>
      <c r="D57" s="8">
        <f t="shared" si="5"/>
        <v>37188</v>
      </c>
      <c r="E57" s="118">
        <f t="shared" si="6"/>
        <v>31</v>
      </c>
      <c r="F57" s="158">
        <v>0.89502819410552936</v>
      </c>
      <c r="G57" s="131">
        <f t="shared" si="7"/>
        <v>31</v>
      </c>
      <c r="H57" s="145">
        <f t="shared" si="8"/>
        <v>0.89502819410552936</v>
      </c>
      <c r="I57" s="131">
        <f t="shared" si="9"/>
        <v>1</v>
      </c>
      <c r="J57" s="162"/>
      <c r="K57" s="171"/>
    </row>
    <row r="58" spans="1:11" x14ac:dyDescent="0.25">
      <c r="A58" s="61"/>
      <c r="B58" s="1">
        <v>25</v>
      </c>
      <c r="C58" s="5">
        <v>37098</v>
      </c>
      <c r="D58" s="8">
        <f t="shared" si="5"/>
        <v>37188</v>
      </c>
      <c r="E58" s="118">
        <f t="shared" si="6"/>
        <v>31</v>
      </c>
      <c r="F58" s="158">
        <v>0.87052384628442403</v>
      </c>
      <c r="G58" s="131">
        <f t="shared" si="7"/>
        <v>31</v>
      </c>
      <c r="H58" s="145">
        <f t="shared" si="8"/>
        <v>0.87052384628442403</v>
      </c>
      <c r="I58" s="131">
        <f t="shared" si="9"/>
        <v>1</v>
      </c>
      <c r="J58" s="162"/>
      <c r="K58" s="171"/>
    </row>
    <row r="59" spans="1:11" x14ac:dyDescent="0.25">
      <c r="A59" s="61"/>
      <c r="B59" s="1">
        <v>26</v>
      </c>
      <c r="C59" s="5">
        <v>37098</v>
      </c>
      <c r="D59" s="8">
        <f t="shared" si="5"/>
        <v>37188</v>
      </c>
      <c r="E59" s="118">
        <f t="shared" si="6"/>
        <v>31</v>
      </c>
      <c r="F59" s="158">
        <v>0.89512092948154587</v>
      </c>
      <c r="G59" s="131">
        <f t="shared" si="7"/>
        <v>31</v>
      </c>
      <c r="H59" s="145">
        <f t="shared" si="8"/>
        <v>0.89512092948154587</v>
      </c>
      <c r="I59" s="131">
        <f t="shared" si="9"/>
        <v>1</v>
      </c>
      <c r="J59" s="162"/>
      <c r="K59" s="171"/>
    </row>
    <row r="60" spans="1:11" x14ac:dyDescent="0.25">
      <c r="A60" s="61"/>
      <c r="B60" s="1">
        <v>27</v>
      </c>
      <c r="C60" s="5">
        <v>37098</v>
      </c>
      <c r="D60" s="8">
        <f t="shared" si="5"/>
        <v>37188</v>
      </c>
      <c r="E60" s="118">
        <f t="shared" si="6"/>
        <v>31</v>
      </c>
      <c r="F60" s="158">
        <v>0.95296419375442953</v>
      </c>
      <c r="G60" s="131">
        <f t="shared" si="7"/>
        <v>31</v>
      </c>
      <c r="H60" s="145">
        <f t="shared" si="8"/>
        <v>0.95296419375442953</v>
      </c>
      <c r="I60" s="131">
        <f t="shared" si="9"/>
        <v>1</v>
      </c>
      <c r="J60" s="162"/>
      <c r="K60" s="171"/>
    </row>
    <row r="61" spans="1:11" x14ac:dyDescent="0.25">
      <c r="A61" s="61"/>
      <c r="B61" s="1">
        <v>28</v>
      </c>
      <c r="C61" s="5">
        <v>37098</v>
      </c>
      <c r="D61" s="8">
        <f t="shared" si="5"/>
        <v>37188</v>
      </c>
      <c r="E61" s="118">
        <f t="shared" si="6"/>
        <v>31</v>
      </c>
      <c r="F61" s="158">
        <v>0.90709048479373688</v>
      </c>
      <c r="G61" s="131">
        <f t="shared" si="7"/>
        <v>31</v>
      </c>
      <c r="H61" s="145">
        <f t="shared" si="8"/>
        <v>0.90709048479373688</v>
      </c>
      <c r="I61" s="131">
        <f t="shared" si="9"/>
        <v>1</v>
      </c>
      <c r="J61" s="162"/>
      <c r="K61" s="171"/>
    </row>
    <row r="62" spans="1:11" x14ac:dyDescent="0.25">
      <c r="A62" s="61"/>
      <c r="B62" s="1">
        <v>29</v>
      </c>
      <c r="C62" s="5">
        <v>37098</v>
      </c>
      <c r="D62" s="8">
        <f t="shared" si="5"/>
        <v>37188</v>
      </c>
      <c r="E62" s="118">
        <f t="shared" si="6"/>
        <v>31</v>
      </c>
      <c r="F62" s="158">
        <v>0.84394461662148734</v>
      </c>
      <c r="G62" s="131">
        <f t="shared" si="7"/>
        <v>31</v>
      </c>
      <c r="H62" s="145">
        <f t="shared" si="8"/>
        <v>0.84394461662148734</v>
      </c>
      <c r="I62" s="131">
        <f t="shared" si="9"/>
        <v>1</v>
      </c>
      <c r="J62" s="162"/>
      <c r="K62" s="171"/>
    </row>
    <row r="63" spans="1:11" x14ac:dyDescent="0.25">
      <c r="A63" s="61"/>
      <c r="B63" s="1">
        <v>30</v>
      </c>
      <c r="C63" s="5">
        <v>37098</v>
      </c>
      <c r="D63" s="8">
        <f t="shared" si="5"/>
        <v>37188</v>
      </c>
      <c r="E63" s="118">
        <f t="shared" si="6"/>
        <v>31</v>
      </c>
      <c r="F63" s="158"/>
      <c r="G63" s="131">
        <f t="shared" si="7"/>
        <v>0</v>
      </c>
      <c r="H63" s="145">
        <f t="shared" si="8"/>
        <v>0</v>
      </c>
      <c r="I63" s="131">
        <f t="shared" si="9"/>
        <v>1</v>
      </c>
      <c r="J63" s="162" t="s">
        <v>79</v>
      </c>
      <c r="K63" s="171"/>
    </row>
    <row r="64" spans="1:11" x14ac:dyDescent="0.25">
      <c r="A64" s="61"/>
      <c r="B64" s="1">
        <v>31</v>
      </c>
      <c r="C64" s="5">
        <v>37098</v>
      </c>
      <c r="D64" s="8">
        <f t="shared" si="5"/>
        <v>37188</v>
      </c>
      <c r="E64" s="118">
        <f t="shared" si="6"/>
        <v>31</v>
      </c>
      <c r="F64" s="158">
        <v>0.39371560094668973</v>
      </c>
      <c r="G64" s="131">
        <f t="shared" si="7"/>
        <v>31</v>
      </c>
      <c r="H64" s="145">
        <f t="shared" si="8"/>
        <v>0.39371560094668973</v>
      </c>
      <c r="I64" s="131">
        <f t="shared" si="9"/>
        <v>1</v>
      </c>
      <c r="J64" s="162"/>
      <c r="K64" s="171"/>
    </row>
    <row r="65" spans="1:11" x14ac:dyDescent="0.25">
      <c r="A65" s="61"/>
      <c r="B65" s="1">
        <v>32</v>
      </c>
      <c r="C65" s="59">
        <v>37152</v>
      </c>
      <c r="D65" s="8">
        <f t="shared" si="5"/>
        <v>37242</v>
      </c>
      <c r="E65" s="118">
        <f t="shared" si="6"/>
        <v>31</v>
      </c>
      <c r="F65" s="158">
        <v>0.61964432309257567</v>
      </c>
      <c r="G65" s="131">
        <f t="shared" si="7"/>
        <v>31</v>
      </c>
      <c r="H65" s="145">
        <f t="shared" si="8"/>
        <v>0.61964432309257567</v>
      </c>
      <c r="I65" s="131">
        <f t="shared" si="9"/>
        <v>1</v>
      </c>
      <c r="J65" s="162"/>
      <c r="K65" s="171"/>
    </row>
    <row r="66" spans="1:11" x14ac:dyDescent="0.25">
      <c r="A66" s="61"/>
      <c r="B66" s="1">
        <v>33</v>
      </c>
      <c r="C66" s="5">
        <v>37098</v>
      </c>
      <c r="D66" s="8">
        <f t="shared" ref="D66:D97" si="10">C66+90</f>
        <v>37188</v>
      </c>
      <c r="E66" s="118">
        <f t="shared" ref="E66:E97" si="11">IF($A$9&gt;=D66,(IF($A$9-D66+1&gt;$A$10,$A$9-$A$8+1,$A$9-D66+1)),0)</f>
        <v>31</v>
      </c>
      <c r="F66" s="158">
        <v>0.79900000000000004</v>
      </c>
      <c r="G66" s="131">
        <f t="shared" ref="G66:G97" si="12">IF(F66&lt;&gt;"",E66,0)</f>
        <v>31</v>
      </c>
      <c r="H66" s="145">
        <f t="shared" ref="H66:H97" si="13">IF(F66&lt;&gt;"",F66,0)</f>
        <v>0.79900000000000004</v>
      </c>
      <c r="I66" s="131">
        <f t="shared" ref="I66:I97" si="14">IF(E66&gt;0,1,0)</f>
        <v>1</v>
      </c>
      <c r="J66" s="162"/>
      <c r="K66" s="171"/>
    </row>
    <row r="67" spans="1:11" x14ac:dyDescent="0.25">
      <c r="A67" s="61"/>
      <c r="B67" s="1">
        <v>34</v>
      </c>
      <c r="C67" s="5">
        <v>37098</v>
      </c>
      <c r="D67" s="8">
        <f t="shared" si="10"/>
        <v>37188</v>
      </c>
      <c r="E67" s="118">
        <f t="shared" si="11"/>
        <v>31</v>
      </c>
      <c r="F67" s="158">
        <v>0.97892916290274012</v>
      </c>
      <c r="G67" s="131">
        <f t="shared" si="12"/>
        <v>31</v>
      </c>
      <c r="H67" s="145">
        <f t="shared" si="13"/>
        <v>0.97892916290274012</v>
      </c>
      <c r="I67" s="131">
        <f t="shared" si="14"/>
        <v>1</v>
      </c>
      <c r="J67" s="162"/>
      <c r="K67" s="171"/>
    </row>
    <row r="68" spans="1:11" x14ac:dyDescent="0.25">
      <c r="A68" s="61"/>
      <c r="B68" s="1">
        <v>35</v>
      </c>
      <c r="C68" s="5">
        <v>37098</v>
      </c>
      <c r="D68" s="8">
        <f t="shared" si="10"/>
        <v>37188</v>
      </c>
      <c r="E68" s="118">
        <f t="shared" si="11"/>
        <v>31</v>
      </c>
      <c r="F68" s="158">
        <v>0.9057490352155273</v>
      </c>
      <c r="G68" s="131">
        <f t="shared" si="12"/>
        <v>31</v>
      </c>
      <c r="H68" s="145">
        <f t="shared" si="13"/>
        <v>0.9057490352155273</v>
      </c>
      <c r="I68" s="131">
        <f t="shared" si="14"/>
        <v>1</v>
      </c>
      <c r="J68" s="162"/>
      <c r="K68" s="171"/>
    </row>
    <row r="69" spans="1:11" x14ac:dyDescent="0.25">
      <c r="A69" s="61"/>
      <c r="B69" s="1">
        <v>36</v>
      </c>
      <c r="C69" s="5">
        <v>37098</v>
      </c>
      <c r="D69" s="8">
        <f t="shared" si="10"/>
        <v>37188</v>
      </c>
      <c r="E69" s="118">
        <f t="shared" si="11"/>
        <v>31</v>
      </c>
      <c r="F69" s="158">
        <v>0.96917976563011643</v>
      </c>
      <c r="G69" s="131">
        <f t="shared" si="12"/>
        <v>31</v>
      </c>
      <c r="H69" s="145">
        <f t="shared" si="13"/>
        <v>0.96917976563011643</v>
      </c>
      <c r="I69" s="131">
        <f t="shared" si="14"/>
        <v>1</v>
      </c>
      <c r="J69" s="162"/>
      <c r="K69" s="171"/>
    </row>
    <row r="70" spans="1:11" x14ac:dyDescent="0.25">
      <c r="A70" s="61"/>
      <c r="B70" s="1">
        <v>37</v>
      </c>
      <c r="C70" s="5">
        <v>37098</v>
      </c>
      <c r="D70" s="8">
        <f t="shared" si="10"/>
        <v>37188</v>
      </c>
      <c r="E70" s="118">
        <f t="shared" si="11"/>
        <v>31</v>
      </c>
      <c r="F70" s="158"/>
      <c r="G70" s="131">
        <f t="shared" si="12"/>
        <v>0</v>
      </c>
      <c r="H70" s="145">
        <f t="shared" si="13"/>
        <v>0</v>
      </c>
      <c r="I70" s="131">
        <f t="shared" si="14"/>
        <v>1</v>
      </c>
      <c r="J70" s="162" t="s">
        <v>72</v>
      </c>
      <c r="K70" s="171"/>
    </row>
    <row r="71" spans="1:11" x14ac:dyDescent="0.25">
      <c r="A71" s="61"/>
      <c r="B71" s="1">
        <v>38</v>
      </c>
      <c r="C71" s="5">
        <v>37098</v>
      </c>
      <c r="D71" s="8">
        <f t="shared" si="10"/>
        <v>37188</v>
      </c>
      <c r="E71" s="118">
        <f t="shared" si="11"/>
        <v>31</v>
      </c>
      <c r="F71" s="158">
        <v>0.92833559541741673</v>
      </c>
      <c r="G71" s="131">
        <f t="shared" si="12"/>
        <v>31</v>
      </c>
      <c r="H71" s="145">
        <f t="shared" si="13"/>
        <v>0.92833559541741673</v>
      </c>
      <c r="I71" s="131">
        <f t="shared" si="14"/>
        <v>1</v>
      </c>
      <c r="J71" s="162"/>
      <c r="K71" s="171"/>
    </row>
    <row r="72" spans="1:11" x14ac:dyDescent="0.25">
      <c r="A72" s="61"/>
      <c r="B72" s="1">
        <v>39</v>
      </c>
      <c r="C72" s="5">
        <v>37098</v>
      </c>
      <c r="D72" s="8">
        <f t="shared" si="10"/>
        <v>37188</v>
      </c>
      <c r="E72" s="118">
        <f t="shared" si="11"/>
        <v>31</v>
      </c>
      <c r="F72" s="158">
        <v>0.8181998505740854</v>
      </c>
      <c r="G72" s="131">
        <f t="shared" si="12"/>
        <v>31</v>
      </c>
      <c r="H72" s="145">
        <f t="shared" si="13"/>
        <v>0.8181998505740854</v>
      </c>
      <c r="I72" s="131">
        <f t="shared" si="14"/>
        <v>1</v>
      </c>
      <c r="J72" s="162"/>
      <c r="K72" s="171"/>
    </row>
    <row r="73" spans="1:11" x14ac:dyDescent="0.25">
      <c r="A73" s="61"/>
      <c r="B73" s="1">
        <v>40</v>
      </c>
      <c r="C73" s="5">
        <v>37098</v>
      </c>
      <c r="D73" s="8">
        <f t="shared" si="10"/>
        <v>37188</v>
      </c>
      <c r="E73" s="118">
        <f t="shared" si="11"/>
        <v>31</v>
      </c>
      <c r="F73" s="158">
        <v>0.94394178397606487</v>
      </c>
      <c r="G73" s="131">
        <f t="shared" si="12"/>
        <v>31</v>
      </c>
      <c r="H73" s="145">
        <f t="shared" si="13"/>
        <v>0.94394178397606487</v>
      </c>
      <c r="I73" s="131">
        <f t="shared" si="14"/>
        <v>1</v>
      </c>
      <c r="J73" s="162"/>
      <c r="K73" s="171"/>
    </row>
    <row r="74" spans="1:11" x14ac:dyDescent="0.25">
      <c r="A74" s="61"/>
      <c r="B74" s="1">
        <v>41</v>
      </c>
      <c r="C74" s="5">
        <v>37098</v>
      </c>
      <c r="D74" s="8">
        <f t="shared" si="10"/>
        <v>37188</v>
      </c>
      <c r="E74" s="118">
        <f t="shared" si="11"/>
        <v>31</v>
      </c>
      <c r="F74" s="158"/>
      <c r="G74" s="131">
        <f t="shared" si="12"/>
        <v>0</v>
      </c>
      <c r="H74" s="145">
        <f t="shared" si="13"/>
        <v>0</v>
      </c>
      <c r="I74" s="131">
        <f t="shared" si="14"/>
        <v>1</v>
      </c>
      <c r="J74" s="162" t="s">
        <v>69</v>
      </c>
      <c r="K74" s="171"/>
    </row>
    <row r="75" spans="1:11" x14ac:dyDescent="0.25">
      <c r="A75" s="61"/>
      <c r="B75" s="1">
        <v>42</v>
      </c>
      <c r="C75" s="5">
        <v>37098</v>
      </c>
      <c r="D75" s="8">
        <f t="shared" si="10"/>
        <v>37188</v>
      </c>
      <c r="E75" s="118">
        <f t="shared" si="11"/>
        <v>31</v>
      </c>
      <c r="F75" s="158"/>
      <c r="G75" s="131">
        <f t="shared" si="12"/>
        <v>0</v>
      </c>
      <c r="H75" s="145">
        <f t="shared" si="13"/>
        <v>0</v>
      </c>
      <c r="I75" s="131">
        <f t="shared" si="14"/>
        <v>1</v>
      </c>
      <c r="J75" s="162" t="s">
        <v>74</v>
      </c>
      <c r="K75" s="171"/>
    </row>
    <row r="76" spans="1:11" x14ac:dyDescent="0.25">
      <c r="A76" s="61"/>
      <c r="B76" s="1">
        <v>43</v>
      </c>
      <c r="C76" s="5">
        <v>37098</v>
      </c>
      <c r="D76" s="8">
        <f t="shared" si="10"/>
        <v>37188</v>
      </c>
      <c r="E76" s="118">
        <f t="shared" si="11"/>
        <v>31</v>
      </c>
      <c r="F76" s="158">
        <v>0.51916450929807678</v>
      </c>
      <c r="G76" s="131">
        <f t="shared" si="12"/>
        <v>31</v>
      </c>
      <c r="H76" s="145">
        <f t="shared" si="13"/>
        <v>0.51916450929807678</v>
      </c>
      <c r="I76" s="131">
        <f t="shared" si="14"/>
        <v>1</v>
      </c>
      <c r="J76" s="162"/>
      <c r="K76" s="171"/>
    </row>
    <row r="77" spans="1:11" x14ac:dyDescent="0.25">
      <c r="A77" s="61"/>
      <c r="B77" s="1">
        <v>44</v>
      </c>
      <c r="C77" s="5">
        <v>37098</v>
      </c>
      <c r="D77" s="8">
        <f t="shared" si="10"/>
        <v>37188</v>
      </c>
      <c r="E77" s="118">
        <f t="shared" si="11"/>
        <v>31</v>
      </c>
      <c r="F77" s="158">
        <v>0.81747097899979038</v>
      </c>
      <c r="G77" s="131">
        <f t="shared" si="12"/>
        <v>31</v>
      </c>
      <c r="H77" s="145">
        <f t="shared" si="13"/>
        <v>0.81747097899979038</v>
      </c>
      <c r="I77" s="131">
        <f t="shared" si="14"/>
        <v>1</v>
      </c>
      <c r="J77" s="162"/>
      <c r="K77" s="171"/>
    </row>
    <row r="78" spans="1:11" x14ac:dyDescent="0.25">
      <c r="A78" s="61"/>
      <c r="B78" s="1">
        <v>45</v>
      </c>
      <c r="C78" s="60">
        <v>37116</v>
      </c>
      <c r="D78" s="8">
        <f t="shared" si="10"/>
        <v>37206</v>
      </c>
      <c r="E78" s="118">
        <f t="shared" si="11"/>
        <v>31</v>
      </c>
      <c r="F78" s="158">
        <v>0.57825437768106269</v>
      </c>
      <c r="G78" s="131">
        <f t="shared" si="12"/>
        <v>31</v>
      </c>
      <c r="H78" s="145">
        <f t="shared" si="13"/>
        <v>0.57825437768106269</v>
      </c>
      <c r="I78" s="131">
        <f t="shared" si="14"/>
        <v>1</v>
      </c>
      <c r="J78" s="162"/>
      <c r="K78" s="171"/>
    </row>
    <row r="79" spans="1:11" x14ac:dyDescent="0.25">
      <c r="A79" s="61"/>
      <c r="B79" s="1">
        <v>46</v>
      </c>
      <c r="C79" s="59">
        <v>37152</v>
      </c>
      <c r="D79" s="8">
        <f t="shared" si="10"/>
        <v>37242</v>
      </c>
      <c r="E79" s="118">
        <f t="shared" si="11"/>
        <v>31</v>
      </c>
      <c r="F79" s="158">
        <v>0.64397651943891154</v>
      </c>
      <c r="G79" s="131">
        <f t="shared" si="12"/>
        <v>31</v>
      </c>
      <c r="H79" s="145">
        <f t="shared" si="13"/>
        <v>0.64397651943891154</v>
      </c>
      <c r="I79" s="131">
        <f t="shared" si="14"/>
        <v>1</v>
      </c>
      <c r="J79" s="162"/>
      <c r="K79" s="171"/>
    </row>
    <row r="80" spans="1:11" x14ac:dyDescent="0.25">
      <c r="A80" s="61"/>
      <c r="B80" s="1">
        <v>47</v>
      </c>
      <c r="C80" s="12">
        <v>37131</v>
      </c>
      <c r="D80" s="8">
        <f t="shared" si="10"/>
        <v>37221</v>
      </c>
      <c r="E80" s="118">
        <f t="shared" si="11"/>
        <v>31</v>
      </c>
      <c r="F80" s="159"/>
      <c r="G80" s="131">
        <f t="shared" si="12"/>
        <v>0</v>
      </c>
      <c r="H80" s="145">
        <f t="shared" si="13"/>
        <v>0</v>
      </c>
      <c r="I80" s="131">
        <f t="shared" si="14"/>
        <v>1</v>
      </c>
      <c r="J80" s="162"/>
      <c r="K80" s="171"/>
    </row>
    <row r="81" spans="1:11" x14ac:dyDescent="0.25">
      <c r="A81" s="61"/>
      <c r="B81" s="1">
        <v>48</v>
      </c>
      <c r="C81" s="12">
        <v>37131</v>
      </c>
      <c r="D81" s="8">
        <f t="shared" si="10"/>
        <v>37221</v>
      </c>
      <c r="E81" s="118">
        <f t="shared" si="11"/>
        <v>31</v>
      </c>
      <c r="F81" s="159"/>
      <c r="G81" s="131">
        <f t="shared" si="12"/>
        <v>0</v>
      </c>
      <c r="H81" s="145">
        <f t="shared" si="13"/>
        <v>0</v>
      </c>
      <c r="I81" s="131">
        <f t="shared" si="14"/>
        <v>1</v>
      </c>
      <c r="J81" s="162" t="s">
        <v>80</v>
      </c>
      <c r="K81" s="171"/>
    </row>
    <row r="82" spans="1:11" x14ac:dyDescent="0.25">
      <c r="A82" s="61"/>
      <c r="B82" s="1">
        <v>49</v>
      </c>
      <c r="C82" s="59">
        <v>37152</v>
      </c>
      <c r="D82" s="8">
        <f t="shared" si="10"/>
        <v>37242</v>
      </c>
      <c r="E82" s="118">
        <f t="shared" si="11"/>
        <v>31</v>
      </c>
      <c r="F82" s="158">
        <v>0.92265385725744209</v>
      </c>
      <c r="G82" s="131">
        <f t="shared" si="12"/>
        <v>31</v>
      </c>
      <c r="H82" s="145">
        <f t="shared" si="13"/>
        <v>0.92265385725744209</v>
      </c>
      <c r="I82" s="131">
        <f t="shared" si="14"/>
        <v>1</v>
      </c>
      <c r="J82" s="162"/>
      <c r="K82" s="171"/>
    </row>
    <row r="83" spans="1:11" x14ac:dyDescent="0.25">
      <c r="A83" s="61"/>
      <c r="B83" s="1">
        <v>50</v>
      </c>
      <c r="C83" s="82">
        <v>37197</v>
      </c>
      <c r="D83" s="8">
        <f t="shared" si="10"/>
        <v>37287</v>
      </c>
      <c r="E83" s="118">
        <f t="shared" si="11"/>
        <v>31</v>
      </c>
      <c r="F83" s="158">
        <v>0.9352726276303519</v>
      </c>
      <c r="G83" s="131">
        <f t="shared" si="12"/>
        <v>31</v>
      </c>
      <c r="H83" s="145">
        <f t="shared" si="13"/>
        <v>0.9352726276303519</v>
      </c>
      <c r="I83" s="131">
        <f t="shared" si="14"/>
        <v>1</v>
      </c>
      <c r="J83" s="162"/>
      <c r="K83" s="171"/>
    </row>
    <row r="84" spans="1:11" x14ac:dyDescent="0.25">
      <c r="A84" s="61"/>
      <c r="B84" s="1">
        <v>51</v>
      </c>
      <c r="C84" s="58">
        <v>37152</v>
      </c>
      <c r="D84" s="8">
        <f t="shared" si="10"/>
        <v>37242</v>
      </c>
      <c r="E84" s="118">
        <f t="shared" si="11"/>
        <v>31</v>
      </c>
      <c r="F84" s="158">
        <v>0.91740113309073623</v>
      </c>
      <c r="G84" s="131">
        <f t="shared" si="12"/>
        <v>31</v>
      </c>
      <c r="H84" s="145">
        <f t="shared" si="13"/>
        <v>0.91740113309073623</v>
      </c>
      <c r="I84" s="131">
        <f t="shared" si="14"/>
        <v>1</v>
      </c>
      <c r="J84" s="162"/>
      <c r="K84" s="171"/>
    </row>
    <row r="85" spans="1:11" x14ac:dyDescent="0.25">
      <c r="A85" s="61"/>
      <c r="B85" s="1">
        <v>52</v>
      </c>
      <c r="C85" s="58">
        <v>37138</v>
      </c>
      <c r="D85" s="8">
        <f t="shared" si="10"/>
        <v>37228</v>
      </c>
      <c r="E85" s="118">
        <f t="shared" si="11"/>
        <v>31</v>
      </c>
      <c r="F85" s="158">
        <v>0.91514363644305252</v>
      </c>
      <c r="G85" s="131">
        <f t="shared" si="12"/>
        <v>31</v>
      </c>
      <c r="H85" s="145">
        <f t="shared" si="13"/>
        <v>0.91514363644305252</v>
      </c>
      <c r="I85" s="131">
        <f t="shared" si="14"/>
        <v>1</v>
      </c>
      <c r="J85" s="162"/>
      <c r="K85" s="171"/>
    </row>
    <row r="86" spans="1:11" x14ac:dyDescent="0.25">
      <c r="A86" s="61"/>
      <c r="B86" s="1">
        <v>53</v>
      </c>
      <c r="C86" s="59">
        <v>37152</v>
      </c>
      <c r="D86" s="8">
        <f t="shared" si="10"/>
        <v>37242</v>
      </c>
      <c r="E86" s="118">
        <f t="shared" si="11"/>
        <v>31</v>
      </c>
      <c r="F86" s="158">
        <v>0.85957529644067221</v>
      </c>
      <c r="G86" s="131">
        <f t="shared" si="12"/>
        <v>31</v>
      </c>
      <c r="H86" s="145">
        <f t="shared" si="13"/>
        <v>0.85957529644067221</v>
      </c>
      <c r="I86" s="131">
        <f t="shared" si="14"/>
        <v>1</v>
      </c>
      <c r="J86" s="162"/>
      <c r="K86" s="171"/>
    </row>
    <row r="87" spans="1:11" x14ac:dyDescent="0.25">
      <c r="A87" s="61"/>
      <c r="B87" s="1">
        <v>54</v>
      </c>
      <c r="C87" s="58">
        <v>37138</v>
      </c>
      <c r="D87" s="8">
        <f t="shared" si="10"/>
        <v>37228</v>
      </c>
      <c r="E87" s="118">
        <f t="shared" si="11"/>
        <v>31</v>
      </c>
      <c r="F87" s="158">
        <v>0.66100000000000003</v>
      </c>
      <c r="G87" s="131">
        <f t="shared" si="12"/>
        <v>31</v>
      </c>
      <c r="H87" s="145">
        <f t="shared" si="13"/>
        <v>0.66100000000000003</v>
      </c>
      <c r="I87" s="131">
        <f t="shared" si="14"/>
        <v>1</v>
      </c>
      <c r="J87" s="162"/>
      <c r="K87" s="171"/>
    </row>
    <row r="88" spans="1:11" x14ac:dyDescent="0.25">
      <c r="A88" s="61"/>
      <c r="B88" s="1">
        <v>55</v>
      </c>
      <c r="C88" s="12">
        <v>37132</v>
      </c>
      <c r="D88" s="8">
        <f t="shared" si="10"/>
        <v>37222</v>
      </c>
      <c r="E88" s="118">
        <f t="shared" si="11"/>
        <v>31</v>
      </c>
      <c r="F88" s="158">
        <v>0.81062521336204374</v>
      </c>
      <c r="G88" s="131">
        <f t="shared" si="12"/>
        <v>31</v>
      </c>
      <c r="H88" s="145">
        <f t="shared" si="13"/>
        <v>0.81062521336204374</v>
      </c>
      <c r="I88" s="131">
        <f t="shared" si="14"/>
        <v>1</v>
      </c>
      <c r="J88" s="162"/>
      <c r="K88" s="171"/>
    </row>
    <row r="89" spans="1:11" x14ac:dyDescent="0.25">
      <c r="A89" s="61"/>
      <c r="B89" s="1">
        <v>56</v>
      </c>
      <c r="C89" s="58">
        <v>37138</v>
      </c>
      <c r="D89" s="8">
        <f t="shared" si="10"/>
        <v>37228</v>
      </c>
      <c r="E89" s="118">
        <f t="shared" si="11"/>
        <v>31</v>
      </c>
      <c r="F89" s="158">
        <v>0.93029541372525115</v>
      </c>
      <c r="G89" s="131">
        <f t="shared" si="12"/>
        <v>31</v>
      </c>
      <c r="H89" s="145">
        <f t="shared" si="13"/>
        <v>0.93029541372525115</v>
      </c>
      <c r="I89" s="131">
        <f t="shared" si="14"/>
        <v>1</v>
      </c>
      <c r="J89" s="162"/>
      <c r="K89" s="171"/>
    </row>
    <row r="90" spans="1:11" x14ac:dyDescent="0.25">
      <c r="A90" s="61"/>
      <c r="B90" s="1">
        <v>57</v>
      </c>
      <c r="C90" s="58">
        <v>37138</v>
      </c>
      <c r="D90" s="8">
        <f t="shared" si="10"/>
        <v>37228</v>
      </c>
      <c r="E90" s="118">
        <f t="shared" si="11"/>
        <v>31</v>
      </c>
      <c r="F90" s="158">
        <v>0.95869876726389514</v>
      </c>
      <c r="G90" s="131">
        <f t="shared" si="12"/>
        <v>31</v>
      </c>
      <c r="H90" s="145">
        <f t="shared" si="13"/>
        <v>0.95869876726389514</v>
      </c>
      <c r="I90" s="131">
        <f t="shared" si="14"/>
        <v>1</v>
      </c>
      <c r="J90" s="162"/>
      <c r="K90" s="171"/>
    </row>
    <row r="91" spans="1:11" x14ac:dyDescent="0.25">
      <c r="A91" s="61"/>
      <c r="B91" s="1">
        <v>58</v>
      </c>
      <c r="C91" s="59">
        <v>37152</v>
      </c>
      <c r="D91" s="8">
        <f t="shared" si="10"/>
        <v>37242</v>
      </c>
      <c r="E91" s="118">
        <f t="shared" si="11"/>
        <v>31</v>
      </c>
      <c r="F91" s="158">
        <v>0.80015807777426495</v>
      </c>
      <c r="G91" s="131">
        <f t="shared" si="12"/>
        <v>31</v>
      </c>
      <c r="H91" s="145">
        <f t="shared" si="13"/>
        <v>0.80015807777426495</v>
      </c>
      <c r="I91" s="131">
        <f t="shared" si="14"/>
        <v>1</v>
      </c>
      <c r="J91" s="162"/>
      <c r="K91" s="171"/>
    </row>
    <row r="92" spans="1:11" x14ac:dyDescent="0.25">
      <c r="A92" s="61"/>
      <c r="B92" s="1">
        <v>59</v>
      </c>
      <c r="C92" s="59">
        <v>37152</v>
      </c>
      <c r="D92" s="8">
        <f t="shared" si="10"/>
        <v>37242</v>
      </c>
      <c r="E92" s="118">
        <f t="shared" si="11"/>
        <v>31</v>
      </c>
      <c r="F92" s="158"/>
      <c r="G92" s="131">
        <f t="shared" si="12"/>
        <v>0</v>
      </c>
      <c r="H92" s="145">
        <f t="shared" si="13"/>
        <v>0</v>
      </c>
      <c r="I92" s="131">
        <f t="shared" si="14"/>
        <v>1</v>
      </c>
      <c r="J92" s="162" t="s">
        <v>81</v>
      </c>
      <c r="K92" s="171"/>
    </row>
    <row r="93" spans="1:11" x14ac:dyDescent="0.25">
      <c r="A93" s="61"/>
      <c r="B93" s="1">
        <v>60</v>
      </c>
      <c r="C93" s="59">
        <v>37152</v>
      </c>
      <c r="D93" s="8">
        <f t="shared" si="10"/>
        <v>37242</v>
      </c>
      <c r="E93" s="118">
        <f t="shared" si="11"/>
        <v>31</v>
      </c>
      <c r="F93" s="158"/>
      <c r="G93" s="131">
        <f t="shared" si="12"/>
        <v>0</v>
      </c>
      <c r="H93" s="145">
        <f t="shared" si="13"/>
        <v>0</v>
      </c>
      <c r="I93" s="131">
        <f t="shared" si="14"/>
        <v>1</v>
      </c>
      <c r="J93" s="162" t="s">
        <v>78</v>
      </c>
      <c r="K93" s="171"/>
    </row>
    <row r="94" spans="1:11" x14ac:dyDescent="0.25">
      <c r="A94" s="61"/>
      <c r="B94" s="1">
        <v>61</v>
      </c>
      <c r="C94" s="59">
        <v>37152</v>
      </c>
      <c r="D94" s="8">
        <f t="shared" si="10"/>
        <v>37242</v>
      </c>
      <c r="E94" s="118">
        <f t="shared" si="11"/>
        <v>31</v>
      </c>
      <c r="F94" s="158">
        <v>0.88610604563632078</v>
      </c>
      <c r="G94" s="131">
        <f t="shared" si="12"/>
        <v>31</v>
      </c>
      <c r="H94" s="145">
        <f t="shared" si="13"/>
        <v>0.88610604563632078</v>
      </c>
      <c r="I94" s="131">
        <f t="shared" si="14"/>
        <v>1</v>
      </c>
      <c r="J94" s="162"/>
      <c r="K94" s="171"/>
    </row>
    <row r="95" spans="1:11" x14ac:dyDescent="0.25">
      <c r="A95" s="61"/>
      <c r="B95" s="1">
        <v>62</v>
      </c>
      <c r="C95" s="59">
        <v>37152</v>
      </c>
      <c r="D95" s="8">
        <f t="shared" si="10"/>
        <v>37242</v>
      </c>
      <c r="E95" s="118">
        <f t="shared" si="11"/>
        <v>31</v>
      </c>
      <c r="F95" s="158">
        <v>0.7954537071122022</v>
      </c>
      <c r="G95" s="131">
        <f t="shared" si="12"/>
        <v>31</v>
      </c>
      <c r="H95" s="145">
        <f t="shared" si="13"/>
        <v>0.7954537071122022</v>
      </c>
      <c r="I95" s="131">
        <f t="shared" si="14"/>
        <v>1</v>
      </c>
      <c r="J95" s="162"/>
      <c r="K95" s="171"/>
    </row>
    <row r="96" spans="1:11" x14ac:dyDescent="0.25">
      <c r="A96" s="61"/>
      <c r="B96" s="1">
        <v>63</v>
      </c>
      <c r="C96" s="59">
        <v>37152</v>
      </c>
      <c r="D96" s="8">
        <f t="shared" si="10"/>
        <v>37242</v>
      </c>
      <c r="E96" s="118">
        <f t="shared" si="11"/>
        <v>31</v>
      </c>
      <c r="F96" s="158">
        <v>0.83892725567334092</v>
      </c>
      <c r="G96" s="131">
        <f t="shared" si="12"/>
        <v>31</v>
      </c>
      <c r="H96" s="145">
        <f t="shared" si="13"/>
        <v>0.83892725567334092</v>
      </c>
      <c r="I96" s="131">
        <f t="shared" si="14"/>
        <v>1</v>
      </c>
      <c r="J96" s="162"/>
      <c r="K96" s="171"/>
    </row>
    <row r="97" spans="1:11" x14ac:dyDescent="0.25">
      <c r="A97" s="61"/>
      <c r="B97" s="1">
        <v>64</v>
      </c>
      <c r="C97" s="58">
        <v>37138</v>
      </c>
      <c r="D97" s="8">
        <f t="shared" si="10"/>
        <v>37228</v>
      </c>
      <c r="E97" s="118">
        <f t="shared" si="11"/>
        <v>31</v>
      </c>
      <c r="F97" s="158">
        <v>0.89573909253307993</v>
      </c>
      <c r="G97" s="131">
        <f t="shared" si="12"/>
        <v>31</v>
      </c>
      <c r="H97" s="145">
        <f t="shared" si="13"/>
        <v>0.89573909253307993</v>
      </c>
      <c r="I97" s="131">
        <f t="shared" si="14"/>
        <v>1</v>
      </c>
      <c r="J97" s="162"/>
      <c r="K97" s="171"/>
    </row>
    <row r="98" spans="1:11" x14ac:dyDescent="0.25">
      <c r="A98" s="61"/>
      <c r="B98" s="1">
        <v>65</v>
      </c>
      <c r="C98" s="59">
        <v>37152</v>
      </c>
      <c r="D98" s="8">
        <f t="shared" ref="D98:D129" si="15">C98+90</f>
        <v>37242</v>
      </c>
      <c r="E98" s="118">
        <f t="shared" ref="E98:E129" si="16">IF($A$9&gt;=D98,(IF($A$9-D98+1&gt;$A$10,$A$9-$A$8+1,$A$9-D98+1)),0)</f>
        <v>31</v>
      </c>
      <c r="F98" s="158">
        <v>0.91366054030290167</v>
      </c>
      <c r="G98" s="131">
        <f t="shared" ref="G98:G129" si="17">IF(F98&lt;&gt;"",E98,0)</f>
        <v>31</v>
      </c>
      <c r="H98" s="145">
        <f t="shared" ref="H98:H133" si="18">IF(F98&lt;&gt;"",F98,0)</f>
        <v>0.91366054030290167</v>
      </c>
      <c r="I98" s="131">
        <f t="shared" ref="I98:I133" si="19">IF(E98&gt;0,1,0)</f>
        <v>1</v>
      </c>
      <c r="J98" s="162"/>
      <c r="K98" s="171"/>
    </row>
    <row r="99" spans="1:11" x14ac:dyDescent="0.25">
      <c r="A99" s="61"/>
      <c r="B99" s="1">
        <v>66</v>
      </c>
      <c r="C99" s="59">
        <v>37152</v>
      </c>
      <c r="D99" s="8">
        <f t="shared" si="15"/>
        <v>37242</v>
      </c>
      <c r="E99" s="118">
        <f t="shared" si="16"/>
        <v>31</v>
      </c>
      <c r="F99" s="158">
        <v>0.923901772167526</v>
      </c>
      <c r="G99" s="131">
        <f t="shared" si="17"/>
        <v>31</v>
      </c>
      <c r="H99" s="145">
        <f t="shared" si="18"/>
        <v>0.923901772167526</v>
      </c>
      <c r="I99" s="131">
        <f t="shared" si="19"/>
        <v>1</v>
      </c>
      <c r="J99" s="162"/>
      <c r="K99" s="171"/>
    </row>
    <row r="100" spans="1:11" x14ac:dyDescent="0.25">
      <c r="A100" s="61"/>
      <c r="B100" s="1">
        <v>67</v>
      </c>
      <c r="C100" s="82">
        <v>37197</v>
      </c>
      <c r="D100" s="8">
        <f t="shared" si="15"/>
        <v>37287</v>
      </c>
      <c r="E100" s="118">
        <f t="shared" si="16"/>
        <v>31</v>
      </c>
      <c r="F100" s="158">
        <v>0.87495215221861267</v>
      </c>
      <c r="G100" s="131">
        <f t="shared" si="17"/>
        <v>31</v>
      </c>
      <c r="H100" s="145">
        <f t="shared" si="18"/>
        <v>0.87495215221861267</v>
      </c>
      <c r="I100" s="131">
        <f t="shared" si="19"/>
        <v>1</v>
      </c>
      <c r="J100" s="162"/>
      <c r="K100" s="171"/>
    </row>
    <row r="101" spans="1:11" x14ac:dyDescent="0.25">
      <c r="A101" s="61"/>
      <c r="B101" s="1">
        <v>68</v>
      </c>
      <c r="C101" s="59">
        <v>37152</v>
      </c>
      <c r="D101" s="8">
        <f t="shared" si="15"/>
        <v>37242</v>
      </c>
      <c r="E101" s="118">
        <f t="shared" si="16"/>
        <v>31</v>
      </c>
      <c r="F101" s="158">
        <v>0.97156163346147184</v>
      </c>
      <c r="G101" s="131">
        <f t="shared" si="17"/>
        <v>31</v>
      </c>
      <c r="H101" s="145">
        <f t="shared" si="18"/>
        <v>0.97156163346147184</v>
      </c>
      <c r="I101" s="131">
        <f t="shared" si="19"/>
        <v>1</v>
      </c>
      <c r="J101" s="162"/>
      <c r="K101" s="171"/>
    </row>
    <row r="102" spans="1:11" x14ac:dyDescent="0.25">
      <c r="A102" s="61"/>
      <c r="B102" s="1">
        <v>69</v>
      </c>
      <c r="C102" s="59">
        <v>37152</v>
      </c>
      <c r="D102" s="8">
        <f t="shared" si="15"/>
        <v>37242</v>
      </c>
      <c r="E102" s="118">
        <f t="shared" si="16"/>
        <v>31</v>
      </c>
      <c r="F102" s="158"/>
      <c r="G102" s="131">
        <f t="shared" si="17"/>
        <v>0</v>
      </c>
      <c r="H102" s="145">
        <f t="shared" si="18"/>
        <v>0</v>
      </c>
      <c r="I102" s="131">
        <f t="shared" si="19"/>
        <v>1</v>
      </c>
      <c r="J102" s="162" t="s">
        <v>70</v>
      </c>
      <c r="K102" s="171"/>
    </row>
    <row r="103" spans="1:11" x14ac:dyDescent="0.25">
      <c r="A103" s="61"/>
      <c r="B103" s="1">
        <v>70</v>
      </c>
      <c r="C103" s="58">
        <v>37140</v>
      </c>
      <c r="D103" s="8">
        <f t="shared" si="15"/>
        <v>37230</v>
      </c>
      <c r="E103" s="118">
        <f t="shared" si="16"/>
        <v>31</v>
      </c>
      <c r="F103" s="158">
        <v>0.57955023217841961</v>
      </c>
      <c r="G103" s="131">
        <f t="shared" si="17"/>
        <v>31</v>
      </c>
      <c r="H103" s="145">
        <f t="shared" si="18"/>
        <v>0.57955023217841961</v>
      </c>
      <c r="I103" s="131">
        <f t="shared" si="19"/>
        <v>1</v>
      </c>
      <c r="J103" s="162"/>
      <c r="K103" s="171"/>
    </row>
    <row r="104" spans="1:11" x14ac:dyDescent="0.25">
      <c r="A104" s="61"/>
      <c r="B104" s="1">
        <v>71</v>
      </c>
      <c r="C104" s="59">
        <v>37152</v>
      </c>
      <c r="D104" s="8">
        <f t="shared" si="15"/>
        <v>37242</v>
      </c>
      <c r="E104" s="118">
        <f t="shared" si="16"/>
        <v>31</v>
      </c>
      <c r="F104" s="158">
        <v>0.97713751253817893</v>
      </c>
      <c r="G104" s="131">
        <f t="shared" si="17"/>
        <v>31</v>
      </c>
      <c r="H104" s="145">
        <f t="shared" si="18"/>
        <v>0.97713751253817893</v>
      </c>
      <c r="I104" s="131">
        <f t="shared" si="19"/>
        <v>1</v>
      </c>
      <c r="J104" s="162"/>
      <c r="K104" s="171"/>
    </row>
    <row r="105" spans="1:11" x14ac:dyDescent="0.25">
      <c r="A105" s="61"/>
      <c r="B105" s="1">
        <v>72</v>
      </c>
      <c r="C105" s="58">
        <v>37141</v>
      </c>
      <c r="D105" s="8">
        <f t="shared" si="15"/>
        <v>37231</v>
      </c>
      <c r="E105" s="118">
        <f t="shared" si="16"/>
        <v>31</v>
      </c>
      <c r="F105" s="158">
        <v>0.95183973477828177</v>
      </c>
      <c r="G105" s="131">
        <f t="shared" si="17"/>
        <v>31</v>
      </c>
      <c r="H105" s="145">
        <f t="shared" si="18"/>
        <v>0.95183973477828177</v>
      </c>
      <c r="I105" s="131">
        <f t="shared" si="19"/>
        <v>1</v>
      </c>
      <c r="J105" s="162"/>
      <c r="K105" s="171"/>
    </row>
    <row r="106" spans="1:11" x14ac:dyDescent="0.25">
      <c r="A106" s="61"/>
      <c r="B106" s="1">
        <v>73</v>
      </c>
      <c r="C106" s="59">
        <v>37152</v>
      </c>
      <c r="D106" s="8">
        <f t="shared" si="15"/>
        <v>37242</v>
      </c>
      <c r="E106" s="118">
        <f t="shared" si="16"/>
        <v>31</v>
      </c>
      <c r="F106" s="158">
        <v>0.83436032416550643</v>
      </c>
      <c r="G106" s="131">
        <f t="shared" si="17"/>
        <v>31</v>
      </c>
      <c r="H106" s="145">
        <f t="shared" si="18"/>
        <v>0.83436032416550643</v>
      </c>
      <c r="I106" s="131">
        <f t="shared" si="19"/>
        <v>1</v>
      </c>
      <c r="J106" s="162"/>
      <c r="K106" s="171"/>
    </row>
    <row r="107" spans="1:11" x14ac:dyDescent="0.25">
      <c r="A107" s="61"/>
      <c r="B107" s="1">
        <v>74</v>
      </c>
      <c r="C107" s="59">
        <v>37152</v>
      </c>
      <c r="D107" s="8">
        <f t="shared" si="15"/>
        <v>37242</v>
      </c>
      <c r="E107" s="118">
        <f t="shared" si="16"/>
        <v>31</v>
      </c>
      <c r="F107" s="158">
        <v>0.89258050468030559</v>
      </c>
      <c r="G107" s="131">
        <f t="shared" si="17"/>
        <v>31</v>
      </c>
      <c r="H107" s="145">
        <f t="shared" si="18"/>
        <v>0.89258050468030559</v>
      </c>
      <c r="I107" s="131">
        <f t="shared" si="19"/>
        <v>1</v>
      </c>
      <c r="J107" s="162"/>
      <c r="K107" s="171"/>
    </row>
    <row r="108" spans="1:11" x14ac:dyDescent="0.25">
      <c r="A108" s="61"/>
      <c r="B108" s="1" t="s">
        <v>47</v>
      </c>
      <c r="C108" s="72">
        <v>37184</v>
      </c>
      <c r="D108" s="8">
        <f t="shared" si="15"/>
        <v>37274</v>
      </c>
      <c r="E108" s="118">
        <f t="shared" si="16"/>
        <v>31</v>
      </c>
      <c r="F108" s="158">
        <v>0.88288237762843147</v>
      </c>
      <c r="G108" s="131">
        <f t="shared" si="17"/>
        <v>31</v>
      </c>
      <c r="H108" s="145">
        <f t="shared" si="18"/>
        <v>0.88288237762843147</v>
      </c>
      <c r="I108" s="131">
        <f t="shared" si="19"/>
        <v>1</v>
      </c>
      <c r="J108" s="162"/>
      <c r="K108" s="171"/>
    </row>
    <row r="109" spans="1:11" x14ac:dyDescent="0.25">
      <c r="A109" s="61"/>
      <c r="B109" s="1">
        <v>76</v>
      </c>
      <c r="C109" s="59">
        <v>37152</v>
      </c>
      <c r="D109" s="8">
        <f t="shared" si="15"/>
        <v>37242</v>
      </c>
      <c r="E109" s="118">
        <f t="shared" si="16"/>
        <v>31</v>
      </c>
      <c r="F109" s="158">
        <v>0.93729126478531288</v>
      </c>
      <c r="G109" s="131">
        <f t="shared" si="17"/>
        <v>31</v>
      </c>
      <c r="H109" s="145">
        <f t="shared" si="18"/>
        <v>0.93729126478531288</v>
      </c>
      <c r="I109" s="131">
        <f t="shared" si="19"/>
        <v>1</v>
      </c>
      <c r="J109" s="162"/>
      <c r="K109" s="171"/>
    </row>
    <row r="110" spans="1:11" x14ac:dyDescent="0.25">
      <c r="A110" s="61"/>
      <c r="B110" s="1">
        <v>77</v>
      </c>
      <c r="C110" s="59">
        <v>37152</v>
      </c>
      <c r="D110" s="8">
        <f t="shared" si="15"/>
        <v>37242</v>
      </c>
      <c r="E110" s="118">
        <f t="shared" si="16"/>
        <v>31</v>
      </c>
      <c r="F110" s="158">
        <v>0.93620327928581704</v>
      </c>
      <c r="G110" s="131">
        <f t="shared" si="17"/>
        <v>31</v>
      </c>
      <c r="H110" s="145">
        <f t="shared" si="18"/>
        <v>0.93620327928581704</v>
      </c>
      <c r="I110" s="131">
        <f t="shared" si="19"/>
        <v>1</v>
      </c>
      <c r="J110" s="162"/>
      <c r="K110" s="171"/>
    </row>
    <row r="111" spans="1:11" x14ac:dyDescent="0.25">
      <c r="A111" s="61"/>
      <c r="B111" s="1">
        <v>78</v>
      </c>
      <c r="C111" s="59">
        <v>37152</v>
      </c>
      <c r="D111" s="8">
        <f t="shared" si="15"/>
        <v>37242</v>
      </c>
      <c r="E111" s="118">
        <f t="shared" si="16"/>
        <v>31</v>
      </c>
      <c r="F111" s="158">
        <v>0.9380415460199083</v>
      </c>
      <c r="G111" s="131">
        <f t="shared" si="17"/>
        <v>31</v>
      </c>
      <c r="H111" s="145">
        <f t="shared" si="18"/>
        <v>0.9380415460199083</v>
      </c>
      <c r="I111" s="131">
        <f t="shared" si="19"/>
        <v>1</v>
      </c>
      <c r="J111" s="162"/>
      <c r="K111" s="171"/>
    </row>
    <row r="112" spans="1:11" x14ac:dyDescent="0.25">
      <c r="A112" s="61"/>
      <c r="B112" s="1">
        <v>79</v>
      </c>
      <c r="C112" s="59">
        <v>37152</v>
      </c>
      <c r="D112" s="8">
        <f t="shared" si="15"/>
        <v>37242</v>
      </c>
      <c r="E112" s="118">
        <f t="shared" si="16"/>
        <v>31</v>
      </c>
      <c r="F112" s="158">
        <v>0.73120764167994712</v>
      </c>
      <c r="G112" s="131">
        <f t="shared" si="17"/>
        <v>31</v>
      </c>
      <c r="H112" s="145">
        <f t="shared" si="18"/>
        <v>0.73120764167994712</v>
      </c>
      <c r="I112" s="131">
        <f t="shared" si="19"/>
        <v>1</v>
      </c>
      <c r="J112" s="162"/>
      <c r="K112" s="171"/>
    </row>
    <row r="113" spans="1:11" x14ac:dyDescent="0.25">
      <c r="A113" s="61"/>
      <c r="B113" s="1">
        <v>80</v>
      </c>
      <c r="C113" s="59">
        <v>37152</v>
      </c>
      <c r="D113" s="8">
        <f t="shared" si="15"/>
        <v>37242</v>
      </c>
      <c r="E113" s="118">
        <f t="shared" si="16"/>
        <v>31</v>
      </c>
      <c r="F113" s="158">
        <v>0.96367628897720803</v>
      </c>
      <c r="G113" s="131">
        <f t="shared" si="17"/>
        <v>31</v>
      </c>
      <c r="H113" s="145">
        <f t="shared" si="18"/>
        <v>0.96367628897720803</v>
      </c>
      <c r="I113" s="131">
        <f t="shared" si="19"/>
        <v>1</v>
      </c>
      <c r="J113" s="162"/>
      <c r="K113" s="171"/>
    </row>
    <row r="114" spans="1:11" x14ac:dyDescent="0.25">
      <c r="A114" s="61"/>
      <c r="B114" s="1">
        <v>81</v>
      </c>
      <c r="C114" s="59">
        <v>37152</v>
      </c>
      <c r="D114" s="8">
        <f t="shared" si="15"/>
        <v>37242</v>
      </c>
      <c r="E114" s="118">
        <f t="shared" si="16"/>
        <v>31</v>
      </c>
      <c r="F114" s="158">
        <v>0.97367616759146558</v>
      </c>
      <c r="G114" s="131">
        <f t="shared" si="17"/>
        <v>31</v>
      </c>
      <c r="H114" s="145">
        <f t="shared" si="18"/>
        <v>0.97367616759146558</v>
      </c>
      <c r="I114" s="131">
        <f t="shared" si="19"/>
        <v>1</v>
      </c>
      <c r="J114" s="162"/>
      <c r="K114" s="171"/>
    </row>
    <row r="115" spans="1:11" x14ac:dyDescent="0.25">
      <c r="A115" s="61"/>
      <c r="B115" s="1">
        <v>82</v>
      </c>
      <c r="C115" s="59">
        <v>37152</v>
      </c>
      <c r="D115" s="8">
        <f t="shared" si="15"/>
        <v>37242</v>
      </c>
      <c r="E115" s="118">
        <f t="shared" si="16"/>
        <v>31</v>
      </c>
      <c r="F115" s="158"/>
      <c r="G115" s="131">
        <f t="shared" si="17"/>
        <v>0</v>
      </c>
      <c r="H115" s="145">
        <f t="shared" si="18"/>
        <v>0</v>
      </c>
      <c r="I115" s="131">
        <f t="shared" si="19"/>
        <v>1</v>
      </c>
      <c r="J115" s="162" t="s">
        <v>74</v>
      </c>
      <c r="K115" s="171"/>
    </row>
    <row r="116" spans="1:11" x14ac:dyDescent="0.25">
      <c r="A116" s="61"/>
      <c r="B116" s="1">
        <v>83</v>
      </c>
      <c r="C116" s="59">
        <v>37152</v>
      </c>
      <c r="D116" s="8">
        <f t="shared" si="15"/>
        <v>37242</v>
      </c>
      <c r="E116" s="118">
        <f t="shared" si="16"/>
        <v>31</v>
      </c>
      <c r="F116" s="158">
        <v>0.81269083567204259</v>
      </c>
      <c r="G116" s="131">
        <f t="shared" si="17"/>
        <v>31</v>
      </c>
      <c r="H116" s="145">
        <f t="shared" si="18"/>
        <v>0.81269083567204259</v>
      </c>
      <c r="I116" s="131">
        <f t="shared" si="19"/>
        <v>1</v>
      </c>
      <c r="J116" s="162"/>
      <c r="K116" s="171"/>
    </row>
    <row r="117" spans="1:11" x14ac:dyDescent="0.25">
      <c r="A117" s="61"/>
      <c r="B117" s="1">
        <v>84</v>
      </c>
      <c r="C117" s="59">
        <v>37152</v>
      </c>
      <c r="D117" s="8">
        <f t="shared" si="15"/>
        <v>37242</v>
      </c>
      <c r="E117" s="118">
        <f t="shared" si="16"/>
        <v>31</v>
      </c>
      <c r="F117" s="158">
        <v>0.77451680424761327</v>
      </c>
      <c r="G117" s="131">
        <f t="shared" si="17"/>
        <v>31</v>
      </c>
      <c r="H117" s="145">
        <f t="shared" si="18"/>
        <v>0.77451680424761327</v>
      </c>
      <c r="I117" s="131">
        <f t="shared" si="19"/>
        <v>1</v>
      </c>
      <c r="J117" s="162"/>
      <c r="K117" s="171"/>
    </row>
    <row r="118" spans="1:11" x14ac:dyDescent="0.25">
      <c r="A118" s="61"/>
      <c r="B118" s="1">
        <v>85</v>
      </c>
      <c r="C118" s="59">
        <v>37152</v>
      </c>
      <c r="D118" s="8">
        <f t="shared" si="15"/>
        <v>37242</v>
      </c>
      <c r="E118" s="118">
        <f t="shared" si="16"/>
        <v>31</v>
      </c>
      <c r="F118" s="158">
        <v>0.82106638440583546</v>
      </c>
      <c r="G118" s="131">
        <f t="shared" si="17"/>
        <v>31</v>
      </c>
      <c r="H118" s="145">
        <f t="shared" si="18"/>
        <v>0.82106638440583546</v>
      </c>
      <c r="I118" s="131">
        <f t="shared" si="19"/>
        <v>1</v>
      </c>
      <c r="J118" s="162"/>
      <c r="K118" s="171"/>
    </row>
    <row r="119" spans="1:11" x14ac:dyDescent="0.25">
      <c r="A119" s="61"/>
      <c r="B119" s="1">
        <v>86</v>
      </c>
      <c r="C119" s="59">
        <v>37152</v>
      </c>
      <c r="D119" s="8">
        <f t="shared" si="15"/>
        <v>37242</v>
      </c>
      <c r="E119" s="118">
        <f t="shared" si="16"/>
        <v>31</v>
      </c>
      <c r="F119" s="158">
        <v>0.97185861140041474</v>
      </c>
      <c r="G119" s="131">
        <f t="shared" si="17"/>
        <v>31</v>
      </c>
      <c r="H119" s="145">
        <f t="shared" si="18"/>
        <v>0.97185861140041474</v>
      </c>
      <c r="I119" s="131">
        <f t="shared" si="19"/>
        <v>1</v>
      </c>
      <c r="J119" s="162"/>
      <c r="K119" s="171"/>
    </row>
    <row r="120" spans="1:11" x14ac:dyDescent="0.25">
      <c r="A120" s="61"/>
      <c r="B120" s="1">
        <v>87</v>
      </c>
      <c r="C120" s="58">
        <v>37141</v>
      </c>
      <c r="D120" s="8">
        <f t="shared" si="15"/>
        <v>37231</v>
      </c>
      <c r="E120" s="118">
        <f t="shared" si="16"/>
        <v>31</v>
      </c>
      <c r="F120" s="158">
        <v>0.89844116102733196</v>
      </c>
      <c r="G120" s="131">
        <f t="shared" si="17"/>
        <v>31</v>
      </c>
      <c r="H120" s="145">
        <f t="shared" si="18"/>
        <v>0.89844116102733196</v>
      </c>
      <c r="I120" s="131">
        <f t="shared" si="19"/>
        <v>1</v>
      </c>
      <c r="J120" s="162"/>
      <c r="K120" s="171"/>
    </row>
    <row r="121" spans="1:11" x14ac:dyDescent="0.25">
      <c r="A121" s="61"/>
      <c r="B121" s="1">
        <v>88</v>
      </c>
      <c r="C121" s="59">
        <v>37152</v>
      </c>
      <c r="D121" s="8">
        <f t="shared" si="15"/>
        <v>37242</v>
      </c>
      <c r="E121" s="118">
        <f t="shared" si="16"/>
        <v>31</v>
      </c>
      <c r="F121" s="158">
        <v>0.87095043981978126</v>
      </c>
      <c r="G121" s="131">
        <f t="shared" si="17"/>
        <v>31</v>
      </c>
      <c r="H121" s="145">
        <f t="shared" si="18"/>
        <v>0.87095043981978126</v>
      </c>
      <c r="I121" s="131">
        <f t="shared" si="19"/>
        <v>1</v>
      </c>
      <c r="J121" s="162"/>
      <c r="K121" s="171"/>
    </row>
    <row r="122" spans="1:11" x14ac:dyDescent="0.25">
      <c r="A122" s="61"/>
      <c r="B122" s="1">
        <v>89</v>
      </c>
      <c r="C122" s="58">
        <v>37141</v>
      </c>
      <c r="D122" s="8">
        <f t="shared" si="15"/>
        <v>37231</v>
      </c>
      <c r="E122" s="118">
        <f t="shared" si="16"/>
        <v>31</v>
      </c>
      <c r="F122" s="158">
        <v>0.92024445198925897</v>
      </c>
      <c r="G122" s="131">
        <f t="shared" si="17"/>
        <v>31</v>
      </c>
      <c r="H122" s="145">
        <f t="shared" si="18"/>
        <v>0.92024445198925897</v>
      </c>
      <c r="I122" s="131">
        <f t="shared" si="19"/>
        <v>1</v>
      </c>
      <c r="J122" s="162"/>
      <c r="K122" s="171"/>
    </row>
    <row r="123" spans="1:11" x14ac:dyDescent="0.25">
      <c r="A123" s="61"/>
      <c r="B123" s="1">
        <v>90</v>
      </c>
      <c r="C123" s="59">
        <v>37152</v>
      </c>
      <c r="D123" s="8">
        <f t="shared" si="15"/>
        <v>37242</v>
      </c>
      <c r="E123" s="118">
        <f t="shared" si="16"/>
        <v>31</v>
      </c>
      <c r="F123" s="158">
        <v>0.83214852046752152</v>
      </c>
      <c r="G123" s="131">
        <f t="shared" si="17"/>
        <v>31</v>
      </c>
      <c r="H123" s="145">
        <f t="shared" si="18"/>
        <v>0.83214852046752152</v>
      </c>
      <c r="I123" s="131">
        <f t="shared" si="19"/>
        <v>1</v>
      </c>
      <c r="J123" s="162"/>
      <c r="K123" s="171"/>
    </row>
    <row r="124" spans="1:11" x14ac:dyDescent="0.25">
      <c r="A124" s="61"/>
      <c r="B124" s="1">
        <v>91</v>
      </c>
      <c r="C124" s="82">
        <v>37197</v>
      </c>
      <c r="D124" s="8">
        <f t="shared" si="15"/>
        <v>37287</v>
      </c>
      <c r="E124" s="118">
        <f t="shared" si="16"/>
        <v>31</v>
      </c>
      <c r="F124" s="158">
        <v>0.77411831924448282</v>
      </c>
      <c r="G124" s="131">
        <f t="shared" si="17"/>
        <v>31</v>
      </c>
      <c r="H124" s="145">
        <f t="shared" si="18"/>
        <v>0.77411831924448282</v>
      </c>
      <c r="I124" s="131">
        <f t="shared" si="19"/>
        <v>1</v>
      </c>
      <c r="J124" s="162"/>
      <c r="K124" s="171"/>
    </row>
    <row r="125" spans="1:11" x14ac:dyDescent="0.25">
      <c r="B125" s="1">
        <v>92</v>
      </c>
      <c r="C125" s="82">
        <v>37197</v>
      </c>
      <c r="D125" s="8">
        <f t="shared" si="15"/>
        <v>37287</v>
      </c>
      <c r="E125" s="118">
        <f t="shared" si="16"/>
        <v>31</v>
      </c>
      <c r="F125" s="158">
        <v>0.75715732142924352</v>
      </c>
      <c r="G125" s="131">
        <f t="shared" si="17"/>
        <v>31</v>
      </c>
      <c r="H125" s="145">
        <f t="shared" si="18"/>
        <v>0.75715732142924352</v>
      </c>
      <c r="I125" s="131">
        <f t="shared" si="19"/>
        <v>1</v>
      </c>
      <c r="J125" s="162"/>
      <c r="K125" s="171"/>
    </row>
    <row r="126" spans="1:11" x14ac:dyDescent="0.25">
      <c r="B126" s="1">
        <v>93</v>
      </c>
      <c r="C126" s="72">
        <v>37195</v>
      </c>
      <c r="D126" s="8">
        <f t="shared" si="15"/>
        <v>37285</v>
      </c>
      <c r="E126" s="118">
        <f t="shared" si="16"/>
        <v>31</v>
      </c>
      <c r="F126" s="158">
        <v>0.64802264097537776</v>
      </c>
      <c r="G126" s="131">
        <f t="shared" si="17"/>
        <v>31</v>
      </c>
      <c r="H126" s="145">
        <f t="shared" si="18"/>
        <v>0.64802264097537776</v>
      </c>
      <c r="I126" s="131">
        <f t="shared" si="19"/>
        <v>1</v>
      </c>
      <c r="J126" s="162"/>
      <c r="K126" s="171"/>
    </row>
    <row r="127" spans="1:11" x14ac:dyDescent="0.25">
      <c r="B127" s="1">
        <v>94</v>
      </c>
      <c r="C127" s="72">
        <v>37189</v>
      </c>
      <c r="D127" s="8">
        <f t="shared" si="15"/>
        <v>37279</v>
      </c>
      <c r="E127" s="118">
        <f t="shared" si="16"/>
        <v>31</v>
      </c>
      <c r="F127" s="158">
        <v>0.65271689667865851</v>
      </c>
      <c r="G127" s="131">
        <f t="shared" si="17"/>
        <v>31</v>
      </c>
      <c r="H127" s="145">
        <f t="shared" si="18"/>
        <v>0.65271689667865851</v>
      </c>
      <c r="I127" s="131">
        <f t="shared" si="19"/>
        <v>1</v>
      </c>
      <c r="J127" s="162"/>
      <c r="K127" s="171"/>
    </row>
    <row r="128" spans="1:11" x14ac:dyDescent="0.25">
      <c r="B128" s="1">
        <v>95</v>
      </c>
      <c r="C128" s="82">
        <v>37201</v>
      </c>
      <c r="D128" s="8">
        <f t="shared" si="15"/>
        <v>37291</v>
      </c>
      <c r="E128" s="118">
        <f t="shared" si="16"/>
        <v>31</v>
      </c>
      <c r="F128" s="158">
        <v>0.87626468692976156</v>
      </c>
      <c r="G128" s="131">
        <f t="shared" si="17"/>
        <v>31</v>
      </c>
      <c r="H128" s="145">
        <f t="shared" si="18"/>
        <v>0.87626468692976156</v>
      </c>
      <c r="I128" s="131">
        <f t="shared" si="19"/>
        <v>1</v>
      </c>
      <c r="J128" s="162"/>
      <c r="K128" s="171"/>
    </row>
    <row r="129" spans="1:11" x14ac:dyDescent="0.25">
      <c r="B129" s="1">
        <v>96</v>
      </c>
      <c r="C129" s="82">
        <v>37201</v>
      </c>
      <c r="D129" s="8">
        <f t="shared" si="15"/>
        <v>37291</v>
      </c>
      <c r="E129" s="118">
        <f t="shared" si="16"/>
        <v>31</v>
      </c>
      <c r="F129" s="158">
        <v>0.67958080855034331</v>
      </c>
      <c r="G129" s="131">
        <f t="shared" si="17"/>
        <v>31</v>
      </c>
      <c r="H129" s="145">
        <f t="shared" si="18"/>
        <v>0.67958080855034331</v>
      </c>
      <c r="I129" s="131">
        <f t="shared" si="19"/>
        <v>1</v>
      </c>
      <c r="J129" s="162"/>
      <c r="K129" s="171"/>
    </row>
    <row r="130" spans="1:11" x14ac:dyDescent="0.25">
      <c r="B130" s="1" t="s">
        <v>48</v>
      </c>
      <c r="C130" s="72">
        <v>37186</v>
      </c>
      <c r="D130" s="8">
        <f>C130+90</f>
        <v>37276</v>
      </c>
      <c r="E130" s="118">
        <f>IF($A$9&gt;=D130,(IF($A$9-D130+1&gt;$A$10,$A$9-$A$8+1,$A$9-D130+1)),0)</f>
        <v>31</v>
      </c>
      <c r="F130" s="158">
        <v>0.74834725488483844</v>
      </c>
      <c r="G130" s="131">
        <f>IF(F130&lt;&gt;"",E130,0)</f>
        <v>31</v>
      </c>
      <c r="H130" s="145">
        <f t="shared" si="18"/>
        <v>0.74834725488483844</v>
      </c>
      <c r="I130" s="131">
        <f t="shared" si="19"/>
        <v>1</v>
      </c>
      <c r="J130" s="162"/>
      <c r="K130" s="171"/>
    </row>
    <row r="131" spans="1:11" x14ac:dyDescent="0.25">
      <c r="B131" s="1" t="s">
        <v>49</v>
      </c>
      <c r="C131" s="72">
        <v>37186</v>
      </c>
      <c r="D131" s="8">
        <f>C131+90</f>
        <v>37276</v>
      </c>
      <c r="E131" s="118">
        <f>IF($A$9&gt;=D131,(IF($A$9-D131+1&gt;$A$10,$A$9-$A$8+1,$A$9-D131+1)),0)</f>
        <v>31</v>
      </c>
      <c r="F131" s="158">
        <v>0.93206112300747412</v>
      </c>
      <c r="G131" s="131">
        <f>IF(F131&lt;&gt;"",E131,0)</f>
        <v>31</v>
      </c>
      <c r="H131" s="145">
        <f t="shared" si="18"/>
        <v>0.93206112300747412</v>
      </c>
      <c r="I131" s="131">
        <f t="shared" si="19"/>
        <v>1</v>
      </c>
      <c r="J131" s="162"/>
      <c r="K131" s="171"/>
    </row>
    <row r="132" spans="1:11" x14ac:dyDescent="0.25">
      <c r="B132" s="1" t="s">
        <v>50</v>
      </c>
      <c r="C132" s="72">
        <v>37183</v>
      </c>
      <c r="D132" s="8">
        <f>C132+90</f>
        <v>37273</v>
      </c>
      <c r="E132" s="118">
        <f>IF($A$9&gt;=D132,(IF($A$9-D132+1&gt;$A$10,$A$9-$A$8+1,$A$9-D132+1)),0)</f>
        <v>31</v>
      </c>
      <c r="F132" s="158"/>
      <c r="G132" s="131">
        <f>IF(F132&lt;&gt;"",E132,0)</f>
        <v>0</v>
      </c>
      <c r="H132" s="145">
        <f t="shared" si="18"/>
        <v>0</v>
      </c>
      <c r="I132" s="131">
        <v>1</v>
      </c>
      <c r="J132" s="162" t="s">
        <v>73</v>
      </c>
    </row>
    <row r="133" spans="1:11" x14ac:dyDescent="0.25">
      <c r="B133" s="1" t="s">
        <v>51</v>
      </c>
      <c r="C133" s="72">
        <v>37183</v>
      </c>
      <c r="D133" s="8">
        <f>C133+90</f>
        <v>37273</v>
      </c>
      <c r="E133" s="118">
        <f>IF($A$9&gt;=D133,(IF($A$9-D133+1&gt;$A$10,$A$9-$A$8+1,$A$9-D133+1)),0)</f>
        <v>31</v>
      </c>
      <c r="F133" s="158"/>
      <c r="G133" s="131">
        <f>IF(F133&lt;&gt;"",E133,0)</f>
        <v>0</v>
      </c>
      <c r="H133" s="145">
        <f t="shared" si="18"/>
        <v>0</v>
      </c>
      <c r="I133" s="131">
        <f t="shared" si="19"/>
        <v>1</v>
      </c>
      <c r="J133" s="162" t="s">
        <v>71</v>
      </c>
    </row>
    <row r="134" spans="1:11" x14ac:dyDescent="0.25">
      <c r="C134" s="8"/>
      <c r="D134" s="8"/>
      <c r="E134" s="121" t="s">
        <v>63</v>
      </c>
      <c r="F134" s="161">
        <f>AVERAGE(F34:F133)</f>
        <v>0.85617160627556343</v>
      </c>
      <c r="G134" s="169"/>
      <c r="H134" s="122"/>
      <c r="I134" s="136">
        <f>SUM(I34:I133)</f>
        <v>100</v>
      </c>
      <c r="J134" s="162"/>
    </row>
    <row r="135" spans="1:11" x14ac:dyDescent="0.25">
      <c r="D135" s="61"/>
      <c r="E135" s="112" t="s">
        <v>64</v>
      </c>
      <c r="F135" s="160">
        <f>(G34*H34+G35*H35+G36*H36+G37*H37+G38*H38+G39*H39+G40*H40+G41*H41+G42*H42+G43*H43+G44*H44+G45*H45+G46*H46+G47*H47+G48*H48+G49*H49+G50*H50+G51*H51+G52*H52+G53*H53+G54*H54+G55*H55+G56*H56+G57*H57+G58*H58+G59*H59+G60*H60+G61*H61+G62*H62+G63*H63+G64*H64+G65*H65+G66*H66+G67*H67+G68*H68+G69*H69+G70*H70+G71*H71+G72*H72+G73*H73+G74*H74+G75*H75+G76*H76+G77*H77+G78*H78+G79*H79+G80*H80+G81*H81+G82*H82+G83*H83+G84*H84+G85*H85+G86*H86+G87*H87+G88*H88+G89*H89+G90*H90+G91*H91+G92*H92+G93*H93+G94*H94+G95*H95+G96*H96+G97*H97+G98*H98+G99*H99+G100*H100+G101*H101+G102*H102+G103*H103+G104*H104+G105*H105+G106*H106+G107*H107+G108*H108+G109*H109+G110*H110+G111*H111+G112*H112+G113*H113+G114*H114+G115*H115+G116*H116+G117*H117+G118*H118+G119*H119+G120*H120+G121*H121+G122*H122+G123*H123+G124*H124+G125*H125+G126*H126+G127*H127+G128*H128+G129*H129+G130*H130+G131*H131+G132*H132+G133*H133)/SUM(G34:G133)</f>
        <v>0.85617160627556321</v>
      </c>
      <c r="G135" s="169"/>
      <c r="H135" s="137"/>
      <c r="I135" s="137"/>
      <c r="J135" s="157"/>
    </row>
    <row r="136" spans="1:11" ht="17.399999999999999" x14ac:dyDescent="0.3">
      <c r="A136" s="56"/>
      <c r="B136" s="172" t="s">
        <v>25</v>
      </c>
      <c r="C136" s="172"/>
      <c r="D136" s="113"/>
      <c r="E136" s="113"/>
      <c r="F136" s="113"/>
      <c r="G136" s="113"/>
      <c r="H136" s="113"/>
      <c r="I136" s="113"/>
      <c r="J136" s="165"/>
    </row>
    <row r="137" spans="1:11" x14ac:dyDescent="0.25">
      <c r="B137" s="2"/>
      <c r="C137" s="2" t="s">
        <v>35</v>
      </c>
      <c r="D137" s="114"/>
      <c r="E137" s="114"/>
      <c r="F137" s="114"/>
      <c r="G137" s="114"/>
      <c r="H137" s="114"/>
      <c r="I137" s="114"/>
      <c r="J137" s="166"/>
    </row>
    <row r="138" spans="1:11" ht="39.6" x14ac:dyDescent="0.25">
      <c r="B138" s="2" t="str">
        <f>B7</f>
        <v>TURBINE NO.</v>
      </c>
      <c r="C138" s="2" t="str">
        <f>C7</f>
        <v>ACCEPTANCE</v>
      </c>
      <c r="D138" s="2" t="str">
        <f>D7</f>
        <v xml:space="preserve">90 Days </v>
      </c>
      <c r="E138" s="117" t="str">
        <f>E7</f>
        <v>Days in Mo. &gt; 90 Days from Commissioning</v>
      </c>
      <c r="F138" s="117" t="str">
        <f>F7</f>
        <v>MTD Avail for &gt; 90 days from Commissioning</v>
      </c>
      <c r="G138" s="117"/>
      <c r="H138" s="117"/>
      <c r="I138" s="117" t="s">
        <v>65</v>
      </c>
      <c r="J138" s="166"/>
    </row>
    <row r="139" spans="1:11" x14ac:dyDescent="0.25">
      <c r="B139" s="11">
        <v>1</v>
      </c>
      <c r="C139" s="82">
        <v>37197</v>
      </c>
      <c r="D139" s="8">
        <f t="shared" ref="D139:D148" si="20">C139+90</f>
        <v>37287</v>
      </c>
      <c r="E139" s="118">
        <f t="shared" ref="E139:E148" si="21">IF($A$9&gt;=D139,(IF($A$9-D139+1&gt;$A$10,$A$9-$A$8+1,$A$9-D139+1)),0)</f>
        <v>31</v>
      </c>
      <c r="F139" s="158">
        <v>0.9572849305141039</v>
      </c>
      <c r="G139" s="131">
        <f t="shared" ref="G139:G148" si="22">IF(F139&lt;&gt;"",E139,0)</f>
        <v>31</v>
      </c>
      <c r="H139" s="145">
        <f t="shared" ref="H139:H148" si="23">IF(F139&lt;&gt;"",F139,0)</f>
        <v>0.9572849305141039</v>
      </c>
      <c r="I139" s="131">
        <f t="shared" ref="I139:I148" si="24">IF(E139&gt;0,1,0)</f>
        <v>1</v>
      </c>
      <c r="J139" s="167"/>
    </row>
    <row r="140" spans="1:11" x14ac:dyDescent="0.25">
      <c r="B140" s="11">
        <v>2</v>
      </c>
      <c r="C140" s="82">
        <v>37197</v>
      </c>
      <c r="D140" s="8">
        <f t="shared" si="20"/>
        <v>37287</v>
      </c>
      <c r="E140" s="118">
        <f t="shared" si="21"/>
        <v>31</v>
      </c>
      <c r="F140" s="158">
        <v>0.92695077829510619</v>
      </c>
      <c r="G140" s="131">
        <f t="shared" si="22"/>
        <v>31</v>
      </c>
      <c r="H140" s="145">
        <f t="shared" si="23"/>
        <v>0.92695077829510619</v>
      </c>
      <c r="I140" s="131">
        <f t="shared" si="24"/>
        <v>1</v>
      </c>
      <c r="J140" s="167"/>
    </row>
    <row r="141" spans="1:11" x14ac:dyDescent="0.25">
      <c r="B141" s="11">
        <v>3</v>
      </c>
      <c r="C141" s="82">
        <v>37197</v>
      </c>
      <c r="D141" s="8">
        <f t="shared" si="20"/>
        <v>37287</v>
      </c>
      <c r="E141" s="118">
        <f t="shared" si="21"/>
        <v>31</v>
      </c>
      <c r="F141" s="158">
        <v>0.80726657886386577</v>
      </c>
      <c r="G141" s="131">
        <f t="shared" si="22"/>
        <v>31</v>
      </c>
      <c r="H141" s="145">
        <f t="shared" si="23"/>
        <v>0.80726657886386577</v>
      </c>
      <c r="I141" s="131">
        <f t="shared" si="24"/>
        <v>1</v>
      </c>
      <c r="J141" s="167"/>
    </row>
    <row r="142" spans="1:11" x14ac:dyDescent="0.25">
      <c r="B142" s="11">
        <v>4</v>
      </c>
      <c r="C142" s="82">
        <v>37197</v>
      </c>
      <c r="D142" s="8">
        <f t="shared" si="20"/>
        <v>37287</v>
      </c>
      <c r="E142" s="118">
        <f t="shared" si="21"/>
        <v>31</v>
      </c>
      <c r="F142" s="158">
        <v>0.91631892897787537</v>
      </c>
      <c r="G142" s="131">
        <f t="shared" si="22"/>
        <v>31</v>
      </c>
      <c r="H142" s="145">
        <f t="shared" si="23"/>
        <v>0.91631892897787537</v>
      </c>
      <c r="I142" s="131">
        <f t="shared" si="24"/>
        <v>1</v>
      </c>
      <c r="J142" s="167"/>
    </row>
    <row r="143" spans="1:11" x14ac:dyDescent="0.25">
      <c r="B143" s="11">
        <v>5</v>
      </c>
      <c r="C143" s="82">
        <v>37197</v>
      </c>
      <c r="D143" s="8">
        <f t="shared" si="20"/>
        <v>37287</v>
      </c>
      <c r="E143" s="118">
        <f t="shared" si="21"/>
        <v>31</v>
      </c>
      <c r="F143" s="158">
        <v>0.97721575606996613</v>
      </c>
      <c r="G143" s="131">
        <f t="shared" si="22"/>
        <v>31</v>
      </c>
      <c r="H143" s="145">
        <f t="shared" si="23"/>
        <v>0.97721575606996613</v>
      </c>
      <c r="I143" s="131">
        <f t="shared" si="24"/>
        <v>1</v>
      </c>
      <c r="J143" s="167"/>
    </row>
    <row r="144" spans="1:11" x14ac:dyDescent="0.25">
      <c r="B144" s="11">
        <v>6</v>
      </c>
      <c r="C144" s="82">
        <v>37197</v>
      </c>
      <c r="D144" s="8">
        <f t="shared" si="20"/>
        <v>37287</v>
      </c>
      <c r="E144" s="118">
        <f t="shared" si="21"/>
        <v>31</v>
      </c>
      <c r="F144" s="158">
        <v>0.96566555061257686</v>
      </c>
      <c r="G144" s="131">
        <f t="shared" si="22"/>
        <v>31</v>
      </c>
      <c r="H144" s="145">
        <f t="shared" si="23"/>
        <v>0.96566555061257686</v>
      </c>
      <c r="I144" s="131">
        <f t="shared" si="24"/>
        <v>1</v>
      </c>
      <c r="J144" s="167"/>
    </row>
    <row r="145" spans="1:10" x14ac:dyDescent="0.25">
      <c r="B145" s="11">
        <v>7</v>
      </c>
      <c r="C145" s="82">
        <v>37197</v>
      </c>
      <c r="D145" s="8">
        <f t="shared" si="20"/>
        <v>37287</v>
      </c>
      <c r="E145" s="118">
        <f t="shared" si="21"/>
        <v>31</v>
      </c>
      <c r="F145" s="158">
        <v>0.88678036325454923</v>
      </c>
      <c r="G145" s="131">
        <f t="shared" si="22"/>
        <v>31</v>
      </c>
      <c r="H145" s="145">
        <f t="shared" si="23"/>
        <v>0.88678036325454923</v>
      </c>
      <c r="I145" s="131">
        <f t="shared" si="24"/>
        <v>1</v>
      </c>
      <c r="J145" s="167"/>
    </row>
    <row r="146" spans="1:10" x14ac:dyDescent="0.25">
      <c r="B146" s="11">
        <v>8</v>
      </c>
      <c r="C146" s="82">
        <v>37197</v>
      </c>
      <c r="D146" s="8">
        <f t="shared" si="20"/>
        <v>37287</v>
      </c>
      <c r="E146" s="118">
        <f t="shared" si="21"/>
        <v>31</v>
      </c>
      <c r="F146" s="158">
        <v>0.8900429491089924</v>
      </c>
      <c r="G146" s="131">
        <f t="shared" si="22"/>
        <v>31</v>
      </c>
      <c r="H146" s="145">
        <f t="shared" si="23"/>
        <v>0.8900429491089924</v>
      </c>
      <c r="I146" s="131">
        <f t="shared" si="24"/>
        <v>1</v>
      </c>
      <c r="J146" s="167"/>
    </row>
    <row r="147" spans="1:10" x14ac:dyDescent="0.25">
      <c r="B147" s="11">
        <v>9</v>
      </c>
      <c r="C147" s="82">
        <v>37197</v>
      </c>
      <c r="D147" s="8">
        <f t="shared" si="20"/>
        <v>37287</v>
      </c>
      <c r="E147" s="118">
        <f t="shared" si="21"/>
        <v>31</v>
      </c>
      <c r="F147" s="158">
        <v>0.96089541576268178</v>
      </c>
      <c r="G147" s="131">
        <f t="shared" si="22"/>
        <v>31</v>
      </c>
      <c r="H147" s="145">
        <f t="shared" si="23"/>
        <v>0.96089541576268178</v>
      </c>
      <c r="I147" s="131">
        <f t="shared" si="24"/>
        <v>1</v>
      </c>
      <c r="J147" s="167"/>
    </row>
    <row r="148" spans="1:10" x14ac:dyDescent="0.25">
      <c r="B148" s="11">
        <v>10</v>
      </c>
      <c r="C148" s="82">
        <v>37197</v>
      </c>
      <c r="D148" s="8">
        <f t="shared" si="20"/>
        <v>37287</v>
      </c>
      <c r="E148" s="118">
        <f t="shared" si="21"/>
        <v>31</v>
      </c>
      <c r="F148" s="158">
        <v>0.95651981097400085</v>
      </c>
      <c r="G148" s="131">
        <f t="shared" si="22"/>
        <v>31</v>
      </c>
      <c r="H148" s="145">
        <f t="shared" si="23"/>
        <v>0.95651981097400085</v>
      </c>
      <c r="I148" s="131">
        <f t="shared" si="24"/>
        <v>1</v>
      </c>
      <c r="J148" s="167"/>
    </row>
    <row r="149" spans="1:10" x14ac:dyDescent="0.25">
      <c r="D149" s="61"/>
      <c r="E149" s="121" t="s">
        <v>63</v>
      </c>
      <c r="F149" s="122">
        <f>AVERAGE(F139:F148)</f>
        <v>0.92449410624337192</v>
      </c>
      <c r="G149" s="122"/>
      <c r="H149" s="122"/>
      <c r="I149" s="131">
        <f>SUM(I139:I148)</f>
        <v>10</v>
      </c>
      <c r="J149" s="157"/>
    </row>
    <row r="150" spans="1:10" x14ac:dyDescent="0.25">
      <c r="D150" s="61"/>
      <c r="E150" s="112" t="s">
        <v>64</v>
      </c>
      <c r="F150" s="137">
        <f>(G139*H139+G140*H140+G141*H141+G142*H142+G143*H143+G144*H144+G145*H145+G146*H146+G147*H147+G148*H148)/SUM(G139:G148)</f>
        <v>0.92449410624337192</v>
      </c>
      <c r="G150" s="137"/>
      <c r="H150" s="137"/>
      <c r="I150" s="137"/>
      <c r="J150" s="157"/>
    </row>
    <row r="151" spans="1:10" ht="17.399999999999999" x14ac:dyDescent="0.3">
      <c r="A151" s="56"/>
      <c r="B151" s="172" t="s">
        <v>26</v>
      </c>
      <c r="C151" s="172"/>
      <c r="D151" s="113"/>
      <c r="E151" s="113"/>
      <c r="F151" s="113"/>
      <c r="G151" s="113"/>
      <c r="H151" s="113"/>
      <c r="I151" s="113"/>
      <c r="J151" s="165"/>
    </row>
    <row r="152" spans="1:10" x14ac:dyDescent="0.25">
      <c r="B152" s="2"/>
      <c r="C152" s="2" t="s">
        <v>35</v>
      </c>
      <c r="D152" s="114"/>
      <c r="E152" s="114"/>
      <c r="F152" s="114"/>
      <c r="G152" s="114"/>
      <c r="H152" s="114"/>
      <c r="I152" s="114"/>
      <c r="J152" s="166"/>
    </row>
    <row r="153" spans="1:10" ht="39.6" x14ac:dyDescent="0.25">
      <c r="B153" s="2" t="str">
        <f>B7</f>
        <v>TURBINE NO.</v>
      </c>
      <c r="C153" s="2" t="str">
        <f>C7</f>
        <v>ACCEPTANCE</v>
      </c>
      <c r="D153" s="114" t="str">
        <f>D7</f>
        <v xml:space="preserve">90 Days </v>
      </c>
      <c r="E153" s="117" t="str">
        <f>E7</f>
        <v>Days in Mo. &gt; 90 Days from Commissioning</v>
      </c>
      <c r="F153" s="117" t="str">
        <f>F7</f>
        <v>MTD Avail for &gt; 90 days from Commissioning</v>
      </c>
      <c r="G153" s="117"/>
      <c r="H153" s="117"/>
      <c r="I153" s="117" t="s">
        <v>65</v>
      </c>
      <c r="J153" s="166"/>
    </row>
    <row r="154" spans="1:10" x14ac:dyDescent="0.25">
      <c r="B154" s="11">
        <v>1</v>
      </c>
      <c r="C154" s="103">
        <v>37236</v>
      </c>
      <c r="D154" s="8">
        <f t="shared" ref="D154:D173" si="25">C154+90</f>
        <v>37326</v>
      </c>
      <c r="E154" s="118">
        <f t="shared" ref="E154:E173" si="26">IF($A$9&gt;=D154,(IF($A$9-D154+1&gt;$A$10,$A$9-$A$8+1,$A$9-D154+1)),0)</f>
        <v>21</v>
      </c>
      <c r="F154" s="158">
        <v>0.79599669753450453</v>
      </c>
      <c r="G154" s="131">
        <f t="shared" ref="G154:G173" si="27">IF(F154&lt;&gt;"",E154,0)</f>
        <v>21</v>
      </c>
      <c r="H154" s="145">
        <f t="shared" ref="H154:H173" si="28">IF(F154&lt;&gt;"",F154,0)</f>
        <v>0.79599669753450453</v>
      </c>
      <c r="I154" s="131">
        <f t="shared" ref="I154:I173" si="29">IF(E154&gt;0,1,0)</f>
        <v>1</v>
      </c>
      <c r="J154" s="167"/>
    </row>
    <row r="155" spans="1:10" x14ac:dyDescent="0.25">
      <c r="B155" s="11">
        <v>2</v>
      </c>
      <c r="C155" s="103">
        <v>37236</v>
      </c>
      <c r="D155" s="8">
        <f t="shared" si="25"/>
        <v>37326</v>
      </c>
      <c r="E155" s="118">
        <f t="shared" si="26"/>
        <v>21</v>
      </c>
      <c r="F155" s="158">
        <v>0.99843697297440293</v>
      </c>
      <c r="G155" s="131">
        <f t="shared" si="27"/>
        <v>21</v>
      </c>
      <c r="H155" s="145">
        <f t="shared" si="28"/>
        <v>0.99843697297440293</v>
      </c>
      <c r="I155" s="131">
        <f t="shared" si="29"/>
        <v>1</v>
      </c>
      <c r="J155" s="167"/>
    </row>
    <row r="156" spans="1:10" x14ac:dyDescent="0.25">
      <c r="B156" s="11">
        <v>3</v>
      </c>
      <c r="C156" s="103">
        <v>37236</v>
      </c>
      <c r="D156" s="8">
        <f t="shared" si="25"/>
        <v>37326</v>
      </c>
      <c r="E156" s="118">
        <f t="shared" si="26"/>
        <v>21</v>
      </c>
      <c r="F156" s="158">
        <v>0.92410927118555319</v>
      </c>
      <c r="G156" s="131">
        <f t="shared" si="27"/>
        <v>21</v>
      </c>
      <c r="H156" s="145">
        <f t="shared" si="28"/>
        <v>0.92410927118555319</v>
      </c>
      <c r="I156" s="131">
        <f t="shared" si="29"/>
        <v>1</v>
      </c>
      <c r="J156" s="167"/>
    </row>
    <row r="157" spans="1:10" x14ac:dyDescent="0.25">
      <c r="B157" s="11">
        <v>4</v>
      </c>
      <c r="C157" s="103">
        <v>37236</v>
      </c>
      <c r="D157" s="8">
        <f t="shared" si="25"/>
        <v>37326</v>
      </c>
      <c r="E157" s="118">
        <f t="shared" si="26"/>
        <v>21</v>
      </c>
      <c r="F157" s="158">
        <v>0.97610743744261241</v>
      </c>
      <c r="G157" s="131">
        <f t="shared" si="27"/>
        <v>21</v>
      </c>
      <c r="H157" s="145">
        <f t="shared" si="28"/>
        <v>0.97610743744261241</v>
      </c>
      <c r="I157" s="131">
        <f t="shared" si="29"/>
        <v>1</v>
      </c>
      <c r="J157" s="167"/>
    </row>
    <row r="158" spans="1:10" x14ac:dyDescent="0.25">
      <c r="B158" s="11">
        <v>5</v>
      </c>
      <c r="C158" s="103">
        <v>37236</v>
      </c>
      <c r="D158" s="8">
        <f t="shared" si="25"/>
        <v>37326</v>
      </c>
      <c r="E158" s="118">
        <f t="shared" si="26"/>
        <v>21</v>
      </c>
      <c r="F158" s="158">
        <v>0.95253592735990733</v>
      </c>
      <c r="G158" s="131">
        <f t="shared" si="27"/>
        <v>21</v>
      </c>
      <c r="H158" s="145">
        <f t="shared" si="28"/>
        <v>0.95253592735990733</v>
      </c>
      <c r="I158" s="131">
        <f t="shared" si="29"/>
        <v>1</v>
      </c>
      <c r="J158" s="167"/>
    </row>
    <row r="159" spans="1:10" x14ac:dyDescent="0.25">
      <c r="B159" s="11">
        <v>6</v>
      </c>
      <c r="C159" s="103">
        <v>37236</v>
      </c>
      <c r="D159" s="8">
        <f t="shared" si="25"/>
        <v>37326</v>
      </c>
      <c r="E159" s="118">
        <f t="shared" si="26"/>
        <v>21</v>
      </c>
      <c r="F159" s="158">
        <v>0.98549273286335271</v>
      </c>
      <c r="G159" s="131">
        <f t="shared" si="27"/>
        <v>21</v>
      </c>
      <c r="H159" s="145">
        <f t="shared" si="28"/>
        <v>0.98549273286335271</v>
      </c>
      <c r="I159" s="131">
        <f t="shared" si="29"/>
        <v>1</v>
      </c>
      <c r="J159" s="167"/>
    </row>
    <row r="160" spans="1:10" x14ac:dyDescent="0.25">
      <c r="B160" s="11">
        <v>7</v>
      </c>
      <c r="C160" s="103">
        <v>37236</v>
      </c>
      <c r="D160" s="8">
        <f t="shared" si="25"/>
        <v>37326</v>
      </c>
      <c r="E160" s="118">
        <f t="shared" si="26"/>
        <v>21</v>
      </c>
      <c r="F160" s="158">
        <v>0.97709042689802561</v>
      </c>
      <c r="G160" s="131">
        <f t="shared" si="27"/>
        <v>21</v>
      </c>
      <c r="H160" s="145">
        <f t="shared" si="28"/>
        <v>0.97709042689802561</v>
      </c>
      <c r="I160" s="131">
        <f t="shared" si="29"/>
        <v>1</v>
      </c>
      <c r="J160" s="167"/>
    </row>
    <row r="161" spans="1:10" x14ac:dyDescent="0.25">
      <c r="B161" s="11">
        <v>8</v>
      </c>
      <c r="C161" s="103">
        <v>37236</v>
      </c>
      <c r="D161" s="8">
        <f t="shared" si="25"/>
        <v>37326</v>
      </c>
      <c r="E161" s="118">
        <f t="shared" si="26"/>
        <v>21</v>
      </c>
      <c r="F161" s="158">
        <v>0.96999473088955379</v>
      </c>
      <c r="G161" s="131">
        <f t="shared" si="27"/>
        <v>21</v>
      </c>
      <c r="H161" s="145">
        <f t="shared" si="28"/>
        <v>0.96999473088955379</v>
      </c>
      <c r="I161" s="131">
        <f t="shared" si="29"/>
        <v>1</v>
      </c>
      <c r="J161" s="167"/>
    </row>
    <row r="162" spans="1:10" x14ac:dyDescent="0.25">
      <c r="B162" s="11">
        <v>9</v>
      </c>
      <c r="C162" s="103">
        <v>37236</v>
      </c>
      <c r="D162" s="8">
        <f t="shared" si="25"/>
        <v>37326</v>
      </c>
      <c r="E162" s="118">
        <f t="shared" si="26"/>
        <v>21</v>
      </c>
      <c r="F162" s="158">
        <v>0.62786743482495155</v>
      </c>
      <c r="G162" s="131">
        <f t="shared" si="27"/>
        <v>21</v>
      </c>
      <c r="H162" s="145">
        <f t="shared" si="28"/>
        <v>0.62786743482495155</v>
      </c>
      <c r="I162" s="131">
        <f t="shared" si="29"/>
        <v>1</v>
      </c>
      <c r="J162" s="167"/>
    </row>
    <row r="163" spans="1:10" x14ac:dyDescent="0.25">
      <c r="B163" s="11">
        <v>10</v>
      </c>
      <c r="C163" s="103">
        <v>37236</v>
      </c>
      <c r="D163" s="8">
        <f t="shared" si="25"/>
        <v>37326</v>
      </c>
      <c r="E163" s="118">
        <f t="shared" si="26"/>
        <v>21</v>
      </c>
      <c r="F163" s="158">
        <v>0.84138184559863405</v>
      </c>
      <c r="G163" s="131">
        <f t="shared" si="27"/>
        <v>21</v>
      </c>
      <c r="H163" s="145">
        <f t="shared" si="28"/>
        <v>0.84138184559863405</v>
      </c>
      <c r="I163" s="131">
        <f t="shared" si="29"/>
        <v>1</v>
      </c>
      <c r="J163" s="167"/>
    </row>
    <row r="164" spans="1:10" x14ac:dyDescent="0.25">
      <c r="B164" s="11">
        <v>11</v>
      </c>
      <c r="C164" s="104">
        <v>37243</v>
      </c>
      <c r="D164" s="8">
        <f t="shared" si="25"/>
        <v>37333</v>
      </c>
      <c r="E164" s="118">
        <f t="shared" si="26"/>
        <v>14</v>
      </c>
      <c r="F164" s="158">
        <v>0.96208188764691438</v>
      </c>
      <c r="G164" s="131">
        <f t="shared" si="27"/>
        <v>14</v>
      </c>
      <c r="H164" s="145">
        <f t="shared" si="28"/>
        <v>0.96208188764691438</v>
      </c>
      <c r="I164" s="131">
        <f t="shared" si="29"/>
        <v>1</v>
      </c>
      <c r="J164" s="167"/>
    </row>
    <row r="165" spans="1:10" x14ac:dyDescent="0.25">
      <c r="B165" s="11">
        <v>12</v>
      </c>
      <c r="C165" s="103">
        <v>37236</v>
      </c>
      <c r="D165" s="8">
        <f t="shared" si="25"/>
        <v>37326</v>
      </c>
      <c r="E165" s="118">
        <f t="shared" si="26"/>
        <v>21</v>
      </c>
      <c r="F165" s="158">
        <v>0.94684807626169554</v>
      </c>
      <c r="G165" s="131">
        <f t="shared" si="27"/>
        <v>21</v>
      </c>
      <c r="H165" s="145">
        <f t="shared" si="28"/>
        <v>0.94684807626169554</v>
      </c>
      <c r="I165" s="131">
        <f t="shared" si="29"/>
        <v>1</v>
      </c>
      <c r="J165" s="167"/>
    </row>
    <row r="166" spans="1:10" x14ac:dyDescent="0.25">
      <c r="B166" s="11">
        <v>13</v>
      </c>
      <c r="C166" s="103">
        <v>37236</v>
      </c>
      <c r="D166" s="8">
        <f t="shared" si="25"/>
        <v>37326</v>
      </c>
      <c r="E166" s="118">
        <f t="shared" si="26"/>
        <v>21</v>
      </c>
      <c r="F166" s="158">
        <v>0.96870983529577748</v>
      </c>
      <c r="G166" s="131">
        <f t="shared" si="27"/>
        <v>21</v>
      </c>
      <c r="H166" s="145">
        <f t="shared" si="28"/>
        <v>0.96870983529577748</v>
      </c>
      <c r="I166" s="131">
        <f t="shared" si="29"/>
        <v>1</v>
      </c>
      <c r="J166" s="167"/>
    </row>
    <row r="167" spans="1:10" x14ac:dyDescent="0.25">
      <c r="B167" s="11">
        <v>14</v>
      </c>
      <c r="C167" s="103">
        <v>37236</v>
      </c>
      <c r="D167" s="8">
        <f t="shared" si="25"/>
        <v>37326</v>
      </c>
      <c r="E167" s="118">
        <f t="shared" si="26"/>
        <v>21</v>
      </c>
      <c r="F167" s="158">
        <v>0.9772452964537538</v>
      </c>
      <c r="G167" s="131">
        <f t="shared" si="27"/>
        <v>21</v>
      </c>
      <c r="H167" s="145">
        <f t="shared" si="28"/>
        <v>0.9772452964537538</v>
      </c>
      <c r="I167" s="131">
        <f t="shared" si="29"/>
        <v>1</v>
      </c>
      <c r="J167" s="167"/>
    </row>
    <row r="168" spans="1:10" x14ac:dyDescent="0.25">
      <c r="B168" s="11">
        <v>15</v>
      </c>
      <c r="C168" s="103">
        <v>37236</v>
      </c>
      <c r="D168" s="8">
        <f t="shared" si="25"/>
        <v>37326</v>
      </c>
      <c r="E168" s="118">
        <f t="shared" si="26"/>
        <v>21</v>
      </c>
      <c r="F168" s="158">
        <v>0.94077240587161182</v>
      </c>
      <c r="G168" s="131">
        <f t="shared" si="27"/>
        <v>21</v>
      </c>
      <c r="H168" s="145">
        <f t="shared" si="28"/>
        <v>0.94077240587161182</v>
      </c>
      <c r="I168" s="131">
        <f t="shared" si="29"/>
        <v>1</v>
      </c>
      <c r="J168" s="167"/>
    </row>
    <row r="169" spans="1:10" x14ac:dyDescent="0.25">
      <c r="B169" s="11">
        <v>16</v>
      </c>
      <c r="C169" s="103">
        <v>37243</v>
      </c>
      <c r="D169" s="8">
        <f t="shared" si="25"/>
        <v>37333</v>
      </c>
      <c r="E169" s="118">
        <f t="shared" si="26"/>
        <v>14</v>
      </c>
      <c r="F169" s="158">
        <v>0.95505063407302315</v>
      </c>
      <c r="G169" s="131">
        <f t="shared" si="27"/>
        <v>14</v>
      </c>
      <c r="H169" s="145">
        <f t="shared" si="28"/>
        <v>0.95505063407302315</v>
      </c>
      <c r="I169" s="131">
        <f t="shared" si="29"/>
        <v>1</v>
      </c>
      <c r="J169" s="167"/>
    </row>
    <row r="170" spans="1:10" x14ac:dyDescent="0.25">
      <c r="B170" s="11">
        <v>17</v>
      </c>
      <c r="C170" s="103">
        <v>37236</v>
      </c>
      <c r="D170" s="8">
        <f t="shared" si="25"/>
        <v>37326</v>
      </c>
      <c r="E170" s="118">
        <f t="shared" si="26"/>
        <v>21</v>
      </c>
      <c r="F170" s="158">
        <v>0.84431587887646409</v>
      </c>
      <c r="G170" s="131">
        <f t="shared" si="27"/>
        <v>21</v>
      </c>
      <c r="H170" s="145">
        <f t="shared" si="28"/>
        <v>0.84431587887646409</v>
      </c>
      <c r="I170" s="131">
        <f t="shared" si="29"/>
        <v>1</v>
      </c>
      <c r="J170" s="167"/>
    </row>
    <row r="171" spans="1:10" x14ac:dyDescent="0.25">
      <c r="B171" s="11">
        <v>18</v>
      </c>
      <c r="C171" s="103">
        <v>37236</v>
      </c>
      <c r="D171" s="8">
        <f t="shared" si="25"/>
        <v>37326</v>
      </c>
      <c r="E171" s="118">
        <f t="shared" si="26"/>
        <v>21</v>
      </c>
      <c r="F171" s="158">
        <v>0.9125332198722903</v>
      </c>
      <c r="G171" s="131">
        <f t="shared" si="27"/>
        <v>21</v>
      </c>
      <c r="H171" s="145">
        <f t="shared" si="28"/>
        <v>0.9125332198722903</v>
      </c>
      <c r="I171" s="131">
        <f t="shared" si="29"/>
        <v>1</v>
      </c>
      <c r="J171" s="167"/>
    </row>
    <row r="172" spans="1:10" x14ac:dyDescent="0.25">
      <c r="B172" s="11">
        <v>19</v>
      </c>
      <c r="C172" s="103">
        <v>37236</v>
      </c>
      <c r="D172" s="8">
        <f t="shared" si="25"/>
        <v>37326</v>
      </c>
      <c r="E172" s="118">
        <f t="shared" si="26"/>
        <v>21</v>
      </c>
      <c r="F172" s="158">
        <v>0.94349837522762248</v>
      </c>
      <c r="G172" s="131">
        <f t="shared" si="27"/>
        <v>21</v>
      </c>
      <c r="H172" s="145">
        <f t="shared" si="28"/>
        <v>0.94349837522762248</v>
      </c>
      <c r="I172" s="131">
        <f t="shared" si="29"/>
        <v>1</v>
      </c>
      <c r="J172" s="167"/>
    </row>
    <row r="173" spans="1:10" x14ac:dyDescent="0.25">
      <c r="B173" s="11">
        <v>20</v>
      </c>
      <c r="C173" s="103">
        <v>37236</v>
      </c>
      <c r="D173" s="8">
        <f t="shared" si="25"/>
        <v>37326</v>
      </c>
      <c r="E173" s="118">
        <f t="shared" si="26"/>
        <v>21</v>
      </c>
      <c r="F173" s="158">
        <v>0.95072928332701356</v>
      </c>
      <c r="G173" s="131">
        <f t="shared" si="27"/>
        <v>21</v>
      </c>
      <c r="H173" s="145">
        <f t="shared" si="28"/>
        <v>0.95072928332701356</v>
      </c>
      <c r="I173" s="131">
        <f t="shared" si="29"/>
        <v>1</v>
      </c>
      <c r="J173" s="167"/>
    </row>
    <row r="174" spans="1:10" x14ac:dyDescent="0.25">
      <c r="D174" s="61"/>
      <c r="E174" s="121" t="s">
        <v>63</v>
      </c>
      <c r="F174" s="123">
        <f>AVERAGE(F154:F173)</f>
        <v>0.9225399185238834</v>
      </c>
      <c r="G174" s="123"/>
      <c r="H174" s="123"/>
      <c r="I174" s="131">
        <f>SUM(I154:I173)</f>
        <v>20</v>
      </c>
      <c r="J174" s="157"/>
    </row>
    <row r="175" spans="1:10" x14ac:dyDescent="0.25">
      <c r="D175" s="61"/>
      <c r="E175" s="112" t="s">
        <v>64</v>
      </c>
      <c r="F175" s="144">
        <f>(G154*H154+G155*H155+G156*H156+G157*H157+G158*H158+G159*H159+G160*H160+G161*H161+G162*H162+G163*H163+G164*H164+G165*H165+G166*H166+G167*H167+G168*H168+G169*H169+G170*H170+G171*H171+G172*H172+G173*H173)/SUM(G154:G173)</f>
        <v>0.92129763085712169</v>
      </c>
      <c r="G175" s="61"/>
      <c r="H175" s="61"/>
      <c r="I175" s="61"/>
      <c r="J175" s="157"/>
    </row>
    <row r="176" spans="1:10" ht="17.399999999999999" x14ac:dyDescent="0.3">
      <c r="A176" s="56"/>
      <c r="B176" s="172" t="s">
        <v>27</v>
      </c>
      <c r="C176" s="172"/>
      <c r="D176" s="113"/>
      <c r="E176" s="113"/>
      <c r="F176" s="113"/>
      <c r="G176" s="113"/>
      <c r="H176" s="113"/>
      <c r="I176" s="113"/>
      <c r="J176" s="165"/>
    </row>
    <row r="177" spans="1:10" x14ac:dyDescent="0.25">
      <c r="B177" s="2"/>
      <c r="C177" s="2" t="s">
        <v>35</v>
      </c>
      <c r="D177" s="114"/>
      <c r="E177" s="114"/>
      <c r="F177" s="114"/>
      <c r="G177" s="114"/>
      <c r="H177" s="114"/>
      <c r="I177" s="114"/>
      <c r="J177" s="166"/>
    </row>
    <row r="178" spans="1:10" ht="39.6" x14ac:dyDescent="0.25">
      <c r="B178" s="2" t="str">
        <f>B7</f>
        <v>TURBINE NO.</v>
      </c>
      <c r="C178" s="2" t="str">
        <f>C7</f>
        <v>ACCEPTANCE</v>
      </c>
      <c r="D178" s="114" t="str">
        <f>D7</f>
        <v xml:space="preserve">90 Days </v>
      </c>
      <c r="E178" s="117" t="str">
        <f>E7</f>
        <v>Days in Mo. &gt; 90 Days from Commissioning</v>
      </c>
      <c r="F178" s="117" t="str">
        <f>F7</f>
        <v>MTD Avail for &gt; 90 days from Commissioning</v>
      </c>
      <c r="G178" s="117"/>
      <c r="H178" s="117"/>
      <c r="I178" s="117" t="s">
        <v>65</v>
      </c>
      <c r="J178" s="166"/>
    </row>
    <row r="179" spans="1:10" x14ac:dyDescent="0.25">
      <c r="B179" s="11">
        <v>1</v>
      </c>
      <c r="C179" s="82">
        <v>37201</v>
      </c>
      <c r="D179" s="8">
        <f t="shared" ref="D179:D184" si="30">C179+90</f>
        <v>37291</v>
      </c>
      <c r="E179" s="118">
        <f t="shared" ref="E179:E184" si="31">IF($A$9&gt;=D179,(IF($A$9-D179+1&gt;$A$10,$A$9-$A$8+1,$A$9-D179+1)),0)</f>
        <v>31</v>
      </c>
      <c r="F179" s="158">
        <v>0.95391410439716562</v>
      </c>
      <c r="G179" s="131">
        <f t="shared" ref="G179:G184" si="32">IF(F179&lt;&gt;"",E179,0)</f>
        <v>31</v>
      </c>
      <c r="H179" s="145">
        <f t="shared" ref="H179:H184" si="33">IF(F179&lt;&gt;"",F179,0)</f>
        <v>0.95391410439716562</v>
      </c>
      <c r="I179" s="131">
        <f t="shared" ref="I179:I184" si="34">IF(E179&gt;0,1,0)</f>
        <v>1</v>
      </c>
      <c r="J179" s="167"/>
    </row>
    <row r="180" spans="1:10" x14ac:dyDescent="0.25">
      <c r="B180" s="11">
        <v>2</v>
      </c>
      <c r="C180" s="82">
        <v>37201</v>
      </c>
      <c r="D180" s="8">
        <f t="shared" si="30"/>
        <v>37291</v>
      </c>
      <c r="E180" s="118">
        <f t="shared" si="31"/>
        <v>31</v>
      </c>
      <c r="F180" s="158">
        <v>0.98780976436671453</v>
      </c>
      <c r="G180" s="131">
        <f t="shared" si="32"/>
        <v>31</v>
      </c>
      <c r="H180" s="145">
        <f t="shared" si="33"/>
        <v>0.98780976436671453</v>
      </c>
      <c r="I180" s="131">
        <f t="shared" si="34"/>
        <v>1</v>
      </c>
      <c r="J180" s="167"/>
    </row>
    <row r="181" spans="1:10" x14ac:dyDescent="0.25">
      <c r="B181" s="11">
        <v>3</v>
      </c>
      <c r="C181" s="82">
        <v>37201</v>
      </c>
      <c r="D181" s="8">
        <f t="shared" si="30"/>
        <v>37291</v>
      </c>
      <c r="E181" s="118">
        <f t="shared" si="31"/>
        <v>31</v>
      </c>
      <c r="F181" s="158">
        <v>0.91069674280353552</v>
      </c>
      <c r="G181" s="131">
        <f t="shared" si="32"/>
        <v>31</v>
      </c>
      <c r="H181" s="145">
        <f t="shared" si="33"/>
        <v>0.91069674280353552</v>
      </c>
      <c r="I181" s="131">
        <f t="shared" si="34"/>
        <v>1</v>
      </c>
      <c r="J181" s="167"/>
    </row>
    <row r="182" spans="1:10" x14ac:dyDescent="0.25">
      <c r="B182" s="11">
        <v>4</v>
      </c>
      <c r="C182" s="82">
        <v>37201</v>
      </c>
      <c r="D182" s="8">
        <f t="shared" si="30"/>
        <v>37291</v>
      </c>
      <c r="E182" s="118">
        <f t="shared" si="31"/>
        <v>31</v>
      </c>
      <c r="F182" s="158">
        <v>0.97828199059703103</v>
      </c>
      <c r="G182" s="131">
        <f t="shared" si="32"/>
        <v>31</v>
      </c>
      <c r="H182" s="145">
        <f t="shared" si="33"/>
        <v>0.97828199059703103</v>
      </c>
      <c r="I182" s="131">
        <f t="shared" si="34"/>
        <v>1</v>
      </c>
      <c r="J182" s="167"/>
    </row>
    <row r="183" spans="1:10" x14ac:dyDescent="0.25">
      <c r="B183" s="11">
        <v>5</v>
      </c>
      <c r="C183" s="82">
        <v>37201</v>
      </c>
      <c r="D183" s="8">
        <f t="shared" si="30"/>
        <v>37291</v>
      </c>
      <c r="E183" s="118">
        <f t="shared" si="31"/>
        <v>31</v>
      </c>
      <c r="F183" s="158">
        <v>0.99216429901729553</v>
      </c>
      <c r="G183" s="131">
        <f t="shared" si="32"/>
        <v>31</v>
      </c>
      <c r="H183" s="145">
        <f t="shared" si="33"/>
        <v>0.99216429901729553</v>
      </c>
      <c r="I183" s="131">
        <f t="shared" si="34"/>
        <v>1</v>
      </c>
      <c r="J183" s="167"/>
    </row>
    <row r="184" spans="1:10" x14ac:dyDescent="0.25">
      <c r="B184" s="11">
        <v>6</v>
      </c>
      <c r="C184" s="82">
        <v>37201</v>
      </c>
      <c r="D184" s="8">
        <f t="shared" si="30"/>
        <v>37291</v>
      </c>
      <c r="E184" s="118">
        <f t="shared" si="31"/>
        <v>31</v>
      </c>
      <c r="F184" s="158">
        <v>0.92054196893556306</v>
      </c>
      <c r="G184" s="131">
        <f t="shared" si="32"/>
        <v>31</v>
      </c>
      <c r="H184" s="145">
        <f t="shared" si="33"/>
        <v>0.92054196893556306</v>
      </c>
      <c r="I184" s="131">
        <f t="shared" si="34"/>
        <v>1</v>
      </c>
      <c r="J184" s="167"/>
    </row>
    <row r="185" spans="1:10" x14ac:dyDescent="0.25">
      <c r="D185" s="61"/>
      <c r="E185" s="121" t="s">
        <v>63</v>
      </c>
      <c r="F185" s="123">
        <f>AVERAGE(F179:F184)</f>
        <v>0.95723481168621749</v>
      </c>
      <c r="G185" s="123"/>
      <c r="H185" s="123"/>
      <c r="I185" s="131">
        <f>SUM(I179:I184)</f>
        <v>6</v>
      </c>
      <c r="J185" s="157"/>
    </row>
    <row r="186" spans="1:10" x14ac:dyDescent="0.25">
      <c r="D186" s="61"/>
      <c r="E186" s="112" t="s">
        <v>64</v>
      </c>
      <c r="F186" s="144">
        <f>(G179*H179+G180*H180+G181*H181+G182*H182+G183*H183+G184*H184)/SUM(G179:G184)</f>
        <v>0.9572348116862176</v>
      </c>
      <c r="G186" s="61"/>
      <c r="H186" s="61"/>
      <c r="I186" s="61"/>
      <c r="J186" s="157"/>
    </row>
    <row r="187" spans="1:10" ht="17.399999999999999" x14ac:dyDescent="0.3">
      <c r="A187" s="56"/>
      <c r="B187" s="172" t="s">
        <v>58</v>
      </c>
      <c r="C187" s="172"/>
      <c r="D187" s="113"/>
      <c r="E187" s="113"/>
      <c r="F187" s="113"/>
      <c r="G187" s="113"/>
      <c r="H187" s="113"/>
      <c r="I187" s="113"/>
      <c r="J187" s="165"/>
    </row>
    <row r="188" spans="1:10" x14ac:dyDescent="0.25">
      <c r="B188" s="2"/>
      <c r="C188" s="2" t="s">
        <v>57</v>
      </c>
      <c r="D188" s="114"/>
      <c r="E188" s="114"/>
      <c r="F188" s="114"/>
      <c r="G188" s="114"/>
      <c r="H188" s="114"/>
      <c r="I188" s="114"/>
      <c r="J188" s="166"/>
    </row>
    <row r="189" spans="1:10" ht="39.6" x14ac:dyDescent="0.25">
      <c r="B189" s="2" t="str">
        <f>B7</f>
        <v>TURBINE NO.</v>
      </c>
      <c r="C189" s="2" t="str">
        <f>C7</f>
        <v>ACCEPTANCE</v>
      </c>
      <c r="D189" s="114" t="str">
        <f>D7</f>
        <v xml:space="preserve">90 Days </v>
      </c>
      <c r="E189" s="117" t="str">
        <f>E7</f>
        <v>Days in Mo. &gt; 90 Days from Commissioning</v>
      </c>
      <c r="F189" s="117" t="str">
        <f>F7</f>
        <v>MTD Avail for &gt; 90 days from Commissioning</v>
      </c>
      <c r="G189" s="117"/>
      <c r="H189" s="117"/>
      <c r="I189" s="117" t="s">
        <v>65</v>
      </c>
      <c r="J189" s="166"/>
    </row>
    <row r="190" spans="1:10" x14ac:dyDescent="0.25">
      <c r="B190" s="11">
        <v>1</v>
      </c>
      <c r="C190" s="103">
        <v>37256</v>
      </c>
      <c r="D190" s="8">
        <f t="shared" ref="D190:D205" si="35">C190+90</f>
        <v>37346</v>
      </c>
      <c r="E190" s="118">
        <f t="shared" ref="E190:E205" si="36">IF($A$9&gt;=D190,(IF($A$9-D190+1&gt;$A$10,$A$9-$A$8+1,$A$9-D190+1)),0)</f>
        <v>1</v>
      </c>
      <c r="F190" s="158">
        <v>1</v>
      </c>
      <c r="G190" s="131">
        <f t="shared" ref="G190:G205" si="37">IF(F190&lt;&gt;"",E190,0)</f>
        <v>1</v>
      </c>
      <c r="H190" s="145">
        <f t="shared" ref="H190:H205" si="38">IF(F190&lt;&gt;"",F190,0)</f>
        <v>1</v>
      </c>
      <c r="I190" s="131">
        <f t="shared" ref="I190:I205" si="39">IF(E190&gt;0,1,0)</f>
        <v>1</v>
      </c>
      <c r="J190" s="167"/>
    </row>
    <row r="191" spans="1:10" x14ac:dyDescent="0.25">
      <c r="B191" s="11">
        <v>2</v>
      </c>
      <c r="C191" s="103">
        <v>37255</v>
      </c>
      <c r="D191" s="8">
        <f t="shared" si="35"/>
        <v>37345</v>
      </c>
      <c r="E191" s="118">
        <f t="shared" si="36"/>
        <v>2</v>
      </c>
      <c r="F191" s="158">
        <v>1</v>
      </c>
      <c r="G191" s="131">
        <f t="shared" si="37"/>
        <v>2</v>
      </c>
      <c r="H191" s="145">
        <f t="shared" si="38"/>
        <v>1</v>
      </c>
      <c r="I191" s="131">
        <f t="shared" si="39"/>
        <v>1</v>
      </c>
      <c r="J191" s="167"/>
    </row>
    <row r="192" spans="1:10" x14ac:dyDescent="0.25">
      <c r="B192" s="11">
        <v>3</v>
      </c>
      <c r="C192" s="103">
        <v>37256</v>
      </c>
      <c r="D192" s="8">
        <f t="shared" si="35"/>
        <v>37346</v>
      </c>
      <c r="E192" s="118">
        <f t="shared" si="36"/>
        <v>1</v>
      </c>
      <c r="F192" s="158">
        <v>1</v>
      </c>
      <c r="G192" s="131">
        <f t="shared" si="37"/>
        <v>1</v>
      </c>
      <c r="H192" s="145">
        <f t="shared" si="38"/>
        <v>1</v>
      </c>
      <c r="I192" s="131">
        <f t="shared" si="39"/>
        <v>1</v>
      </c>
      <c r="J192" s="167"/>
    </row>
    <row r="193" spans="1:10" x14ac:dyDescent="0.25">
      <c r="B193" s="11">
        <v>4</v>
      </c>
      <c r="C193" s="103">
        <v>37254</v>
      </c>
      <c r="D193" s="8">
        <f t="shared" si="35"/>
        <v>37344</v>
      </c>
      <c r="E193" s="118">
        <f t="shared" si="36"/>
        <v>3</v>
      </c>
      <c r="F193" s="158">
        <v>0.999999999999999</v>
      </c>
      <c r="G193" s="131">
        <f t="shared" si="37"/>
        <v>3</v>
      </c>
      <c r="H193" s="145">
        <f t="shared" si="38"/>
        <v>0.999999999999999</v>
      </c>
      <c r="I193" s="131">
        <f t="shared" si="39"/>
        <v>1</v>
      </c>
      <c r="J193" s="167"/>
    </row>
    <row r="194" spans="1:10" x14ac:dyDescent="0.25">
      <c r="B194" s="11">
        <v>5</v>
      </c>
      <c r="C194" s="103">
        <v>37256</v>
      </c>
      <c r="D194" s="8">
        <f t="shared" si="35"/>
        <v>37346</v>
      </c>
      <c r="E194" s="118">
        <f t="shared" si="36"/>
        <v>1</v>
      </c>
      <c r="F194" s="158">
        <v>1</v>
      </c>
      <c r="G194" s="131">
        <f t="shared" si="37"/>
        <v>1</v>
      </c>
      <c r="H194" s="145">
        <f t="shared" si="38"/>
        <v>1</v>
      </c>
      <c r="I194" s="131">
        <f t="shared" si="39"/>
        <v>1</v>
      </c>
      <c r="J194" s="167"/>
    </row>
    <row r="195" spans="1:10" x14ac:dyDescent="0.25">
      <c r="B195" s="11">
        <v>6</v>
      </c>
      <c r="C195" s="103">
        <v>37255</v>
      </c>
      <c r="D195" s="8">
        <f t="shared" si="35"/>
        <v>37345</v>
      </c>
      <c r="E195" s="118">
        <f t="shared" si="36"/>
        <v>2</v>
      </c>
      <c r="F195" s="158">
        <v>1</v>
      </c>
      <c r="G195" s="131">
        <f t="shared" si="37"/>
        <v>2</v>
      </c>
      <c r="H195" s="145">
        <f t="shared" si="38"/>
        <v>1</v>
      </c>
      <c r="I195" s="131">
        <f t="shared" si="39"/>
        <v>1</v>
      </c>
      <c r="J195" s="167"/>
    </row>
    <row r="196" spans="1:10" x14ac:dyDescent="0.25">
      <c r="B196" s="11">
        <v>7</v>
      </c>
      <c r="C196" s="103">
        <v>37255</v>
      </c>
      <c r="D196" s="8">
        <f t="shared" si="35"/>
        <v>37345</v>
      </c>
      <c r="E196" s="118">
        <f t="shared" si="36"/>
        <v>2</v>
      </c>
      <c r="F196" s="158">
        <v>1</v>
      </c>
      <c r="G196" s="131">
        <f t="shared" si="37"/>
        <v>2</v>
      </c>
      <c r="H196" s="145">
        <f t="shared" si="38"/>
        <v>1</v>
      </c>
      <c r="I196" s="131">
        <f t="shared" si="39"/>
        <v>1</v>
      </c>
      <c r="J196" s="167"/>
    </row>
    <row r="197" spans="1:10" x14ac:dyDescent="0.25">
      <c r="B197" s="11">
        <v>8</v>
      </c>
      <c r="C197" s="103">
        <v>37254</v>
      </c>
      <c r="D197" s="8">
        <f t="shared" si="35"/>
        <v>37344</v>
      </c>
      <c r="E197" s="118">
        <f t="shared" si="36"/>
        <v>3</v>
      </c>
      <c r="F197" s="158">
        <v>1</v>
      </c>
      <c r="G197" s="131">
        <f t="shared" si="37"/>
        <v>3</v>
      </c>
      <c r="H197" s="145">
        <f t="shared" si="38"/>
        <v>1</v>
      </c>
      <c r="I197" s="131">
        <f t="shared" si="39"/>
        <v>1</v>
      </c>
      <c r="J197" s="167"/>
    </row>
    <row r="198" spans="1:10" x14ac:dyDescent="0.25">
      <c r="B198" s="11">
        <v>9</v>
      </c>
      <c r="C198" s="103">
        <v>37254</v>
      </c>
      <c r="D198" s="8">
        <f t="shared" si="35"/>
        <v>37344</v>
      </c>
      <c r="E198" s="118">
        <f t="shared" si="36"/>
        <v>3</v>
      </c>
      <c r="F198" s="158">
        <v>1</v>
      </c>
      <c r="G198" s="131">
        <f t="shared" si="37"/>
        <v>3</v>
      </c>
      <c r="H198" s="145">
        <f t="shared" si="38"/>
        <v>1</v>
      </c>
      <c r="I198" s="131">
        <f t="shared" si="39"/>
        <v>1</v>
      </c>
      <c r="J198" s="167"/>
    </row>
    <row r="199" spans="1:10" x14ac:dyDescent="0.25">
      <c r="B199" s="11">
        <v>10</v>
      </c>
      <c r="C199" s="103">
        <v>37254</v>
      </c>
      <c r="D199" s="8">
        <f t="shared" si="35"/>
        <v>37344</v>
      </c>
      <c r="E199" s="118">
        <f t="shared" si="36"/>
        <v>3</v>
      </c>
      <c r="F199" s="158">
        <v>1</v>
      </c>
      <c r="G199" s="131">
        <f t="shared" si="37"/>
        <v>3</v>
      </c>
      <c r="H199" s="145">
        <f t="shared" si="38"/>
        <v>1</v>
      </c>
      <c r="I199" s="131">
        <f t="shared" si="39"/>
        <v>1</v>
      </c>
      <c r="J199" s="167"/>
    </row>
    <row r="200" spans="1:10" x14ac:dyDescent="0.25">
      <c r="B200" s="11">
        <v>11</v>
      </c>
      <c r="C200" s="103">
        <v>37256</v>
      </c>
      <c r="D200" s="8">
        <f t="shared" si="35"/>
        <v>37346</v>
      </c>
      <c r="E200" s="118">
        <f t="shared" si="36"/>
        <v>1</v>
      </c>
      <c r="F200" s="158">
        <v>0.90426319809290101</v>
      </c>
      <c r="G200" s="131">
        <f t="shared" si="37"/>
        <v>1</v>
      </c>
      <c r="H200" s="145">
        <f t="shared" si="38"/>
        <v>0.90426319809290101</v>
      </c>
      <c r="I200" s="131">
        <f t="shared" si="39"/>
        <v>1</v>
      </c>
      <c r="J200" s="167"/>
    </row>
    <row r="201" spans="1:10" x14ac:dyDescent="0.25">
      <c r="B201" s="11">
        <v>12</v>
      </c>
      <c r="C201" s="103">
        <v>37254</v>
      </c>
      <c r="D201" s="8">
        <f t="shared" si="35"/>
        <v>37344</v>
      </c>
      <c r="E201" s="118">
        <f t="shared" si="36"/>
        <v>3</v>
      </c>
      <c r="F201" s="158">
        <v>0.88754783064864495</v>
      </c>
      <c r="G201" s="131">
        <f t="shared" si="37"/>
        <v>3</v>
      </c>
      <c r="H201" s="145">
        <f t="shared" si="38"/>
        <v>0.88754783064864495</v>
      </c>
      <c r="I201" s="131">
        <f t="shared" si="39"/>
        <v>1</v>
      </c>
      <c r="J201" s="167"/>
    </row>
    <row r="202" spans="1:10" x14ac:dyDescent="0.25">
      <c r="B202" s="11">
        <v>13</v>
      </c>
      <c r="C202" s="103">
        <v>37253</v>
      </c>
      <c r="D202" s="8">
        <f t="shared" si="35"/>
        <v>37343</v>
      </c>
      <c r="E202" s="118">
        <f t="shared" si="36"/>
        <v>4</v>
      </c>
      <c r="F202" s="158">
        <v>0.99688686232756196</v>
      </c>
      <c r="G202" s="131">
        <f t="shared" si="37"/>
        <v>4</v>
      </c>
      <c r="H202" s="145">
        <f t="shared" si="38"/>
        <v>0.99688686232756196</v>
      </c>
      <c r="I202" s="131">
        <f t="shared" si="39"/>
        <v>1</v>
      </c>
      <c r="J202" s="167"/>
    </row>
    <row r="203" spans="1:10" x14ac:dyDescent="0.25">
      <c r="B203" s="11">
        <v>14</v>
      </c>
      <c r="C203" s="103">
        <v>37253</v>
      </c>
      <c r="D203" s="8">
        <f t="shared" si="35"/>
        <v>37343</v>
      </c>
      <c r="E203" s="118">
        <f t="shared" si="36"/>
        <v>4</v>
      </c>
      <c r="F203" s="158">
        <v>0.97666525857728903</v>
      </c>
      <c r="G203" s="131">
        <f t="shared" si="37"/>
        <v>4</v>
      </c>
      <c r="H203" s="145">
        <f t="shared" si="38"/>
        <v>0.97666525857728903</v>
      </c>
      <c r="I203" s="131">
        <f t="shared" si="39"/>
        <v>1</v>
      </c>
      <c r="J203" s="167"/>
    </row>
    <row r="204" spans="1:10" x14ac:dyDescent="0.25">
      <c r="B204" s="11">
        <v>15</v>
      </c>
      <c r="C204" s="103">
        <v>37253</v>
      </c>
      <c r="D204" s="8">
        <f t="shared" si="35"/>
        <v>37343</v>
      </c>
      <c r="E204" s="118">
        <f t="shared" si="36"/>
        <v>4</v>
      </c>
      <c r="F204" s="158">
        <v>0.99635123091702404</v>
      </c>
      <c r="G204" s="131">
        <f t="shared" si="37"/>
        <v>4</v>
      </c>
      <c r="H204" s="145">
        <f t="shared" si="38"/>
        <v>0.99635123091702404</v>
      </c>
      <c r="I204" s="131">
        <f t="shared" si="39"/>
        <v>1</v>
      </c>
      <c r="J204" s="167"/>
    </row>
    <row r="205" spans="1:10" x14ac:dyDescent="0.25">
      <c r="B205" s="11">
        <v>16</v>
      </c>
      <c r="C205" s="103">
        <v>37252</v>
      </c>
      <c r="D205" s="8">
        <f t="shared" si="35"/>
        <v>37342</v>
      </c>
      <c r="E205" s="118">
        <f t="shared" si="36"/>
        <v>5</v>
      </c>
      <c r="F205" s="158">
        <v>0.99381304422296102</v>
      </c>
      <c r="G205" s="131">
        <f t="shared" si="37"/>
        <v>5</v>
      </c>
      <c r="H205" s="145">
        <f t="shared" si="38"/>
        <v>0.99381304422296102</v>
      </c>
      <c r="I205" s="131">
        <f t="shared" si="39"/>
        <v>1</v>
      </c>
      <c r="J205" s="167"/>
    </row>
    <row r="206" spans="1:10" x14ac:dyDescent="0.25">
      <c r="D206" s="61"/>
      <c r="E206" s="121" t="s">
        <v>63</v>
      </c>
      <c r="F206" s="123">
        <f>AVERAGE(F190:F205)</f>
        <v>0.98472046404914892</v>
      </c>
      <c r="G206" s="123"/>
      <c r="H206" s="123"/>
      <c r="I206" s="131">
        <f>SUM(I190:I205)</f>
        <v>16</v>
      </c>
      <c r="J206" s="157"/>
    </row>
    <row r="207" spans="1:10" x14ac:dyDescent="0.25">
      <c r="D207" s="61"/>
      <c r="E207" s="112" t="s">
        <v>64</v>
      </c>
      <c r="F207" s="144">
        <f>(G190*H190+G191*H191+G192*H192+G193*H193+G194*H194+G195*H195+G196*H196+G197*H197+G198*H198+G199*H199+G200*H200+G201*H201+G202*H202+G203*H203+G204*H204+G205*H205)/SUM(G190:G205)</f>
        <v>0.98608536472478914</v>
      </c>
      <c r="G207" s="61"/>
      <c r="H207" s="61"/>
      <c r="I207" s="61"/>
      <c r="J207" s="157"/>
    </row>
    <row r="208" spans="1:10" ht="17.399999999999999" x14ac:dyDescent="0.3">
      <c r="A208" s="56"/>
      <c r="B208" s="172" t="s">
        <v>34</v>
      </c>
      <c r="C208" s="172"/>
      <c r="D208" s="113"/>
      <c r="E208" s="113"/>
      <c r="F208" s="113"/>
      <c r="G208" s="113"/>
      <c r="H208" s="113"/>
      <c r="I208" s="113"/>
      <c r="J208" s="165"/>
    </row>
    <row r="209" spans="2:10" x14ac:dyDescent="0.25">
      <c r="B209" s="2"/>
      <c r="C209" s="2" t="s">
        <v>56</v>
      </c>
      <c r="D209" s="114"/>
      <c r="E209" s="114"/>
      <c r="F209" s="114"/>
      <c r="G209" s="114"/>
      <c r="H209" s="114"/>
      <c r="I209" s="114"/>
      <c r="J209" s="166"/>
    </row>
    <row r="210" spans="2:10" ht="39.6" x14ac:dyDescent="0.25">
      <c r="B210" s="2" t="str">
        <f>B7</f>
        <v>TURBINE NO.</v>
      </c>
      <c r="C210" s="2" t="str">
        <f>C7</f>
        <v>ACCEPTANCE</v>
      </c>
      <c r="D210" s="114" t="str">
        <f>D7</f>
        <v xml:space="preserve">90 Days </v>
      </c>
      <c r="E210" s="117" t="str">
        <f>E7</f>
        <v>Days in Mo. &gt; 90 Days from Commissioning</v>
      </c>
      <c r="F210" s="117" t="str">
        <f>F7</f>
        <v>MTD Avail for &gt; 90 days from Commissioning</v>
      </c>
      <c r="G210" s="117"/>
      <c r="H210" s="117"/>
      <c r="I210" s="117" t="s">
        <v>65</v>
      </c>
      <c r="J210" s="166"/>
    </row>
    <row r="211" spans="2:10" x14ac:dyDescent="0.25">
      <c r="B211" s="11">
        <v>31</v>
      </c>
      <c r="C211" s="106">
        <v>37237</v>
      </c>
      <c r="D211" s="8">
        <f t="shared" ref="D211:D227" si="40">C211+90</f>
        <v>37327</v>
      </c>
      <c r="E211" s="118">
        <f t="shared" ref="E211:E227" si="41">IF($A$9&gt;=D211,(IF($A$9-D211+1&gt;$A$10,$A$9-$A$8+1,$A$9-D211+1)),0)</f>
        <v>20</v>
      </c>
      <c r="F211" s="158">
        <v>0.98255495646848989</v>
      </c>
      <c r="G211" s="131">
        <f t="shared" ref="G211:G227" si="42">IF(F211&lt;&gt;"",E211,0)</f>
        <v>20</v>
      </c>
      <c r="H211" s="145">
        <f t="shared" ref="H211:H227" si="43">IF(F211&lt;&gt;"",F211,0)</f>
        <v>0.98255495646848989</v>
      </c>
      <c r="I211" s="131">
        <f t="shared" ref="I211:I227" si="44">IF(E211&gt;0,1,0)</f>
        <v>1</v>
      </c>
      <c r="J211" s="168"/>
    </row>
    <row r="212" spans="2:10" x14ac:dyDescent="0.25">
      <c r="B212" s="11">
        <v>32</v>
      </c>
      <c r="C212" s="106">
        <v>37237</v>
      </c>
      <c r="D212" s="8">
        <f t="shared" si="40"/>
        <v>37327</v>
      </c>
      <c r="E212" s="118">
        <f t="shared" si="41"/>
        <v>20</v>
      </c>
      <c r="F212" s="158">
        <v>0.9845627194654859</v>
      </c>
      <c r="G212" s="131">
        <f t="shared" si="42"/>
        <v>20</v>
      </c>
      <c r="H212" s="145">
        <f t="shared" si="43"/>
        <v>0.9845627194654859</v>
      </c>
      <c r="I212" s="131">
        <f t="shared" si="44"/>
        <v>1</v>
      </c>
      <c r="J212" s="168"/>
    </row>
    <row r="213" spans="2:10" x14ac:dyDescent="0.25">
      <c r="B213" s="11">
        <v>33</v>
      </c>
      <c r="C213" s="106">
        <v>37239</v>
      </c>
      <c r="D213" s="8">
        <f t="shared" si="40"/>
        <v>37329</v>
      </c>
      <c r="E213" s="118">
        <f t="shared" si="41"/>
        <v>18</v>
      </c>
      <c r="F213" s="158">
        <v>0.99842505535085702</v>
      </c>
      <c r="G213" s="131">
        <f t="shared" si="42"/>
        <v>18</v>
      </c>
      <c r="H213" s="145">
        <f t="shared" si="43"/>
        <v>0.99842505535085702</v>
      </c>
      <c r="I213" s="131">
        <f t="shared" si="44"/>
        <v>1</v>
      </c>
      <c r="J213" s="168"/>
    </row>
    <row r="214" spans="2:10" x14ac:dyDescent="0.25">
      <c r="B214" s="11">
        <v>34</v>
      </c>
      <c r="C214" s="106">
        <v>37236</v>
      </c>
      <c r="D214" s="8">
        <f t="shared" si="40"/>
        <v>37326</v>
      </c>
      <c r="E214" s="118">
        <f t="shared" si="41"/>
        <v>21</v>
      </c>
      <c r="F214" s="158">
        <v>0.98431823088380954</v>
      </c>
      <c r="G214" s="131">
        <f t="shared" si="42"/>
        <v>21</v>
      </c>
      <c r="H214" s="145">
        <f t="shared" si="43"/>
        <v>0.98431823088380954</v>
      </c>
      <c r="I214" s="131">
        <f t="shared" si="44"/>
        <v>1</v>
      </c>
      <c r="J214" s="168"/>
    </row>
    <row r="215" spans="2:10" x14ac:dyDescent="0.25">
      <c r="B215" s="11">
        <v>35</v>
      </c>
      <c r="C215" s="102">
        <v>37233</v>
      </c>
      <c r="D215" s="8">
        <f t="shared" si="40"/>
        <v>37323</v>
      </c>
      <c r="E215" s="118">
        <f t="shared" si="41"/>
        <v>24</v>
      </c>
      <c r="F215" s="158">
        <v>0.61312646713056851</v>
      </c>
      <c r="G215" s="131">
        <f t="shared" si="42"/>
        <v>24</v>
      </c>
      <c r="H215" s="145">
        <f t="shared" si="43"/>
        <v>0.61312646713056851</v>
      </c>
      <c r="I215" s="131">
        <f t="shared" si="44"/>
        <v>1</v>
      </c>
      <c r="J215" s="168"/>
    </row>
    <row r="216" spans="2:10" x14ac:dyDescent="0.25">
      <c r="B216" s="11">
        <v>36</v>
      </c>
      <c r="C216" s="102">
        <v>37234</v>
      </c>
      <c r="D216" s="8">
        <f t="shared" si="40"/>
        <v>37324</v>
      </c>
      <c r="E216" s="118">
        <f t="shared" si="41"/>
        <v>23</v>
      </c>
      <c r="F216" s="158">
        <v>0.95664194929964153</v>
      </c>
      <c r="G216" s="131">
        <f t="shared" si="42"/>
        <v>23</v>
      </c>
      <c r="H216" s="145">
        <f t="shared" si="43"/>
        <v>0.95664194929964153</v>
      </c>
      <c r="I216" s="131">
        <f t="shared" si="44"/>
        <v>1</v>
      </c>
      <c r="J216" s="168"/>
    </row>
    <row r="217" spans="2:10" x14ac:dyDescent="0.25">
      <c r="B217" s="11">
        <v>37</v>
      </c>
      <c r="C217" s="102">
        <v>37233</v>
      </c>
      <c r="D217" s="8">
        <f t="shared" si="40"/>
        <v>37323</v>
      </c>
      <c r="E217" s="118">
        <f t="shared" si="41"/>
        <v>24</v>
      </c>
      <c r="F217" s="158">
        <v>0.98167253999920145</v>
      </c>
      <c r="G217" s="131">
        <f t="shared" si="42"/>
        <v>24</v>
      </c>
      <c r="H217" s="145">
        <f t="shared" si="43"/>
        <v>0.98167253999920145</v>
      </c>
      <c r="I217" s="131">
        <f t="shared" si="44"/>
        <v>1</v>
      </c>
      <c r="J217" s="168"/>
    </row>
    <row r="218" spans="2:10" x14ac:dyDescent="0.25">
      <c r="B218" s="11">
        <v>38</v>
      </c>
      <c r="C218" s="102">
        <v>37233</v>
      </c>
      <c r="D218" s="8">
        <f t="shared" si="40"/>
        <v>37323</v>
      </c>
      <c r="E218" s="118">
        <f t="shared" si="41"/>
        <v>24</v>
      </c>
      <c r="F218" s="158">
        <v>0.89621466237715419</v>
      </c>
      <c r="G218" s="131">
        <f t="shared" si="42"/>
        <v>24</v>
      </c>
      <c r="H218" s="145">
        <f t="shared" si="43"/>
        <v>0.89621466237715419</v>
      </c>
      <c r="I218" s="131">
        <f t="shared" si="44"/>
        <v>1</v>
      </c>
      <c r="J218" s="168"/>
    </row>
    <row r="219" spans="2:10" x14ac:dyDescent="0.25">
      <c r="B219" s="11">
        <v>39</v>
      </c>
      <c r="C219" s="102">
        <v>37236</v>
      </c>
      <c r="D219" s="8">
        <f t="shared" si="40"/>
        <v>37326</v>
      </c>
      <c r="E219" s="118">
        <f t="shared" si="41"/>
        <v>21</v>
      </c>
      <c r="F219" s="158">
        <v>0.99896528860688882</v>
      </c>
      <c r="G219" s="131">
        <f t="shared" si="42"/>
        <v>21</v>
      </c>
      <c r="H219" s="145">
        <f t="shared" si="43"/>
        <v>0.99896528860688882</v>
      </c>
      <c r="I219" s="131">
        <f t="shared" si="44"/>
        <v>1</v>
      </c>
      <c r="J219" s="168"/>
    </row>
    <row r="220" spans="2:10" x14ac:dyDescent="0.25">
      <c r="B220" s="11">
        <v>40</v>
      </c>
      <c r="C220" s="102">
        <v>37232</v>
      </c>
      <c r="D220" s="8">
        <f t="shared" si="40"/>
        <v>37322</v>
      </c>
      <c r="E220" s="118">
        <f t="shared" si="41"/>
        <v>25</v>
      </c>
      <c r="F220" s="158">
        <v>0.97934297693192518</v>
      </c>
      <c r="G220" s="131">
        <f t="shared" si="42"/>
        <v>25</v>
      </c>
      <c r="H220" s="145">
        <f t="shared" si="43"/>
        <v>0.97934297693192518</v>
      </c>
      <c r="I220" s="131">
        <f t="shared" si="44"/>
        <v>1</v>
      </c>
      <c r="J220" s="168"/>
    </row>
    <row r="221" spans="2:10" x14ac:dyDescent="0.25">
      <c r="B221" s="11">
        <v>41</v>
      </c>
      <c r="C221" s="102">
        <v>37233</v>
      </c>
      <c r="D221" s="8">
        <f t="shared" si="40"/>
        <v>37323</v>
      </c>
      <c r="E221" s="118">
        <f t="shared" si="41"/>
        <v>24</v>
      </c>
      <c r="F221" s="158">
        <v>0.65965607653489322</v>
      </c>
      <c r="G221" s="131">
        <f t="shared" si="42"/>
        <v>24</v>
      </c>
      <c r="H221" s="145">
        <f t="shared" si="43"/>
        <v>0.65965607653489322</v>
      </c>
      <c r="I221" s="131">
        <f t="shared" si="44"/>
        <v>1</v>
      </c>
      <c r="J221" s="168"/>
    </row>
    <row r="222" spans="2:10" x14ac:dyDescent="0.25">
      <c r="B222" s="11">
        <v>42</v>
      </c>
      <c r="C222" s="102">
        <v>37233</v>
      </c>
      <c r="D222" s="8">
        <f t="shared" si="40"/>
        <v>37323</v>
      </c>
      <c r="E222" s="118">
        <f t="shared" si="41"/>
        <v>24</v>
      </c>
      <c r="F222" s="158">
        <v>0.94311372955810857</v>
      </c>
      <c r="G222" s="131">
        <f t="shared" si="42"/>
        <v>24</v>
      </c>
      <c r="H222" s="145">
        <f t="shared" si="43"/>
        <v>0.94311372955810857</v>
      </c>
      <c r="I222" s="131">
        <f t="shared" si="44"/>
        <v>1</v>
      </c>
      <c r="J222" s="168"/>
    </row>
    <row r="223" spans="2:10" x14ac:dyDescent="0.25">
      <c r="B223" s="11">
        <v>43</v>
      </c>
      <c r="C223" s="102">
        <v>37235</v>
      </c>
      <c r="D223" s="8">
        <f t="shared" si="40"/>
        <v>37325</v>
      </c>
      <c r="E223" s="118">
        <f t="shared" si="41"/>
        <v>22</v>
      </c>
      <c r="F223" s="158">
        <v>0.99225714872288318</v>
      </c>
      <c r="G223" s="131">
        <f t="shared" si="42"/>
        <v>22</v>
      </c>
      <c r="H223" s="145">
        <f t="shared" si="43"/>
        <v>0.99225714872288318</v>
      </c>
      <c r="I223" s="131">
        <f t="shared" si="44"/>
        <v>1</v>
      </c>
      <c r="J223" s="168"/>
    </row>
    <row r="224" spans="2:10" x14ac:dyDescent="0.25">
      <c r="B224" s="11">
        <v>44</v>
      </c>
      <c r="C224" s="102">
        <v>37234</v>
      </c>
      <c r="D224" s="8">
        <f t="shared" si="40"/>
        <v>37324</v>
      </c>
      <c r="E224" s="118">
        <f t="shared" si="41"/>
        <v>23</v>
      </c>
      <c r="F224" s="158">
        <v>0.97526199999999996</v>
      </c>
      <c r="G224" s="131">
        <f t="shared" si="42"/>
        <v>23</v>
      </c>
      <c r="H224" s="145">
        <f t="shared" si="43"/>
        <v>0.97526199999999996</v>
      </c>
      <c r="I224" s="131">
        <f t="shared" si="44"/>
        <v>1</v>
      </c>
      <c r="J224" s="168"/>
    </row>
    <row r="225" spans="1:10" x14ac:dyDescent="0.25">
      <c r="B225" s="11">
        <v>45</v>
      </c>
      <c r="C225" s="102">
        <v>37233</v>
      </c>
      <c r="D225" s="8">
        <f t="shared" si="40"/>
        <v>37323</v>
      </c>
      <c r="E225" s="118">
        <f t="shared" si="41"/>
        <v>24</v>
      </c>
      <c r="F225" s="158">
        <v>0.98582973015274022</v>
      </c>
      <c r="G225" s="131">
        <f t="shared" si="42"/>
        <v>24</v>
      </c>
      <c r="H225" s="145">
        <f t="shared" si="43"/>
        <v>0.98582973015274022</v>
      </c>
      <c r="I225" s="131">
        <f t="shared" si="44"/>
        <v>1</v>
      </c>
      <c r="J225" s="168"/>
    </row>
    <row r="226" spans="1:10" x14ac:dyDescent="0.25">
      <c r="B226" s="11">
        <v>46</v>
      </c>
      <c r="C226" s="102">
        <v>37236</v>
      </c>
      <c r="D226" s="8">
        <f t="shared" si="40"/>
        <v>37326</v>
      </c>
      <c r="E226" s="118">
        <f t="shared" si="41"/>
        <v>21</v>
      </c>
      <c r="F226" s="158">
        <v>0.91929343208664782</v>
      </c>
      <c r="G226" s="131">
        <f t="shared" si="42"/>
        <v>21</v>
      </c>
      <c r="H226" s="145">
        <f t="shared" si="43"/>
        <v>0.91929343208664782</v>
      </c>
      <c r="I226" s="131">
        <f t="shared" si="44"/>
        <v>1</v>
      </c>
      <c r="J226" s="168"/>
    </row>
    <row r="227" spans="1:10" x14ac:dyDescent="0.25">
      <c r="B227" s="11">
        <v>47</v>
      </c>
      <c r="C227" s="102">
        <v>37233</v>
      </c>
      <c r="D227" s="8">
        <f t="shared" si="40"/>
        <v>37323</v>
      </c>
      <c r="E227" s="118">
        <f t="shared" si="41"/>
        <v>24</v>
      </c>
      <c r="F227" s="158">
        <v>0.92905513560835984</v>
      </c>
      <c r="G227" s="131">
        <f t="shared" si="42"/>
        <v>24</v>
      </c>
      <c r="H227" s="145">
        <f t="shared" si="43"/>
        <v>0.92905513560835984</v>
      </c>
      <c r="I227" s="131">
        <f t="shared" si="44"/>
        <v>1</v>
      </c>
      <c r="J227" s="168"/>
    </row>
    <row r="228" spans="1:10" x14ac:dyDescent="0.25">
      <c r="D228" s="61"/>
      <c r="E228" s="121" t="s">
        <v>63</v>
      </c>
      <c r="F228" s="123">
        <f>AVERAGE(F211:F227)</f>
        <v>0.92825247642221509</v>
      </c>
      <c r="G228" s="123"/>
      <c r="H228" s="123"/>
      <c r="I228" s="131">
        <f>SUM(I211:I227)</f>
        <v>17</v>
      </c>
      <c r="J228" s="157"/>
    </row>
    <row r="229" spans="1:10" x14ac:dyDescent="0.25">
      <c r="D229" s="61"/>
      <c r="E229" s="112" t="s">
        <v>64</v>
      </c>
      <c r="F229" s="144">
        <f>(G211*H211+G212*H212+G213*H213+G214*H214+G215*H215+G216*H216+G217*H217+G218*H218+G219*H219+G220*H220+G221*H221+G222*H222+G223*H223+G224*H224+G225*H225+G226*H226+G227*H227)/SUM(G211:G227)</f>
        <v>0.92466801890020189</v>
      </c>
      <c r="G229" s="61"/>
      <c r="H229" s="61"/>
      <c r="I229" s="61"/>
      <c r="J229" s="157"/>
    </row>
    <row r="230" spans="1:10" ht="17.399999999999999" x14ac:dyDescent="0.3">
      <c r="A230" s="56"/>
      <c r="B230" s="172" t="s">
        <v>46</v>
      </c>
      <c r="C230" s="172"/>
      <c r="D230" s="113"/>
      <c r="E230" s="113"/>
      <c r="F230" s="113"/>
      <c r="G230" s="113"/>
      <c r="H230" s="113"/>
      <c r="I230" s="113"/>
      <c r="J230" s="165"/>
    </row>
    <row r="231" spans="1:10" x14ac:dyDescent="0.25">
      <c r="B231" s="2"/>
      <c r="C231" s="2" t="s">
        <v>56</v>
      </c>
      <c r="D231" s="114"/>
      <c r="E231" s="114"/>
      <c r="F231" s="114"/>
      <c r="G231" s="114"/>
      <c r="H231" s="114"/>
      <c r="I231" s="114"/>
      <c r="J231" s="166"/>
    </row>
    <row r="232" spans="1:10" ht="39.6" x14ac:dyDescent="0.25">
      <c r="B232" s="2" t="str">
        <f>B7</f>
        <v>TURBINE NO.</v>
      </c>
      <c r="C232" s="2" t="str">
        <f>C7</f>
        <v>ACCEPTANCE</v>
      </c>
      <c r="D232" s="114" t="str">
        <f>D7</f>
        <v xml:space="preserve">90 Days </v>
      </c>
      <c r="E232" s="117" t="str">
        <f>E7</f>
        <v>Days in Mo. &gt; 90 Days from Commissioning</v>
      </c>
      <c r="F232" s="117" t="str">
        <f>F7</f>
        <v>MTD Avail for &gt; 90 days from Commissioning</v>
      </c>
      <c r="G232" s="117"/>
      <c r="H232" s="117"/>
      <c r="I232" s="117" t="s">
        <v>65</v>
      </c>
      <c r="J232" s="166"/>
    </row>
    <row r="233" spans="1:10" x14ac:dyDescent="0.25">
      <c r="B233" s="11">
        <v>1</v>
      </c>
      <c r="C233" s="100">
        <v>37215</v>
      </c>
      <c r="D233" s="8">
        <f t="shared" ref="D233:D264" si="45">C233+90</f>
        <v>37305</v>
      </c>
      <c r="E233" s="118">
        <f t="shared" ref="E233:E264" si="46">IF($A$9&gt;=D233,(IF($A$9-D233+1&gt;$A$10,$A$9-$A$8+1,$A$9-D233+1)),0)</f>
        <v>31</v>
      </c>
      <c r="F233" s="158">
        <v>0.95596987834051628</v>
      </c>
      <c r="G233" s="131">
        <f t="shared" ref="G233:G264" si="47">IF(F233&lt;&gt;"",E233,0)</f>
        <v>31</v>
      </c>
      <c r="H233" s="145">
        <f t="shared" ref="H233:H264" si="48">IF(F233&lt;&gt;"",F233,0)</f>
        <v>0.95596987834051628</v>
      </c>
      <c r="I233" s="131">
        <f t="shared" ref="I233:I264" si="49">IF(E233&gt;0,1,0)</f>
        <v>1</v>
      </c>
      <c r="J233" s="168"/>
    </row>
    <row r="234" spans="1:10" x14ac:dyDescent="0.25">
      <c r="B234" s="11">
        <v>2</v>
      </c>
      <c r="C234" s="100">
        <v>37216</v>
      </c>
      <c r="D234" s="8">
        <f t="shared" si="45"/>
        <v>37306</v>
      </c>
      <c r="E234" s="118">
        <f t="shared" si="46"/>
        <v>31</v>
      </c>
      <c r="F234" s="158">
        <v>0.96038779124783635</v>
      </c>
      <c r="G234" s="131">
        <f t="shared" si="47"/>
        <v>31</v>
      </c>
      <c r="H234" s="145">
        <f t="shared" si="48"/>
        <v>0.96038779124783635</v>
      </c>
      <c r="I234" s="131">
        <f t="shared" si="49"/>
        <v>1</v>
      </c>
      <c r="J234" s="168"/>
    </row>
    <row r="235" spans="1:10" x14ac:dyDescent="0.25">
      <c r="B235" s="11">
        <v>3</v>
      </c>
      <c r="C235" s="100">
        <v>37215</v>
      </c>
      <c r="D235" s="8">
        <f t="shared" si="45"/>
        <v>37305</v>
      </c>
      <c r="E235" s="118">
        <f t="shared" si="46"/>
        <v>31</v>
      </c>
      <c r="F235" s="158">
        <v>0.95391626396024043</v>
      </c>
      <c r="G235" s="131">
        <f t="shared" si="47"/>
        <v>31</v>
      </c>
      <c r="H235" s="145">
        <f t="shared" si="48"/>
        <v>0.95391626396024043</v>
      </c>
      <c r="I235" s="131">
        <f t="shared" si="49"/>
        <v>1</v>
      </c>
      <c r="J235" s="168"/>
    </row>
    <row r="236" spans="1:10" x14ac:dyDescent="0.25">
      <c r="B236" s="11">
        <v>4</v>
      </c>
      <c r="C236" s="100">
        <v>37215</v>
      </c>
      <c r="D236" s="8">
        <f t="shared" si="45"/>
        <v>37305</v>
      </c>
      <c r="E236" s="118">
        <f t="shared" si="46"/>
        <v>31</v>
      </c>
      <c r="F236" s="158">
        <v>0.84576404928448712</v>
      </c>
      <c r="G236" s="131">
        <f t="shared" si="47"/>
        <v>31</v>
      </c>
      <c r="H236" s="145">
        <f t="shared" si="48"/>
        <v>0.84576404928448712</v>
      </c>
      <c r="I236" s="131">
        <f t="shared" si="49"/>
        <v>1</v>
      </c>
      <c r="J236" s="168"/>
    </row>
    <row r="237" spans="1:10" x14ac:dyDescent="0.25">
      <c r="B237" s="11">
        <v>5</v>
      </c>
      <c r="C237" s="100">
        <v>37215</v>
      </c>
      <c r="D237" s="8">
        <f t="shared" si="45"/>
        <v>37305</v>
      </c>
      <c r="E237" s="118">
        <f t="shared" si="46"/>
        <v>31</v>
      </c>
      <c r="F237" s="158">
        <v>0.96512903341107503</v>
      </c>
      <c r="G237" s="131">
        <f t="shared" si="47"/>
        <v>31</v>
      </c>
      <c r="H237" s="145">
        <f t="shared" si="48"/>
        <v>0.96512903341107503</v>
      </c>
      <c r="I237" s="131">
        <f t="shared" si="49"/>
        <v>1</v>
      </c>
      <c r="J237" s="168"/>
    </row>
    <row r="238" spans="1:10" x14ac:dyDescent="0.25">
      <c r="B238" s="11">
        <v>7</v>
      </c>
      <c r="C238" s="101">
        <v>37218</v>
      </c>
      <c r="D238" s="8">
        <f t="shared" si="45"/>
        <v>37308</v>
      </c>
      <c r="E238" s="118">
        <f t="shared" si="46"/>
        <v>31</v>
      </c>
      <c r="F238" s="158">
        <v>0.99528179824847207</v>
      </c>
      <c r="G238" s="131">
        <f t="shared" si="47"/>
        <v>31</v>
      </c>
      <c r="H238" s="145">
        <f t="shared" si="48"/>
        <v>0.99528179824847207</v>
      </c>
      <c r="I238" s="131">
        <f t="shared" si="49"/>
        <v>1</v>
      </c>
      <c r="J238" s="168"/>
    </row>
    <row r="239" spans="1:10" x14ac:dyDescent="0.25">
      <c r="B239" s="11">
        <v>8</v>
      </c>
      <c r="C239" s="101">
        <v>37218</v>
      </c>
      <c r="D239" s="8">
        <f t="shared" si="45"/>
        <v>37308</v>
      </c>
      <c r="E239" s="118">
        <f t="shared" si="46"/>
        <v>31</v>
      </c>
      <c r="F239" s="158">
        <v>0.95427290570177903</v>
      </c>
      <c r="G239" s="131">
        <f t="shared" si="47"/>
        <v>31</v>
      </c>
      <c r="H239" s="145">
        <f t="shared" si="48"/>
        <v>0.95427290570177903</v>
      </c>
      <c r="I239" s="131">
        <f t="shared" si="49"/>
        <v>1</v>
      </c>
      <c r="J239" s="168"/>
    </row>
    <row r="240" spans="1:10" x14ac:dyDescent="0.25">
      <c r="B240" s="11">
        <v>9</v>
      </c>
      <c r="C240" s="100">
        <v>37216</v>
      </c>
      <c r="D240" s="8">
        <f t="shared" si="45"/>
        <v>37306</v>
      </c>
      <c r="E240" s="118">
        <f t="shared" si="46"/>
        <v>31</v>
      </c>
      <c r="F240" s="158">
        <v>0.9637243641413511</v>
      </c>
      <c r="G240" s="131">
        <f t="shared" si="47"/>
        <v>31</v>
      </c>
      <c r="H240" s="145">
        <f t="shared" si="48"/>
        <v>0.9637243641413511</v>
      </c>
      <c r="I240" s="131">
        <f t="shared" si="49"/>
        <v>1</v>
      </c>
      <c r="J240" s="168"/>
    </row>
    <row r="241" spans="2:10" x14ac:dyDescent="0.25">
      <c r="B241" s="11">
        <v>13</v>
      </c>
      <c r="C241" s="100">
        <v>37215</v>
      </c>
      <c r="D241" s="8">
        <f t="shared" si="45"/>
        <v>37305</v>
      </c>
      <c r="E241" s="118">
        <f t="shared" si="46"/>
        <v>31</v>
      </c>
      <c r="F241" s="158">
        <v>0.90924044487335276</v>
      </c>
      <c r="G241" s="131">
        <f t="shared" si="47"/>
        <v>31</v>
      </c>
      <c r="H241" s="145">
        <f t="shared" si="48"/>
        <v>0.90924044487335276</v>
      </c>
      <c r="I241" s="131">
        <f t="shared" si="49"/>
        <v>1</v>
      </c>
      <c r="J241" s="168"/>
    </row>
    <row r="242" spans="2:10" x14ac:dyDescent="0.25">
      <c r="B242" s="11">
        <v>14</v>
      </c>
      <c r="C242" s="100">
        <v>37216</v>
      </c>
      <c r="D242" s="8">
        <f t="shared" si="45"/>
        <v>37306</v>
      </c>
      <c r="E242" s="118">
        <f t="shared" si="46"/>
        <v>31</v>
      </c>
      <c r="F242" s="158">
        <v>0.93823486923330091</v>
      </c>
      <c r="G242" s="131">
        <f t="shared" si="47"/>
        <v>31</v>
      </c>
      <c r="H242" s="145">
        <f t="shared" si="48"/>
        <v>0.93823486923330091</v>
      </c>
      <c r="I242" s="131">
        <f t="shared" si="49"/>
        <v>1</v>
      </c>
      <c r="J242" s="168"/>
    </row>
    <row r="243" spans="2:10" x14ac:dyDescent="0.25">
      <c r="B243" s="11">
        <v>15</v>
      </c>
      <c r="C243" s="101">
        <v>37219</v>
      </c>
      <c r="D243" s="8">
        <f t="shared" si="45"/>
        <v>37309</v>
      </c>
      <c r="E243" s="118">
        <f t="shared" si="46"/>
        <v>31</v>
      </c>
      <c r="F243" s="158">
        <v>0.55952197447462548</v>
      </c>
      <c r="G243" s="131">
        <f t="shared" si="47"/>
        <v>31</v>
      </c>
      <c r="H243" s="145">
        <f t="shared" si="48"/>
        <v>0.55952197447462548</v>
      </c>
      <c r="I243" s="131">
        <f t="shared" si="49"/>
        <v>1</v>
      </c>
      <c r="J243" s="168"/>
    </row>
    <row r="244" spans="2:10" x14ac:dyDescent="0.25">
      <c r="B244" s="11">
        <v>17</v>
      </c>
      <c r="C244" s="101">
        <v>37212</v>
      </c>
      <c r="D244" s="8">
        <f t="shared" si="45"/>
        <v>37302</v>
      </c>
      <c r="E244" s="118">
        <f t="shared" si="46"/>
        <v>31</v>
      </c>
      <c r="F244" s="158">
        <v>0.97822299999999995</v>
      </c>
      <c r="G244" s="131">
        <f t="shared" si="47"/>
        <v>31</v>
      </c>
      <c r="H244" s="145">
        <f t="shared" si="48"/>
        <v>0.97822299999999995</v>
      </c>
      <c r="I244" s="131">
        <f t="shared" si="49"/>
        <v>1</v>
      </c>
      <c r="J244" s="168"/>
    </row>
    <row r="245" spans="2:10" x14ac:dyDescent="0.25">
      <c r="B245" s="11">
        <v>18</v>
      </c>
      <c r="C245" s="100">
        <v>37216</v>
      </c>
      <c r="D245" s="8">
        <f t="shared" si="45"/>
        <v>37306</v>
      </c>
      <c r="E245" s="118">
        <f t="shared" si="46"/>
        <v>31</v>
      </c>
      <c r="F245" s="158">
        <v>0.9965660854491083</v>
      </c>
      <c r="G245" s="131">
        <f t="shared" si="47"/>
        <v>31</v>
      </c>
      <c r="H245" s="145">
        <f t="shared" si="48"/>
        <v>0.9965660854491083</v>
      </c>
      <c r="I245" s="131">
        <f t="shared" si="49"/>
        <v>1</v>
      </c>
      <c r="J245" s="168"/>
    </row>
    <row r="246" spans="2:10" x14ac:dyDescent="0.25">
      <c r="B246" s="11">
        <v>19</v>
      </c>
      <c r="C246" s="100">
        <v>37216</v>
      </c>
      <c r="D246" s="8">
        <f t="shared" si="45"/>
        <v>37306</v>
      </c>
      <c r="E246" s="118">
        <f t="shared" si="46"/>
        <v>31</v>
      </c>
      <c r="F246" s="158">
        <v>0.97761346327875087</v>
      </c>
      <c r="G246" s="131">
        <f t="shared" si="47"/>
        <v>31</v>
      </c>
      <c r="H246" s="145">
        <f t="shared" si="48"/>
        <v>0.97761346327875087</v>
      </c>
      <c r="I246" s="131">
        <f t="shared" si="49"/>
        <v>1</v>
      </c>
      <c r="J246" s="168"/>
    </row>
    <row r="247" spans="2:10" x14ac:dyDescent="0.25">
      <c r="B247" s="11">
        <v>20</v>
      </c>
      <c r="C247" s="100">
        <v>37216</v>
      </c>
      <c r="D247" s="8">
        <f t="shared" si="45"/>
        <v>37306</v>
      </c>
      <c r="E247" s="118">
        <f t="shared" si="46"/>
        <v>31</v>
      </c>
      <c r="F247" s="158">
        <v>0.96990397897143188</v>
      </c>
      <c r="G247" s="131">
        <f t="shared" si="47"/>
        <v>31</v>
      </c>
      <c r="H247" s="145">
        <f t="shared" si="48"/>
        <v>0.96990397897143188</v>
      </c>
      <c r="I247" s="131">
        <f t="shared" si="49"/>
        <v>1</v>
      </c>
      <c r="J247" s="168"/>
    </row>
    <row r="248" spans="2:10" x14ac:dyDescent="0.25">
      <c r="B248" s="11">
        <v>21</v>
      </c>
      <c r="C248" s="101">
        <v>37212</v>
      </c>
      <c r="D248" s="8">
        <f t="shared" si="45"/>
        <v>37302</v>
      </c>
      <c r="E248" s="118">
        <f t="shared" si="46"/>
        <v>31</v>
      </c>
      <c r="F248" s="158">
        <v>0.9903889185504221</v>
      </c>
      <c r="G248" s="131">
        <f t="shared" si="47"/>
        <v>31</v>
      </c>
      <c r="H248" s="145">
        <f t="shared" si="48"/>
        <v>0.9903889185504221</v>
      </c>
      <c r="I248" s="131">
        <f t="shared" si="49"/>
        <v>1</v>
      </c>
      <c r="J248" s="168"/>
    </row>
    <row r="249" spans="2:10" x14ac:dyDescent="0.25">
      <c r="B249" s="11">
        <v>22</v>
      </c>
      <c r="C249" s="101">
        <v>37213</v>
      </c>
      <c r="D249" s="8">
        <f t="shared" si="45"/>
        <v>37303</v>
      </c>
      <c r="E249" s="118">
        <f t="shared" si="46"/>
        <v>31</v>
      </c>
      <c r="F249" s="158">
        <v>0.94201837144179434</v>
      </c>
      <c r="G249" s="131">
        <f t="shared" si="47"/>
        <v>31</v>
      </c>
      <c r="H249" s="145">
        <f t="shared" si="48"/>
        <v>0.94201837144179434</v>
      </c>
      <c r="I249" s="131">
        <f t="shared" si="49"/>
        <v>1</v>
      </c>
      <c r="J249" s="168"/>
    </row>
    <row r="250" spans="2:10" x14ac:dyDescent="0.25">
      <c r="B250" s="11">
        <v>23</v>
      </c>
      <c r="C250" s="101">
        <v>37214</v>
      </c>
      <c r="D250" s="8">
        <f t="shared" si="45"/>
        <v>37304</v>
      </c>
      <c r="E250" s="118">
        <f t="shared" si="46"/>
        <v>31</v>
      </c>
      <c r="F250" s="158">
        <v>0.81894823927759353</v>
      </c>
      <c r="G250" s="131">
        <f t="shared" si="47"/>
        <v>31</v>
      </c>
      <c r="H250" s="145">
        <f t="shared" si="48"/>
        <v>0.81894823927759353</v>
      </c>
      <c r="I250" s="131">
        <f t="shared" si="49"/>
        <v>1</v>
      </c>
      <c r="J250" s="168"/>
    </row>
    <row r="251" spans="2:10" x14ac:dyDescent="0.25">
      <c r="B251" s="11">
        <v>24</v>
      </c>
      <c r="C251" s="101">
        <v>37213</v>
      </c>
      <c r="D251" s="8">
        <f t="shared" si="45"/>
        <v>37303</v>
      </c>
      <c r="E251" s="118">
        <f t="shared" si="46"/>
        <v>31</v>
      </c>
      <c r="F251" s="158">
        <v>0.98780707113919441</v>
      </c>
      <c r="G251" s="131">
        <f t="shared" si="47"/>
        <v>31</v>
      </c>
      <c r="H251" s="145">
        <f t="shared" si="48"/>
        <v>0.98780707113919441</v>
      </c>
      <c r="I251" s="131">
        <f t="shared" si="49"/>
        <v>1</v>
      </c>
      <c r="J251" s="168"/>
    </row>
    <row r="252" spans="2:10" x14ac:dyDescent="0.25">
      <c r="B252" s="11">
        <v>25</v>
      </c>
      <c r="C252" s="101">
        <v>37213</v>
      </c>
      <c r="D252" s="8">
        <f t="shared" si="45"/>
        <v>37303</v>
      </c>
      <c r="E252" s="118">
        <f t="shared" si="46"/>
        <v>31</v>
      </c>
      <c r="F252" s="158">
        <v>0.99416710009154985</v>
      </c>
      <c r="G252" s="131">
        <f t="shared" si="47"/>
        <v>31</v>
      </c>
      <c r="H252" s="145">
        <f t="shared" si="48"/>
        <v>0.99416710009154985</v>
      </c>
      <c r="I252" s="131">
        <f t="shared" si="49"/>
        <v>1</v>
      </c>
      <c r="J252" s="168"/>
    </row>
    <row r="253" spans="2:10" x14ac:dyDescent="0.25">
      <c r="B253" s="11">
        <v>26</v>
      </c>
      <c r="C253" s="102">
        <v>37226</v>
      </c>
      <c r="D253" s="8">
        <f t="shared" si="45"/>
        <v>37316</v>
      </c>
      <c r="E253" s="118">
        <f t="shared" si="46"/>
        <v>31</v>
      </c>
      <c r="F253" s="158">
        <v>0.98505674371500063</v>
      </c>
      <c r="G253" s="131">
        <f t="shared" si="47"/>
        <v>31</v>
      </c>
      <c r="H253" s="145">
        <f t="shared" si="48"/>
        <v>0.98505674371500063</v>
      </c>
      <c r="I253" s="131">
        <f t="shared" si="49"/>
        <v>1</v>
      </c>
      <c r="J253" s="168"/>
    </row>
    <row r="254" spans="2:10" x14ac:dyDescent="0.25">
      <c r="B254" s="11">
        <v>27</v>
      </c>
      <c r="C254" s="101">
        <v>37225</v>
      </c>
      <c r="D254" s="8">
        <f t="shared" si="45"/>
        <v>37315</v>
      </c>
      <c r="E254" s="118">
        <f t="shared" si="46"/>
        <v>31</v>
      </c>
      <c r="F254" s="158">
        <v>0.99009135330675446</v>
      </c>
      <c r="G254" s="131">
        <f t="shared" si="47"/>
        <v>31</v>
      </c>
      <c r="H254" s="145">
        <f t="shared" si="48"/>
        <v>0.99009135330675446</v>
      </c>
      <c r="I254" s="131">
        <f t="shared" si="49"/>
        <v>1</v>
      </c>
      <c r="J254" s="168"/>
    </row>
    <row r="255" spans="2:10" x14ac:dyDescent="0.25">
      <c r="B255" s="11">
        <v>28</v>
      </c>
      <c r="C255" s="101">
        <v>37214</v>
      </c>
      <c r="D255" s="8">
        <f t="shared" si="45"/>
        <v>37304</v>
      </c>
      <c r="E255" s="118">
        <f t="shared" si="46"/>
        <v>31</v>
      </c>
      <c r="F255" s="158">
        <v>0.89285413760928845</v>
      </c>
      <c r="G255" s="131">
        <f t="shared" si="47"/>
        <v>31</v>
      </c>
      <c r="H255" s="145">
        <f t="shared" si="48"/>
        <v>0.89285413760928845</v>
      </c>
      <c r="I255" s="131">
        <f t="shared" si="49"/>
        <v>1</v>
      </c>
      <c r="J255" s="168"/>
    </row>
    <row r="256" spans="2:10" x14ac:dyDescent="0.25">
      <c r="B256" s="11">
        <v>29</v>
      </c>
      <c r="C256" s="100">
        <v>37215</v>
      </c>
      <c r="D256" s="8">
        <f t="shared" si="45"/>
        <v>37305</v>
      </c>
      <c r="E256" s="118">
        <f t="shared" si="46"/>
        <v>31</v>
      </c>
      <c r="F256" s="158">
        <v>0.99564008308787866</v>
      </c>
      <c r="G256" s="131">
        <f t="shared" si="47"/>
        <v>31</v>
      </c>
      <c r="H256" s="145">
        <f t="shared" si="48"/>
        <v>0.99564008308787866</v>
      </c>
      <c r="I256" s="131">
        <f t="shared" si="49"/>
        <v>1</v>
      </c>
      <c r="J256" s="168"/>
    </row>
    <row r="257" spans="2:10" x14ac:dyDescent="0.25">
      <c r="B257" s="11">
        <v>30</v>
      </c>
      <c r="C257" s="101">
        <v>37214</v>
      </c>
      <c r="D257" s="8">
        <f t="shared" si="45"/>
        <v>37304</v>
      </c>
      <c r="E257" s="118">
        <f t="shared" si="46"/>
        <v>31</v>
      </c>
      <c r="F257" s="158">
        <v>0.98936142882195321</v>
      </c>
      <c r="G257" s="131">
        <f t="shared" si="47"/>
        <v>31</v>
      </c>
      <c r="H257" s="145">
        <f t="shared" si="48"/>
        <v>0.98936142882195321</v>
      </c>
      <c r="I257" s="131">
        <f t="shared" si="49"/>
        <v>1</v>
      </c>
      <c r="J257" s="168"/>
    </row>
    <row r="258" spans="2:10" x14ac:dyDescent="0.25">
      <c r="B258" s="11">
        <v>49</v>
      </c>
      <c r="C258" s="101">
        <v>37222</v>
      </c>
      <c r="D258" s="8">
        <f t="shared" si="45"/>
        <v>37312</v>
      </c>
      <c r="E258" s="118">
        <f t="shared" si="46"/>
        <v>31</v>
      </c>
      <c r="F258" s="158">
        <v>0.99720115453777547</v>
      </c>
      <c r="G258" s="131">
        <f t="shared" si="47"/>
        <v>31</v>
      </c>
      <c r="H258" s="145">
        <f t="shared" si="48"/>
        <v>0.99720115453777547</v>
      </c>
      <c r="I258" s="131">
        <f t="shared" si="49"/>
        <v>1</v>
      </c>
      <c r="J258" s="168"/>
    </row>
    <row r="259" spans="2:10" x14ac:dyDescent="0.25">
      <c r="B259" s="11">
        <v>50</v>
      </c>
      <c r="C259" s="101">
        <v>37217</v>
      </c>
      <c r="D259" s="8">
        <f t="shared" si="45"/>
        <v>37307</v>
      </c>
      <c r="E259" s="118">
        <f t="shared" si="46"/>
        <v>31</v>
      </c>
      <c r="F259" s="158">
        <v>0.98102233286991936</v>
      </c>
      <c r="G259" s="131">
        <f t="shared" si="47"/>
        <v>31</v>
      </c>
      <c r="H259" s="145">
        <f t="shared" si="48"/>
        <v>0.98102233286991936</v>
      </c>
      <c r="I259" s="131">
        <f t="shared" si="49"/>
        <v>1</v>
      </c>
      <c r="J259" s="168"/>
    </row>
    <row r="260" spans="2:10" x14ac:dyDescent="0.25">
      <c r="B260" s="11">
        <v>51</v>
      </c>
      <c r="C260" s="101">
        <v>37217</v>
      </c>
      <c r="D260" s="8">
        <f t="shared" si="45"/>
        <v>37307</v>
      </c>
      <c r="E260" s="118">
        <f t="shared" si="46"/>
        <v>31</v>
      </c>
      <c r="F260" s="158">
        <v>0.86001645618307199</v>
      </c>
      <c r="G260" s="131">
        <f t="shared" si="47"/>
        <v>31</v>
      </c>
      <c r="H260" s="145">
        <f t="shared" si="48"/>
        <v>0.86001645618307199</v>
      </c>
      <c r="I260" s="131">
        <f t="shared" si="49"/>
        <v>1</v>
      </c>
      <c r="J260" s="168"/>
    </row>
    <row r="261" spans="2:10" x14ac:dyDescent="0.25">
      <c r="B261" s="11">
        <v>52</v>
      </c>
      <c r="C261" s="101">
        <v>37217</v>
      </c>
      <c r="D261" s="8">
        <f t="shared" si="45"/>
        <v>37307</v>
      </c>
      <c r="E261" s="118">
        <f t="shared" si="46"/>
        <v>31</v>
      </c>
      <c r="F261" s="158">
        <v>0.93988302904235455</v>
      </c>
      <c r="G261" s="131">
        <f t="shared" si="47"/>
        <v>31</v>
      </c>
      <c r="H261" s="145">
        <f t="shared" si="48"/>
        <v>0.93988302904235455</v>
      </c>
      <c r="I261" s="131">
        <f t="shared" si="49"/>
        <v>1</v>
      </c>
      <c r="J261" s="168"/>
    </row>
    <row r="262" spans="2:10" x14ac:dyDescent="0.25">
      <c r="B262" s="11">
        <v>53</v>
      </c>
      <c r="C262" s="101">
        <v>37220</v>
      </c>
      <c r="D262" s="8">
        <f t="shared" si="45"/>
        <v>37310</v>
      </c>
      <c r="E262" s="118">
        <f t="shared" si="46"/>
        <v>31</v>
      </c>
      <c r="F262" s="158">
        <v>0.81578323497759797</v>
      </c>
      <c r="G262" s="131">
        <f t="shared" si="47"/>
        <v>31</v>
      </c>
      <c r="H262" s="145">
        <f t="shared" si="48"/>
        <v>0.81578323497759797</v>
      </c>
      <c r="I262" s="131">
        <f t="shared" si="49"/>
        <v>1</v>
      </c>
      <c r="J262" s="168"/>
    </row>
    <row r="263" spans="2:10" x14ac:dyDescent="0.25">
      <c r="B263" s="11">
        <v>54</v>
      </c>
      <c r="C263" s="101">
        <v>37220</v>
      </c>
      <c r="D263" s="8">
        <f t="shared" si="45"/>
        <v>37310</v>
      </c>
      <c r="E263" s="118">
        <f t="shared" si="46"/>
        <v>31</v>
      </c>
      <c r="F263" s="158">
        <v>0.93501892144402909</v>
      </c>
      <c r="G263" s="131">
        <f t="shared" si="47"/>
        <v>31</v>
      </c>
      <c r="H263" s="145">
        <f t="shared" si="48"/>
        <v>0.93501892144402909</v>
      </c>
      <c r="I263" s="131">
        <f t="shared" si="49"/>
        <v>1</v>
      </c>
      <c r="J263" s="168"/>
    </row>
    <row r="264" spans="2:10" x14ac:dyDescent="0.25">
      <c r="B264" s="11">
        <v>55</v>
      </c>
      <c r="C264" s="101">
        <v>37222</v>
      </c>
      <c r="D264" s="8">
        <f t="shared" si="45"/>
        <v>37312</v>
      </c>
      <c r="E264" s="118">
        <f t="shared" si="46"/>
        <v>31</v>
      </c>
      <c r="F264" s="158">
        <v>0.98199644460424484</v>
      </c>
      <c r="G264" s="131">
        <f t="shared" si="47"/>
        <v>31</v>
      </c>
      <c r="H264" s="145">
        <f t="shared" si="48"/>
        <v>0.98199644460424484</v>
      </c>
      <c r="I264" s="131">
        <f t="shared" si="49"/>
        <v>1</v>
      </c>
      <c r="J264" s="168"/>
    </row>
    <row r="265" spans="2:10" x14ac:dyDescent="0.25">
      <c r="B265" s="11">
        <v>56</v>
      </c>
      <c r="C265" s="101">
        <v>37221</v>
      </c>
      <c r="D265" s="8">
        <f t="shared" ref="D265:D296" si="50">C265+90</f>
        <v>37311</v>
      </c>
      <c r="E265" s="118">
        <f t="shared" ref="E265:E296" si="51">IF($A$9&gt;=D265,(IF($A$9-D265+1&gt;$A$10,$A$9-$A$8+1,$A$9-D265+1)),0)</f>
        <v>31</v>
      </c>
      <c r="F265" s="158">
        <v>0.98842963834346731</v>
      </c>
      <c r="G265" s="131">
        <f t="shared" ref="G265:G296" si="52">IF(F265&lt;&gt;"",E265,0)</f>
        <v>31</v>
      </c>
      <c r="H265" s="145">
        <f t="shared" ref="H265:H296" si="53">IF(F265&lt;&gt;"",F265,0)</f>
        <v>0.98842963834346731</v>
      </c>
      <c r="I265" s="131">
        <f t="shared" ref="I265:I296" si="54">IF(E265&gt;0,1,0)</f>
        <v>1</v>
      </c>
      <c r="J265" s="168"/>
    </row>
    <row r="266" spans="2:10" x14ac:dyDescent="0.25">
      <c r="B266" s="11">
        <v>57</v>
      </c>
      <c r="C266" s="101">
        <v>37222</v>
      </c>
      <c r="D266" s="8">
        <f t="shared" si="50"/>
        <v>37312</v>
      </c>
      <c r="E266" s="118">
        <f t="shared" si="51"/>
        <v>31</v>
      </c>
      <c r="F266" s="158">
        <v>0.97385801038036379</v>
      </c>
      <c r="G266" s="131">
        <f t="shared" si="52"/>
        <v>31</v>
      </c>
      <c r="H266" s="145">
        <f t="shared" si="53"/>
        <v>0.97385801038036379</v>
      </c>
      <c r="I266" s="131">
        <f t="shared" si="54"/>
        <v>1</v>
      </c>
      <c r="J266" s="168"/>
    </row>
    <row r="267" spans="2:10" x14ac:dyDescent="0.25">
      <c r="B267" s="11">
        <v>58</v>
      </c>
      <c r="C267" s="101">
        <v>37220</v>
      </c>
      <c r="D267" s="8">
        <f t="shared" si="50"/>
        <v>37310</v>
      </c>
      <c r="E267" s="118">
        <f t="shared" si="51"/>
        <v>31</v>
      </c>
      <c r="F267" s="158">
        <v>0.91129882361631798</v>
      </c>
      <c r="G267" s="131">
        <f t="shared" si="52"/>
        <v>31</v>
      </c>
      <c r="H267" s="145">
        <f t="shared" si="53"/>
        <v>0.91129882361631798</v>
      </c>
      <c r="I267" s="131">
        <f t="shared" si="54"/>
        <v>1</v>
      </c>
      <c r="J267" s="168"/>
    </row>
    <row r="268" spans="2:10" x14ac:dyDescent="0.25">
      <c r="B268" s="11">
        <v>59</v>
      </c>
      <c r="C268" s="101">
        <v>37221</v>
      </c>
      <c r="D268" s="8">
        <f t="shared" si="50"/>
        <v>37311</v>
      </c>
      <c r="E268" s="118">
        <f t="shared" si="51"/>
        <v>31</v>
      </c>
      <c r="F268" s="158">
        <v>0.96788700000000005</v>
      </c>
      <c r="G268" s="131">
        <f t="shared" si="52"/>
        <v>31</v>
      </c>
      <c r="H268" s="145">
        <f t="shared" si="53"/>
        <v>0.96788700000000005</v>
      </c>
      <c r="I268" s="131">
        <f t="shared" si="54"/>
        <v>1</v>
      </c>
      <c r="J268" s="168"/>
    </row>
    <row r="269" spans="2:10" x14ac:dyDescent="0.25">
      <c r="B269" s="11">
        <v>60</v>
      </c>
      <c r="C269" s="101">
        <v>37218</v>
      </c>
      <c r="D269" s="8">
        <f t="shared" si="50"/>
        <v>37308</v>
      </c>
      <c r="E269" s="118">
        <f t="shared" si="51"/>
        <v>31</v>
      </c>
      <c r="F269" s="158">
        <v>0.99036448468988503</v>
      </c>
      <c r="G269" s="131">
        <f t="shared" si="52"/>
        <v>31</v>
      </c>
      <c r="H269" s="145">
        <f t="shared" si="53"/>
        <v>0.99036448468988503</v>
      </c>
      <c r="I269" s="131">
        <f t="shared" si="54"/>
        <v>1</v>
      </c>
      <c r="J269" s="168"/>
    </row>
    <row r="270" spans="2:10" x14ac:dyDescent="0.25">
      <c r="B270" s="11">
        <v>61</v>
      </c>
      <c r="C270" s="101">
        <v>37218</v>
      </c>
      <c r="D270" s="8">
        <f t="shared" si="50"/>
        <v>37308</v>
      </c>
      <c r="E270" s="118">
        <f t="shared" si="51"/>
        <v>31</v>
      </c>
      <c r="F270" s="158">
        <v>0.7493471377460742</v>
      </c>
      <c r="G270" s="131">
        <f t="shared" si="52"/>
        <v>31</v>
      </c>
      <c r="H270" s="145">
        <f t="shared" si="53"/>
        <v>0.7493471377460742</v>
      </c>
      <c r="I270" s="131">
        <f t="shared" si="54"/>
        <v>1</v>
      </c>
      <c r="J270" s="168"/>
    </row>
    <row r="271" spans="2:10" x14ac:dyDescent="0.25">
      <c r="B271" s="11">
        <v>62</v>
      </c>
      <c r="C271" s="101">
        <v>37219</v>
      </c>
      <c r="D271" s="8">
        <f t="shared" si="50"/>
        <v>37309</v>
      </c>
      <c r="E271" s="118">
        <f t="shared" si="51"/>
        <v>31</v>
      </c>
      <c r="F271" s="158">
        <v>0.99096658376190727</v>
      </c>
      <c r="G271" s="131">
        <f t="shared" si="52"/>
        <v>31</v>
      </c>
      <c r="H271" s="145">
        <f t="shared" si="53"/>
        <v>0.99096658376190727</v>
      </c>
      <c r="I271" s="131">
        <f t="shared" si="54"/>
        <v>1</v>
      </c>
      <c r="J271" s="168"/>
    </row>
    <row r="272" spans="2:10" x14ac:dyDescent="0.25">
      <c r="B272" s="11">
        <v>63</v>
      </c>
      <c r="C272" s="101">
        <v>37219</v>
      </c>
      <c r="D272" s="8">
        <f t="shared" si="50"/>
        <v>37309</v>
      </c>
      <c r="E272" s="118">
        <f t="shared" si="51"/>
        <v>31</v>
      </c>
      <c r="F272" s="158">
        <v>0.87769681814101719</v>
      </c>
      <c r="G272" s="131">
        <f t="shared" si="52"/>
        <v>31</v>
      </c>
      <c r="H272" s="145">
        <f t="shared" si="53"/>
        <v>0.87769681814101719</v>
      </c>
      <c r="I272" s="131">
        <f t="shared" si="54"/>
        <v>1</v>
      </c>
      <c r="J272" s="168"/>
    </row>
    <row r="273" spans="2:10" x14ac:dyDescent="0.25">
      <c r="B273" s="11">
        <v>64</v>
      </c>
      <c r="C273" s="101">
        <v>37223</v>
      </c>
      <c r="D273" s="8">
        <f t="shared" si="50"/>
        <v>37313</v>
      </c>
      <c r="E273" s="118">
        <f t="shared" si="51"/>
        <v>31</v>
      </c>
      <c r="F273" s="158">
        <v>0.98535586517845042</v>
      </c>
      <c r="G273" s="131">
        <f t="shared" si="52"/>
        <v>31</v>
      </c>
      <c r="H273" s="145">
        <f t="shared" si="53"/>
        <v>0.98535586517845042</v>
      </c>
      <c r="I273" s="131">
        <f t="shared" si="54"/>
        <v>1</v>
      </c>
      <c r="J273" s="168"/>
    </row>
    <row r="274" spans="2:10" x14ac:dyDescent="0.25">
      <c r="B274" s="11">
        <v>65</v>
      </c>
      <c r="C274" s="101">
        <v>37224</v>
      </c>
      <c r="D274" s="8">
        <f t="shared" si="50"/>
        <v>37314</v>
      </c>
      <c r="E274" s="118">
        <f t="shared" si="51"/>
        <v>31</v>
      </c>
      <c r="F274" s="158">
        <v>0.95568195787003396</v>
      </c>
      <c r="G274" s="131">
        <f t="shared" si="52"/>
        <v>31</v>
      </c>
      <c r="H274" s="145">
        <f t="shared" si="53"/>
        <v>0.95568195787003396</v>
      </c>
      <c r="I274" s="131">
        <f t="shared" si="54"/>
        <v>1</v>
      </c>
      <c r="J274" s="168"/>
    </row>
    <row r="275" spans="2:10" x14ac:dyDescent="0.25">
      <c r="B275" s="11">
        <v>66</v>
      </c>
      <c r="C275" s="101">
        <v>37225</v>
      </c>
      <c r="D275" s="8">
        <f t="shared" si="50"/>
        <v>37315</v>
      </c>
      <c r="E275" s="118">
        <f t="shared" si="51"/>
        <v>31</v>
      </c>
      <c r="F275" s="158">
        <v>0.9854242248518903</v>
      </c>
      <c r="G275" s="131">
        <f t="shared" si="52"/>
        <v>31</v>
      </c>
      <c r="H275" s="145">
        <f t="shared" si="53"/>
        <v>0.9854242248518903</v>
      </c>
      <c r="I275" s="131">
        <f t="shared" si="54"/>
        <v>1</v>
      </c>
      <c r="J275" s="168"/>
    </row>
    <row r="276" spans="2:10" x14ac:dyDescent="0.25">
      <c r="B276" s="11">
        <v>67</v>
      </c>
      <c r="C276" s="101">
        <v>37224</v>
      </c>
      <c r="D276" s="8">
        <f t="shared" si="50"/>
        <v>37314</v>
      </c>
      <c r="E276" s="118">
        <f t="shared" si="51"/>
        <v>31</v>
      </c>
      <c r="F276" s="158"/>
      <c r="G276" s="131">
        <f t="shared" si="52"/>
        <v>0</v>
      </c>
      <c r="H276" s="145">
        <f t="shared" si="53"/>
        <v>0</v>
      </c>
      <c r="I276" s="131">
        <f t="shared" si="54"/>
        <v>1</v>
      </c>
      <c r="J276" s="168"/>
    </row>
    <row r="277" spans="2:10" x14ac:dyDescent="0.25">
      <c r="B277" s="11">
        <v>68</v>
      </c>
      <c r="C277" s="101">
        <v>37223</v>
      </c>
      <c r="D277" s="8">
        <f t="shared" si="50"/>
        <v>37313</v>
      </c>
      <c r="E277" s="118">
        <f t="shared" si="51"/>
        <v>31</v>
      </c>
      <c r="F277" s="158">
        <v>0.97136730208827493</v>
      </c>
      <c r="G277" s="131">
        <f t="shared" si="52"/>
        <v>31</v>
      </c>
      <c r="H277" s="145">
        <f t="shared" si="53"/>
        <v>0.97136730208827493</v>
      </c>
      <c r="I277" s="131">
        <f t="shared" si="54"/>
        <v>1</v>
      </c>
      <c r="J277" s="168"/>
    </row>
    <row r="278" spans="2:10" x14ac:dyDescent="0.25">
      <c r="B278" s="11">
        <v>69</v>
      </c>
      <c r="C278" s="101">
        <v>37225</v>
      </c>
      <c r="D278" s="8">
        <f t="shared" si="50"/>
        <v>37315</v>
      </c>
      <c r="E278" s="118">
        <f t="shared" si="51"/>
        <v>31</v>
      </c>
      <c r="F278" s="158">
        <v>0.99184203255889125</v>
      </c>
      <c r="G278" s="131">
        <f t="shared" si="52"/>
        <v>31</v>
      </c>
      <c r="H278" s="145">
        <f t="shared" si="53"/>
        <v>0.99184203255889125</v>
      </c>
      <c r="I278" s="131">
        <f t="shared" si="54"/>
        <v>1</v>
      </c>
      <c r="J278" s="168"/>
    </row>
    <row r="279" spans="2:10" x14ac:dyDescent="0.25">
      <c r="B279" s="11">
        <v>70</v>
      </c>
      <c r="C279" s="102">
        <v>37227</v>
      </c>
      <c r="D279" s="8">
        <f t="shared" si="50"/>
        <v>37317</v>
      </c>
      <c r="E279" s="118">
        <f t="shared" si="51"/>
        <v>30</v>
      </c>
      <c r="F279" s="158">
        <v>0.79080317546028311</v>
      </c>
      <c r="G279" s="131">
        <f t="shared" si="52"/>
        <v>30</v>
      </c>
      <c r="H279" s="145">
        <f t="shared" si="53"/>
        <v>0.79080317546028311</v>
      </c>
      <c r="I279" s="131">
        <f t="shared" si="54"/>
        <v>1</v>
      </c>
      <c r="J279" s="168"/>
    </row>
    <row r="280" spans="2:10" x14ac:dyDescent="0.25">
      <c r="B280" s="11">
        <v>71</v>
      </c>
      <c r="C280" s="102">
        <v>37227</v>
      </c>
      <c r="D280" s="8">
        <f t="shared" si="50"/>
        <v>37317</v>
      </c>
      <c r="E280" s="118">
        <f t="shared" si="51"/>
        <v>30</v>
      </c>
      <c r="F280" s="158">
        <v>0.98265647212047613</v>
      </c>
      <c r="G280" s="131">
        <f t="shared" si="52"/>
        <v>30</v>
      </c>
      <c r="H280" s="145">
        <f t="shared" si="53"/>
        <v>0.98265647212047613</v>
      </c>
      <c r="I280" s="131">
        <f t="shared" si="54"/>
        <v>1</v>
      </c>
      <c r="J280" s="168"/>
    </row>
    <row r="281" spans="2:10" x14ac:dyDescent="0.25">
      <c r="B281" s="11">
        <v>72</v>
      </c>
      <c r="C281" s="101">
        <v>37218</v>
      </c>
      <c r="D281" s="8">
        <f t="shared" si="50"/>
        <v>37308</v>
      </c>
      <c r="E281" s="118">
        <f t="shared" si="51"/>
        <v>31</v>
      </c>
      <c r="F281" s="158">
        <v>0.98705866233377459</v>
      </c>
      <c r="G281" s="131">
        <f t="shared" si="52"/>
        <v>31</v>
      </c>
      <c r="H281" s="145">
        <f t="shared" si="53"/>
        <v>0.98705866233377459</v>
      </c>
      <c r="I281" s="131">
        <f t="shared" si="54"/>
        <v>1</v>
      </c>
      <c r="J281" s="168"/>
    </row>
    <row r="282" spans="2:10" x14ac:dyDescent="0.25">
      <c r="B282" s="11">
        <v>73</v>
      </c>
      <c r="C282" s="101">
        <v>37220</v>
      </c>
      <c r="D282" s="8">
        <f t="shared" si="50"/>
        <v>37310</v>
      </c>
      <c r="E282" s="118">
        <f t="shared" si="51"/>
        <v>31</v>
      </c>
      <c r="F282" s="158">
        <v>0.97559326501746002</v>
      </c>
      <c r="G282" s="131">
        <f t="shared" si="52"/>
        <v>31</v>
      </c>
      <c r="H282" s="145">
        <f t="shared" si="53"/>
        <v>0.97559326501746002</v>
      </c>
      <c r="I282" s="131">
        <f t="shared" si="54"/>
        <v>1</v>
      </c>
      <c r="J282" s="168"/>
    </row>
    <row r="283" spans="2:10" x14ac:dyDescent="0.25">
      <c r="B283" s="11">
        <v>74</v>
      </c>
      <c r="C283" s="101">
        <v>37219</v>
      </c>
      <c r="D283" s="8">
        <f t="shared" si="50"/>
        <v>37309</v>
      </c>
      <c r="E283" s="118">
        <f t="shared" si="51"/>
        <v>31</v>
      </c>
      <c r="F283" s="158">
        <v>0.95346552456500144</v>
      </c>
      <c r="G283" s="131">
        <f t="shared" si="52"/>
        <v>31</v>
      </c>
      <c r="H283" s="145">
        <f t="shared" si="53"/>
        <v>0.95346552456500144</v>
      </c>
      <c r="I283" s="131">
        <f t="shared" si="54"/>
        <v>1</v>
      </c>
      <c r="J283" s="168"/>
    </row>
    <row r="284" spans="2:10" x14ac:dyDescent="0.25">
      <c r="B284" s="11">
        <v>75</v>
      </c>
      <c r="C284" s="101">
        <v>37220</v>
      </c>
      <c r="D284" s="8">
        <f t="shared" si="50"/>
        <v>37310</v>
      </c>
      <c r="E284" s="118">
        <f t="shared" si="51"/>
        <v>31</v>
      </c>
      <c r="F284" s="158">
        <v>0.98291117324883936</v>
      </c>
      <c r="G284" s="131">
        <f t="shared" si="52"/>
        <v>31</v>
      </c>
      <c r="H284" s="145">
        <f t="shared" si="53"/>
        <v>0.98291117324883936</v>
      </c>
      <c r="I284" s="131">
        <f t="shared" si="54"/>
        <v>1</v>
      </c>
      <c r="J284" s="168"/>
    </row>
    <row r="285" spans="2:10" x14ac:dyDescent="0.25">
      <c r="B285" s="11">
        <v>76</v>
      </c>
      <c r="C285" s="101">
        <v>37220</v>
      </c>
      <c r="D285" s="8">
        <f t="shared" si="50"/>
        <v>37310</v>
      </c>
      <c r="E285" s="118">
        <f t="shared" si="51"/>
        <v>31</v>
      </c>
      <c r="F285" s="158">
        <v>0.88049493047718996</v>
      </c>
      <c r="G285" s="131">
        <f t="shared" si="52"/>
        <v>31</v>
      </c>
      <c r="H285" s="145">
        <f t="shared" si="53"/>
        <v>0.88049493047718996</v>
      </c>
      <c r="I285" s="131">
        <f t="shared" si="54"/>
        <v>1</v>
      </c>
      <c r="J285" s="168"/>
    </row>
    <row r="286" spans="2:10" x14ac:dyDescent="0.25">
      <c r="B286" s="11">
        <v>77</v>
      </c>
      <c r="C286" s="101">
        <v>37219</v>
      </c>
      <c r="D286" s="8">
        <f t="shared" si="50"/>
        <v>37309</v>
      </c>
      <c r="E286" s="118">
        <f t="shared" si="51"/>
        <v>31</v>
      </c>
      <c r="F286" s="158">
        <v>0.98561154817455288</v>
      </c>
      <c r="G286" s="131">
        <f t="shared" si="52"/>
        <v>31</v>
      </c>
      <c r="H286" s="145">
        <f t="shared" si="53"/>
        <v>0.98561154817455288</v>
      </c>
      <c r="I286" s="131">
        <f t="shared" si="54"/>
        <v>1</v>
      </c>
      <c r="J286" s="168"/>
    </row>
    <row r="287" spans="2:10" x14ac:dyDescent="0.25">
      <c r="B287" s="11">
        <v>78</v>
      </c>
      <c r="C287" s="102">
        <v>37230</v>
      </c>
      <c r="D287" s="8">
        <f t="shared" si="50"/>
        <v>37320</v>
      </c>
      <c r="E287" s="118">
        <f t="shared" si="51"/>
        <v>27</v>
      </c>
      <c r="F287" s="158">
        <v>0.95365274310464743</v>
      </c>
      <c r="G287" s="131">
        <f t="shared" si="52"/>
        <v>27</v>
      </c>
      <c r="H287" s="145">
        <f t="shared" si="53"/>
        <v>0.95365274310464743</v>
      </c>
      <c r="I287" s="131">
        <f t="shared" si="54"/>
        <v>1</v>
      </c>
      <c r="J287" s="168"/>
    </row>
    <row r="288" spans="2:10" x14ac:dyDescent="0.25">
      <c r="B288" s="11">
        <v>79</v>
      </c>
      <c r="C288" s="101">
        <v>37224</v>
      </c>
      <c r="D288" s="8">
        <f t="shared" si="50"/>
        <v>37314</v>
      </c>
      <c r="E288" s="118">
        <f t="shared" si="51"/>
        <v>31</v>
      </c>
      <c r="F288" s="158">
        <v>0.97126971763647996</v>
      </c>
      <c r="G288" s="131">
        <f t="shared" si="52"/>
        <v>31</v>
      </c>
      <c r="H288" s="145">
        <f t="shared" si="53"/>
        <v>0.97126971763647996</v>
      </c>
      <c r="I288" s="131">
        <f t="shared" si="54"/>
        <v>1</v>
      </c>
      <c r="J288" s="168"/>
    </row>
    <row r="289" spans="2:10" x14ac:dyDescent="0.25">
      <c r="B289" s="11">
        <v>80</v>
      </c>
      <c r="C289" s="101">
        <v>37224</v>
      </c>
      <c r="D289" s="8">
        <f t="shared" si="50"/>
        <v>37314</v>
      </c>
      <c r="E289" s="118">
        <f t="shared" si="51"/>
        <v>31</v>
      </c>
      <c r="F289" s="158">
        <v>0.96721882439536611</v>
      </c>
      <c r="G289" s="131">
        <f t="shared" si="52"/>
        <v>31</v>
      </c>
      <c r="H289" s="145">
        <f t="shared" si="53"/>
        <v>0.96721882439536611</v>
      </c>
      <c r="I289" s="131">
        <f t="shared" si="54"/>
        <v>1</v>
      </c>
      <c r="J289" s="168"/>
    </row>
    <row r="290" spans="2:10" x14ac:dyDescent="0.25">
      <c r="B290" s="11">
        <v>81</v>
      </c>
      <c r="C290" s="102">
        <v>37230</v>
      </c>
      <c r="D290" s="8">
        <f t="shared" si="50"/>
        <v>37320</v>
      </c>
      <c r="E290" s="118">
        <f t="shared" si="51"/>
        <v>27</v>
      </c>
      <c r="F290" s="158">
        <v>0.70298891653893714</v>
      </c>
      <c r="G290" s="131">
        <f t="shared" si="52"/>
        <v>27</v>
      </c>
      <c r="H290" s="145">
        <f t="shared" si="53"/>
        <v>0.70298891653893714</v>
      </c>
      <c r="I290" s="131">
        <f t="shared" si="54"/>
        <v>1</v>
      </c>
      <c r="J290" s="168"/>
    </row>
    <row r="291" spans="2:10" x14ac:dyDescent="0.25">
      <c r="B291" s="11">
        <v>82</v>
      </c>
      <c r="C291" s="101">
        <v>37224</v>
      </c>
      <c r="D291" s="8">
        <f t="shared" si="50"/>
        <v>37314</v>
      </c>
      <c r="E291" s="118">
        <f t="shared" si="51"/>
        <v>31</v>
      </c>
      <c r="F291" s="158">
        <v>0.98936090862466042</v>
      </c>
      <c r="G291" s="131">
        <f t="shared" si="52"/>
        <v>31</v>
      </c>
      <c r="H291" s="145">
        <f t="shared" si="53"/>
        <v>0.98936090862466042</v>
      </c>
      <c r="I291" s="131">
        <f t="shared" si="54"/>
        <v>1</v>
      </c>
      <c r="J291" s="168"/>
    </row>
    <row r="292" spans="2:10" x14ac:dyDescent="0.25">
      <c r="B292" s="11">
        <v>83</v>
      </c>
      <c r="C292" s="102">
        <v>37227</v>
      </c>
      <c r="D292" s="8">
        <f t="shared" si="50"/>
        <v>37317</v>
      </c>
      <c r="E292" s="118">
        <f t="shared" si="51"/>
        <v>30</v>
      </c>
      <c r="F292" s="158">
        <v>0.98551441950760077</v>
      </c>
      <c r="G292" s="131">
        <f t="shared" si="52"/>
        <v>30</v>
      </c>
      <c r="H292" s="145">
        <f t="shared" si="53"/>
        <v>0.98551441950760077</v>
      </c>
      <c r="I292" s="131">
        <f t="shared" si="54"/>
        <v>1</v>
      </c>
      <c r="J292" s="168"/>
    </row>
    <row r="293" spans="2:10" x14ac:dyDescent="0.25">
      <c r="B293" s="11">
        <v>84</v>
      </c>
      <c r="C293" s="102">
        <v>37228</v>
      </c>
      <c r="D293" s="8">
        <f t="shared" si="50"/>
        <v>37318</v>
      </c>
      <c r="E293" s="118">
        <f t="shared" si="51"/>
        <v>29</v>
      </c>
      <c r="F293" s="158">
        <v>0.84672582396535412</v>
      </c>
      <c r="G293" s="131">
        <f t="shared" si="52"/>
        <v>29</v>
      </c>
      <c r="H293" s="145">
        <f t="shared" si="53"/>
        <v>0.84672582396535412</v>
      </c>
      <c r="I293" s="131">
        <f t="shared" si="54"/>
        <v>1</v>
      </c>
      <c r="J293" s="168"/>
    </row>
    <row r="294" spans="2:10" x14ac:dyDescent="0.25">
      <c r="B294" s="11">
        <v>85</v>
      </c>
      <c r="C294" s="102">
        <v>37231</v>
      </c>
      <c r="D294" s="8">
        <f t="shared" si="50"/>
        <v>37321</v>
      </c>
      <c r="E294" s="118">
        <f t="shared" si="51"/>
        <v>26</v>
      </c>
      <c r="F294" s="158">
        <v>0.94940166422881633</v>
      </c>
      <c r="G294" s="131">
        <f t="shared" si="52"/>
        <v>26</v>
      </c>
      <c r="H294" s="145">
        <f t="shared" si="53"/>
        <v>0.94940166422881633</v>
      </c>
      <c r="I294" s="131">
        <f t="shared" si="54"/>
        <v>1</v>
      </c>
      <c r="J294" s="168"/>
    </row>
    <row r="295" spans="2:10" x14ac:dyDescent="0.25">
      <c r="B295" s="11">
        <v>86</v>
      </c>
      <c r="C295" s="102">
        <v>37229</v>
      </c>
      <c r="D295" s="8">
        <f t="shared" si="50"/>
        <v>37319</v>
      </c>
      <c r="E295" s="118">
        <f t="shared" si="51"/>
        <v>28</v>
      </c>
      <c r="F295" s="158">
        <v>0.47117952949560493</v>
      </c>
      <c r="G295" s="131">
        <f t="shared" si="52"/>
        <v>28</v>
      </c>
      <c r="H295" s="145">
        <f t="shared" si="53"/>
        <v>0.47117952949560493</v>
      </c>
      <c r="I295" s="131">
        <f t="shared" si="54"/>
        <v>1</v>
      </c>
      <c r="J295" s="168"/>
    </row>
    <row r="296" spans="2:10" x14ac:dyDescent="0.25">
      <c r="B296" s="11">
        <v>87</v>
      </c>
      <c r="C296" s="102">
        <v>37228</v>
      </c>
      <c r="D296" s="8">
        <f t="shared" si="50"/>
        <v>37318</v>
      </c>
      <c r="E296" s="118">
        <f t="shared" si="51"/>
        <v>29</v>
      </c>
      <c r="F296" s="158">
        <v>0.98479672804142038</v>
      </c>
      <c r="G296" s="131">
        <f t="shared" si="52"/>
        <v>29</v>
      </c>
      <c r="H296" s="145">
        <f t="shared" si="53"/>
        <v>0.98479672804142038</v>
      </c>
      <c r="I296" s="131">
        <f t="shared" si="54"/>
        <v>1</v>
      </c>
      <c r="J296" s="168"/>
    </row>
    <row r="297" spans="2:10" x14ac:dyDescent="0.25">
      <c r="B297" s="11">
        <v>88</v>
      </c>
      <c r="C297" s="102">
        <v>37229</v>
      </c>
      <c r="D297" s="8">
        <f t="shared" ref="D297:D322" si="55">C297+90</f>
        <v>37319</v>
      </c>
      <c r="E297" s="118">
        <f t="shared" ref="E297:E322" si="56">IF($A$9&gt;=D297,(IF($A$9-D297+1&gt;$A$10,$A$9-$A$8+1,$A$9-D297+1)),0)</f>
        <v>28</v>
      </c>
      <c r="F297" s="158">
        <v>0.98453514582991353</v>
      </c>
      <c r="G297" s="131">
        <f t="shared" ref="G297:G322" si="57">IF(F297&lt;&gt;"",E297,0)</f>
        <v>28</v>
      </c>
      <c r="H297" s="145">
        <f t="shared" ref="H297:H322" si="58">IF(F297&lt;&gt;"",F297,0)</f>
        <v>0.98453514582991353</v>
      </c>
      <c r="I297" s="131">
        <f t="shared" ref="I297:I322" si="59">IF(E297&gt;0,1,0)</f>
        <v>1</v>
      </c>
      <c r="J297" s="168"/>
    </row>
    <row r="298" spans="2:10" x14ac:dyDescent="0.25">
      <c r="B298" s="11">
        <v>89</v>
      </c>
      <c r="C298" s="102">
        <v>37229</v>
      </c>
      <c r="D298" s="8">
        <f t="shared" si="55"/>
        <v>37319</v>
      </c>
      <c r="E298" s="118">
        <f t="shared" si="56"/>
        <v>28</v>
      </c>
      <c r="F298" s="158">
        <v>0.99209166855796571</v>
      </c>
      <c r="G298" s="131">
        <f t="shared" si="57"/>
        <v>28</v>
      </c>
      <c r="H298" s="145">
        <f t="shared" si="58"/>
        <v>0.99209166855796571</v>
      </c>
      <c r="I298" s="131">
        <f t="shared" si="59"/>
        <v>1</v>
      </c>
      <c r="J298" s="168"/>
    </row>
    <row r="299" spans="2:10" x14ac:dyDescent="0.25">
      <c r="B299" s="11">
        <v>90</v>
      </c>
      <c r="C299" s="102">
        <v>37227</v>
      </c>
      <c r="D299" s="8">
        <f t="shared" si="55"/>
        <v>37317</v>
      </c>
      <c r="E299" s="118">
        <f t="shared" si="56"/>
        <v>30</v>
      </c>
      <c r="F299" s="158">
        <v>0.99073955901913124</v>
      </c>
      <c r="G299" s="131">
        <f t="shared" si="57"/>
        <v>30</v>
      </c>
      <c r="H299" s="145">
        <f t="shared" si="58"/>
        <v>0.99073955901913124</v>
      </c>
      <c r="I299" s="131">
        <f t="shared" si="59"/>
        <v>1</v>
      </c>
      <c r="J299" s="168"/>
    </row>
    <row r="300" spans="2:10" x14ac:dyDescent="0.25">
      <c r="B300" s="11">
        <v>91</v>
      </c>
      <c r="C300" s="101">
        <v>37224</v>
      </c>
      <c r="D300" s="8">
        <f t="shared" si="55"/>
        <v>37314</v>
      </c>
      <c r="E300" s="118">
        <f t="shared" si="56"/>
        <v>31</v>
      </c>
      <c r="F300" s="158">
        <v>0.91612994846806861</v>
      </c>
      <c r="G300" s="131">
        <f t="shared" si="57"/>
        <v>31</v>
      </c>
      <c r="H300" s="145">
        <f t="shared" si="58"/>
        <v>0.91612994846806861</v>
      </c>
      <c r="I300" s="131">
        <f t="shared" si="59"/>
        <v>1</v>
      </c>
      <c r="J300" s="168"/>
    </row>
    <row r="301" spans="2:10" x14ac:dyDescent="0.25">
      <c r="B301" s="11">
        <v>92</v>
      </c>
      <c r="C301" s="102">
        <v>37233</v>
      </c>
      <c r="D301" s="8">
        <f t="shared" si="55"/>
        <v>37323</v>
      </c>
      <c r="E301" s="118">
        <f t="shared" si="56"/>
        <v>24</v>
      </c>
      <c r="F301" s="158">
        <v>0.98060776605623401</v>
      </c>
      <c r="G301" s="131">
        <f t="shared" si="57"/>
        <v>24</v>
      </c>
      <c r="H301" s="145">
        <f t="shared" si="58"/>
        <v>0.98060776605623401</v>
      </c>
      <c r="I301" s="131">
        <f t="shared" si="59"/>
        <v>1</v>
      </c>
      <c r="J301" s="168"/>
    </row>
    <row r="302" spans="2:10" x14ac:dyDescent="0.25">
      <c r="B302" s="11">
        <v>93</v>
      </c>
      <c r="C302" s="102">
        <v>37229</v>
      </c>
      <c r="D302" s="8">
        <f t="shared" si="55"/>
        <v>37319</v>
      </c>
      <c r="E302" s="118">
        <f t="shared" si="56"/>
        <v>28</v>
      </c>
      <c r="F302" s="158">
        <v>0.948106</v>
      </c>
      <c r="G302" s="131">
        <f t="shared" si="57"/>
        <v>28</v>
      </c>
      <c r="H302" s="145">
        <f t="shared" si="58"/>
        <v>0.948106</v>
      </c>
      <c r="I302" s="131">
        <f t="shared" si="59"/>
        <v>1</v>
      </c>
      <c r="J302" s="168"/>
    </row>
    <row r="303" spans="2:10" x14ac:dyDescent="0.25">
      <c r="B303" s="1">
        <v>96</v>
      </c>
      <c r="C303" s="102">
        <v>37226</v>
      </c>
      <c r="D303" s="8">
        <f t="shared" si="55"/>
        <v>37316</v>
      </c>
      <c r="E303" s="118">
        <f t="shared" si="56"/>
        <v>31</v>
      </c>
      <c r="F303" s="158">
        <v>0.9905108256940135</v>
      </c>
      <c r="G303" s="131">
        <f t="shared" si="57"/>
        <v>31</v>
      </c>
      <c r="H303" s="145">
        <f t="shared" si="58"/>
        <v>0.9905108256940135</v>
      </c>
      <c r="I303" s="131">
        <f t="shared" si="59"/>
        <v>1</v>
      </c>
      <c r="J303" s="168"/>
    </row>
    <row r="304" spans="2:10" x14ac:dyDescent="0.25">
      <c r="B304" s="1">
        <v>100</v>
      </c>
      <c r="C304" s="102">
        <v>37226</v>
      </c>
      <c r="D304" s="8">
        <f t="shared" si="55"/>
        <v>37316</v>
      </c>
      <c r="E304" s="118">
        <f t="shared" si="56"/>
        <v>31</v>
      </c>
      <c r="F304" s="158">
        <v>0.93364077448365523</v>
      </c>
      <c r="G304" s="131">
        <f t="shared" si="57"/>
        <v>31</v>
      </c>
      <c r="H304" s="145">
        <f t="shared" si="58"/>
        <v>0.93364077448365523</v>
      </c>
      <c r="I304" s="131">
        <f t="shared" si="59"/>
        <v>1</v>
      </c>
      <c r="J304" s="168"/>
    </row>
    <row r="305" spans="2:10" x14ac:dyDescent="0.25">
      <c r="B305" s="1">
        <v>102</v>
      </c>
      <c r="C305" s="102">
        <v>37227</v>
      </c>
      <c r="D305" s="8">
        <f t="shared" si="55"/>
        <v>37317</v>
      </c>
      <c r="E305" s="118">
        <f t="shared" si="56"/>
        <v>30</v>
      </c>
      <c r="F305" s="158">
        <v>0.99150844024307894</v>
      </c>
      <c r="G305" s="131">
        <f t="shared" si="57"/>
        <v>30</v>
      </c>
      <c r="H305" s="145">
        <f t="shared" si="58"/>
        <v>0.99150844024307894</v>
      </c>
      <c r="I305" s="131">
        <f t="shared" si="59"/>
        <v>1</v>
      </c>
      <c r="J305" s="168"/>
    </row>
    <row r="306" spans="2:10" x14ac:dyDescent="0.25">
      <c r="B306" s="1">
        <v>103</v>
      </c>
      <c r="C306" s="101">
        <v>37224</v>
      </c>
      <c r="D306" s="8">
        <f t="shared" si="55"/>
        <v>37314</v>
      </c>
      <c r="E306" s="118">
        <f t="shared" si="56"/>
        <v>31</v>
      </c>
      <c r="F306" s="158">
        <v>0.9899172317839664</v>
      </c>
      <c r="G306" s="131">
        <f t="shared" si="57"/>
        <v>31</v>
      </c>
      <c r="H306" s="145">
        <f t="shared" si="58"/>
        <v>0.9899172317839664</v>
      </c>
      <c r="I306" s="131">
        <f t="shared" si="59"/>
        <v>1</v>
      </c>
      <c r="J306" s="168"/>
    </row>
    <row r="307" spans="2:10" x14ac:dyDescent="0.25">
      <c r="B307" s="1">
        <v>104</v>
      </c>
      <c r="C307" s="102">
        <v>37228</v>
      </c>
      <c r="D307" s="8">
        <f t="shared" si="55"/>
        <v>37318</v>
      </c>
      <c r="E307" s="118">
        <f t="shared" si="56"/>
        <v>29</v>
      </c>
      <c r="F307" s="158">
        <v>0.92240561575276114</v>
      </c>
      <c r="G307" s="131">
        <f t="shared" si="57"/>
        <v>29</v>
      </c>
      <c r="H307" s="145">
        <f t="shared" si="58"/>
        <v>0.92240561575276114</v>
      </c>
      <c r="I307" s="131">
        <f t="shared" si="59"/>
        <v>1</v>
      </c>
      <c r="J307" s="168"/>
    </row>
    <row r="308" spans="2:10" x14ac:dyDescent="0.25">
      <c r="B308" s="1">
        <v>105</v>
      </c>
      <c r="C308" s="101">
        <v>37223</v>
      </c>
      <c r="D308" s="8">
        <f t="shared" si="55"/>
        <v>37313</v>
      </c>
      <c r="E308" s="118">
        <f t="shared" si="56"/>
        <v>31</v>
      </c>
      <c r="F308" s="158">
        <v>0.7579578439560567</v>
      </c>
      <c r="G308" s="131">
        <f t="shared" si="57"/>
        <v>31</v>
      </c>
      <c r="H308" s="145">
        <f t="shared" si="58"/>
        <v>0.7579578439560567</v>
      </c>
      <c r="I308" s="131">
        <f t="shared" si="59"/>
        <v>1</v>
      </c>
      <c r="J308" s="168"/>
    </row>
    <row r="309" spans="2:10" x14ac:dyDescent="0.25">
      <c r="B309" s="1">
        <v>106</v>
      </c>
      <c r="C309" s="101">
        <v>37224</v>
      </c>
      <c r="D309" s="8">
        <f t="shared" si="55"/>
        <v>37314</v>
      </c>
      <c r="E309" s="118">
        <f t="shared" si="56"/>
        <v>31</v>
      </c>
      <c r="F309" s="158">
        <v>0.9310804933120076</v>
      </c>
      <c r="G309" s="131">
        <f t="shared" si="57"/>
        <v>31</v>
      </c>
      <c r="H309" s="145">
        <f t="shared" si="58"/>
        <v>0.9310804933120076</v>
      </c>
      <c r="I309" s="131">
        <f t="shared" si="59"/>
        <v>1</v>
      </c>
      <c r="J309" s="168"/>
    </row>
    <row r="310" spans="2:10" x14ac:dyDescent="0.25">
      <c r="B310" s="1">
        <v>107</v>
      </c>
      <c r="C310" s="101">
        <v>37224</v>
      </c>
      <c r="D310" s="8">
        <f t="shared" si="55"/>
        <v>37314</v>
      </c>
      <c r="E310" s="118">
        <f t="shared" si="56"/>
        <v>31</v>
      </c>
      <c r="F310" s="158">
        <v>0.90014757398192735</v>
      </c>
      <c r="G310" s="131">
        <f t="shared" si="57"/>
        <v>31</v>
      </c>
      <c r="H310" s="145">
        <f t="shared" si="58"/>
        <v>0.90014757398192735</v>
      </c>
      <c r="I310" s="131">
        <f t="shared" si="59"/>
        <v>1</v>
      </c>
      <c r="J310" s="168"/>
    </row>
    <row r="311" spans="2:10" x14ac:dyDescent="0.25">
      <c r="B311" s="1">
        <v>108</v>
      </c>
      <c r="C311" s="102">
        <v>37227</v>
      </c>
      <c r="D311" s="8">
        <f t="shared" si="55"/>
        <v>37317</v>
      </c>
      <c r="E311" s="118">
        <f t="shared" si="56"/>
        <v>30</v>
      </c>
      <c r="F311" s="158">
        <v>0.79473084396323357</v>
      </c>
      <c r="G311" s="131">
        <f t="shared" si="57"/>
        <v>30</v>
      </c>
      <c r="H311" s="145">
        <f t="shared" si="58"/>
        <v>0.79473084396323357</v>
      </c>
      <c r="I311" s="131">
        <f t="shared" si="59"/>
        <v>1</v>
      </c>
      <c r="J311" s="168"/>
    </row>
    <row r="312" spans="2:10" x14ac:dyDescent="0.25">
      <c r="B312" s="1">
        <v>109</v>
      </c>
      <c r="C312" s="102">
        <v>37228</v>
      </c>
      <c r="D312" s="8">
        <f t="shared" si="55"/>
        <v>37318</v>
      </c>
      <c r="E312" s="118">
        <f t="shared" si="56"/>
        <v>29</v>
      </c>
      <c r="F312" s="158">
        <v>0.98770897184302775</v>
      </c>
      <c r="G312" s="131">
        <f t="shared" si="57"/>
        <v>29</v>
      </c>
      <c r="H312" s="145">
        <f t="shared" si="58"/>
        <v>0.98770897184302775</v>
      </c>
      <c r="I312" s="131">
        <f t="shared" si="59"/>
        <v>1</v>
      </c>
      <c r="J312" s="168"/>
    </row>
    <row r="313" spans="2:10" x14ac:dyDescent="0.25">
      <c r="B313" s="1">
        <v>113</v>
      </c>
      <c r="C313" s="102">
        <v>37227</v>
      </c>
      <c r="D313" s="8">
        <f t="shared" si="55"/>
        <v>37317</v>
      </c>
      <c r="E313" s="118">
        <f t="shared" si="56"/>
        <v>30</v>
      </c>
      <c r="F313" s="158">
        <v>0.92893628536610096</v>
      </c>
      <c r="G313" s="131">
        <f t="shared" si="57"/>
        <v>30</v>
      </c>
      <c r="H313" s="145">
        <f t="shared" si="58"/>
        <v>0.92893628536610096</v>
      </c>
      <c r="I313" s="131">
        <f t="shared" si="59"/>
        <v>1</v>
      </c>
      <c r="J313" s="168"/>
    </row>
    <row r="314" spans="2:10" x14ac:dyDescent="0.25">
      <c r="B314" s="1">
        <v>114</v>
      </c>
      <c r="C314" s="100">
        <v>37216</v>
      </c>
      <c r="D314" s="8">
        <f t="shared" si="55"/>
        <v>37306</v>
      </c>
      <c r="E314" s="118">
        <f t="shared" si="56"/>
        <v>31</v>
      </c>
      <c r="F314" s="158">
        <v>0.97361978319892772</v>
      </c>
      <c r="G314" s="131">
        <f t="shared" si="57"/>
        <v>31</v>
      </c>
      <c r="H314" s="145">
        <f t="shared" si="58"/>
        <v>0.97361978319892772</v>
      </c>
      <c r="I314" s="131">
        <f t="shared" si="59"/>
        <v>1</v>
      </c>
      <c r="J314" s="168"/>
    </row>
    <row r="315" spans="2:10" x14ac:dyDescent="0.25">
      <c r="B315" s="1">
        <v>115</v>
      </c>
      <c r="C315" s="101">
        <v>37222</v>
      </c>
      <c r="D315" s="8">
        <f t="shared" si="55"/>
        <v>37312</v>
      </c>
      <c r="E315" s="118">
        <f t="shared" si="56"/>
        <v>31</v>
      </c>
      <c r="F315" s="158">
        <v>0.98544855315461988</v>
      </c>
      <c r="G315" s="131">
        <f t="shared" si="57"/>
        <v>31</v>
      </c>
      <c r="H315" s="145">
        <f t="shared" si="58"/>
        <v>0.98544855315461988</v>
      </c>
      <c r="I315" s="131">
        <f t="shared" si="59"/>
        <v>1</v>
      </c>
      <c r="J315" s="168"/>
    </row>
    <row r="316" spans="2:10" x14ac:dyDescent="0.25">
      <c r="B316" s="1">
        <v>116</v>
      </c>
      <c r="C316" s="101">
        <v>37221</v>
      </c>
      <c r="D316" s="8">
        <f t="shared" si="55"/>
        <v>37311</v>
      </c>
      <c r="E316" s="118">
        <f t="shared" si="56"/>
        <v>31</v>
      </c>
      <c r="F316" s="158">
        <v>0.79498912489018614</v>
      </c>
      <c r="G316" s="131">
        <f t="shared" si="57"/>
        <v>31</v>
      </c>
      <c r="H316" s="145">
        <f t="shared" si="58"/>
        <v>0.79498912489018614</v>
      </c>
      <c r="I316" s="131">
        <f t="shared" si="59"/>
        <v>1</v>
      </c>
      <c r="J316" s="168"/>
    </row>
    <row r="317" spans="2:10" x14ac:dyDescent="0.25">
      <c r="B317" s="1">
        <v>117</v>
      </c>
      <c r="C317" s="102">
        <v>37229</v>
      </c>
      <c r="D317" s="8">
        <f t="shared" si="55"/>
        <v>37319</v>
      </c>
      <c r="E317" s="118">
        <f t="shared" si="56"/>
        <v>28</v>
      </c>
      <c r="F317" s="158">
        <v>0.93012454530604427</v>
      </c>
      <c r="G317" s="131">
        <f t="shared" si="57"/>
        <v>28</v>
      </c>
      <c r="H317" s="145">
        <f t="shared" si="58"/>
        <v>0.93012454530604427</v>
      </c>
      <c r="I317" s="131">
        <f t="shared" si="59"/>
        <v>1</v>
      </c>
      <c r="J317" s="168"/>
    </row>
    <row r="318" spans="2:10" x14ac:dyDescent="0.25">
      <c r="B318" s="1">
        <v>118</v>
      </c>
      <c r="C318" s="102">
        <v>37228</v>
      </c>
      <c r="D318" s="8">
        <f t="shared" si="55"/>
        <v>37318</v>
      </c>
      <c r="E318" s="118">
        <f t="shared" si="56"/>
        <v>29</v>
      </c>
      <c r="F318" s="158">
        <v>0.98371513168147118</v>
      </c>
      <c r="G318" s="131">
        <f t="shared" si="57"/>
        <v>29</v>
      </c>
      <c r="H318" s="145">
        <f t="shared" si="58"/>
        <v>0.98371513168147118</v>
      </c>
      <c r="I318" s="131">
        <f t="shared" si="59"/>
        <v>1</v>
      </c>
      <c r="J318" s="168"/>
    </row>
    <row r="319" spans="2:10" x14ac:dyDescent="0.25">
      <c r="B319" s="1">
        <v>119</v>
      </c>
      <c r="C319" s="102">
        <v>37228</v>
      </c>
      <c r="D319" s="8">
        <f t="shared" si="55"/>
        <v>37318</v>
      </c>
      <c r="E319" s="118">
        <f t="shared" si="56"/>
        <v>29</v>
      </c>
      <c r="F319" s="158">
        <v>0.90149141798087884</v>
      </c>
      <c r="G319" s="131">
        <f t="shared" si="57"/>
        <v>29</v>
      </c>
      <c r="H319" s="145">
        <f t="shared" si="58"/>
        <v>0.90149141798087884</v>
      </c>
      <c r="I319" s="131">
        <f t="shared" si="59"/>
        <v>1</v>
      </c>
      <c r="J319" s="168"/>
    </row>
    <row r="320" spans="2:10" x14ac:dyDescent="0.25">
      <c r="B320" s="1">
        <v>120</v>
      </c>
      <c r="C320" s="102">
        <v>37229</v>
      </c>
      <c r="D320" s="8">
        <f t="shared" si="55"/>
        <v>37319</v>
      </c>
      <c r="E320" s="118">
        <f t="shared" si="56"/>
        <v>28</v>
      </c>
      <c r="F320" s="158">
        <v>0.99082878342808045</v>
      </c>
      <c r="G320" s="131">
        <f t="shared" si="57"/>
        <v>28</v>
      </c>
      <c r="H320" s="145">
        <f t="shared" si="58"/>
        <v>0.99082878342808045</v>
      </c>
      <c r="I320" s="131">
        <f t="shared" si="59"/>
        <v>1</v>
      </c>
      <c r="J320" s="168"/>
    </row>
    <row r="321" spans="2:10" x14ac:dyDescent="0.25">
      <c r="B321" s="1">
        <v>121</v>
      </c>
      <c r="C321" s="102">
        <v>37228</v>
      </c>
      <c r="D321" s="8">
        <f t="shared" si="55"/>
        <v>37318</v>
      </c>
      <c r="E321" s="118">
        <f t="shared" si="56"/>
        <v>29</v>
      </c>
      <c r="F321" s="158">
        <v>0.77675422566071095</v>
      </c>
      <c r="G321" s="131">
        <f t="shared" si="57"/>
        <v>29</v>
      </c>
      <c r="H321" s="145">
        <f t="shared" si="58"/>
        <v>0.77675422566071095</v>
      </c>
      <c r="I321" s="131">
        <f t="shared" si="59"/>
        <v>1</v>
      </c>
      <c r="J321" s="168"/>
    </row>
    <row r="322" spans="2:10" x14ac:dyDescent="0.25">
      <c r="B322" s="1">
        <v>122</v>
      </c>
      <c r="C322" s="102">
        <v>37228</v>
      </c>
      <c r="D322" s="8">
        <f t="shared" si="55"/>
        <v>37318</v>
      </c>
      <c r="E322" s="118">
        <f t="shared" si="56"/>
        <v>29</v>
      </c>
      <c r="F322" s="158">
        <v>0.92264696434307736</v>
      </c>
      <c r="G322" s="131">
        <f t="shared" si="57"/>
        <v>29</v>
      </c>
      <c r="H322" s="145">
        <f t="shared" si="58"/>
        <v>0.92264696434307736</v>
      </c>
      <c r="I322" s="131">
        <f t="shared" si="59"/>
        <v>1</v>
      </c>
      <c r="J322" s="168"/>
    </row>
    <row r="323" spans="2:10" x14ac:dyDescent="0.25">
      <c r="B323" s="11"/>
      <c r="E323" s="124" t="s">
        <v>63</v>
      </c>
      <c r="F323" s="125">
        <f>AVERAGE(F233:F322)</f>
        <v>0.9317033971397185</v>
      </c>
      <c r="G323" s="125"/>
      <c r="H323" s="125"/>
      <c r="I323" s="131">
        <f>SUM(I233:I322)</f>
        <v>90</v>
      </c>
    </row>
    <row r="324" spans="2:10" x14ac:dyDescent="0.25">
      <c r="E324" s="112" t="s">
        <v>64</v>
      </c>
      <c r="F324" s="160">
        <f>(G233*H233+G234*H234+G235*H235+G236*H236+G237*H237+G238*H238+G239*H239+G240*H240+G241*H241+G242*H242+G243*H243+G244*H244+G245*H245+G246*H246+G247*H247+G248*H248+G249*H249+G250*H250+G251*H251+G252*H252+G253*H253+G254*H254+G255*H255+G256*H256+G257*H257+G258*H258+G259*H259+G260*H260+G261*H261+G262*H262+G263*H263+G264*H264+G265*H265+G266*H266+G267*H267+G268*H268+G269*H269+G270*H270+G271*H271+G272*H272+G273*H273+G274*H274+G275*H275+G276*H276+G277*H277+G278*H278+G279*H279+G280*H280+G281*H281+G282*H282+G283*H283+G284*H284+G285*H285+G286*H286+G287*H287+G288*H288+G289*H289+G290*H290+G291*H291+G292*H292+G293*H293+G294*H294+G295*H295+G296*H296+G297*H297+G298*H298+G299*H299+G300*H300+G301*H301+G302*H302+G303*H303+G304*H304+G305*H305+G306*H306+G307*H307+G308*H308+G309*H309+G310*H310+G311*H311+G312*H312+G313*H313+G314*H314+G315*H315+G316*H316+G317*H317+G318*H318+G319*H319+G320*H320+G321*H321+G322*H322)/SUM(G233:G322)</f>
        <v>0.93226978036111985</v>
      </c>
    </row>
  </sheetData>
  <mergeCells count="10">
    <mergeCell ref="B2:D2"/>
    <mergeCell ref="B208:C208"/>
    <mergeCell ref="B3:D3"/>
    <mergeCell ref="B230:C230"/>
    <mergeCell ref="B5:C5"/>
    <mergeCell ref="B187:C187"/>
    <mergeCell ref="B136:C136"/>
    <mergeCell ref="B151:C151"/>
    <mergeCell ref="B176:C176"/>
    <mergeCell ref="B31:C31"/>
  </mergeCells>
  <conditionalFormatting sqref="I154:I174 I211:I228 I179:I185 I190:I206 I233:I323 I9:I28 I139:I149 I34:I133 E139:F148 E9:F28 E154:F173 E179:F184 E190:F205 E211:F227 E34:F133 E233:F322">
    <cfRule type="cellIs" dxfId="1" priority="1" stopIfTrue="1" operator="greaterThanOrEqual">
      <formula>$A$9</formula>
    </cfRule>
  </conditionalFormatting>
  <conditionalFormatting sqref="D9:D28 D34:D133 D139:D148 D154:D173 D179:D184 D190:D205 D211:D227 D233:D322">
    <cfRule type="cellIs" dxfId="0" priority="2" stopIfTrue="1" operator="greaterThan">
      <formula>$A$9</formula>
    </cfRule>
  </conditionalFormatting>
  <pageMargins left="0.75" right="0.75" top="1" bottom="1" header="0.5" footer="0.5"/>
  <pageSetup scale="66" fitToHeight="4" orientation="portrait" r:id="rId1"/>
  <headerFooter alignWithMargins="0">
    <oddHeader>&amp;C&amp;"Arial,Bold"&amp;16 2001 Commissioning Summary</oddHeader>
    <oddFooter>&amp;R&amp;D</oddFooter>
  </headerFooter>
  <rowBreaks count="4" manualBreakCount="4">
    <brk id="28" max="11" man="1"/>
    <brk id="82" max="11" man="1"/>
    <brk id="133" max="11" man="1"/>
    <brk id="205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Nov 2001</vt:lpstr>
      <vt:lpstr>Dec 2001</vt:lpstr>
      <vt:lpstr>Jan 2002</vt:lpstr>
      <vt:lpstr>Feb 2002</vt:lpstr>
      <vt:lpstr>Mar 2002</vt:lpstr>
      <vt:lpstr>'Dec 2001'!Print_Area</vt:lpstr>
      <vt:lpstr>'Feb 2002'!Print_Area</vt:lpstr>
      <vt:lpstr>'Jan 2002'!Print_Area</vt:lpstr>
      <vt:lpstr>'Mar 2002'!Print_Area</vt:lpstr>
    </vt:vector>
  </TitlesOfParts>
  <Company>Enron Wind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Ellis</dc:creator>
  <cp:lastModifiedBy>Havlíček Jan</cp:lastModifiedBy>
  <cp:lastPrinted>2001-12-28T17:36:58Z</cp:lastPrinted>
  <dcterms:created xsi:type="dcterms:W3CDTF">2001-07-31T21:23:10Z</dcterms:created>
  <dcterms:modified xsi:type="dcterms:W3CDTF">2023-09-10T15:16:17Z</dcterms:modified>
</cp:coreProperties>
</file>