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HorizontalScroll="0" showVerticalScroll="0" xWindow="720" yWindow="252" windowWidth="13980" windowHeight="8640" activeTab="2"/>
  </bookViews>
  <sheets>
    <sheet name="CurveFetch" sheetId="1" r:id="rId1"/>
    <sheet name="Calcs" sheetId="2" r:id="rId2"/>
    <sheet name="Summary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CurveFetch!$E$1:$AD$7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</workbook>
</file>

<file path=xl/calcChain.xml><?xml version="1.0" encoding="utf-8"?>
<calcChain xmlns="http://schemas.openxmlformats.org/spreadsheetml/2006/main">
  <c r="A1" i="2" l="1"/>
  <c r="G5" i="2"/>
  <c r="H5" i="2"/>
  <c r="I5" i="2"/>
  <c r="P5" i="2"/>
  <c r="Q5" i="2"/>
  <c r="R5" i="2"/>
  <c r="Y5" i="2"/>
  <c r="Z5" i="2"/>
  <c r="AA5" i="2"/>
  <c r="G6" i="2"/>
  <c r="H6" i="2"/>
  <c r="I6" i="2"/>
  <c r="P6" i="2"/>
  <c r="Q6" i="2"/>
  <c r="R6" i="2"/>
  <c r="Y6" i="2"/>
  <c r="Z6" i="2"/>
  <c r="AA6" i="2"/>
  <c r="G7" i="2"/>
  <c r="H7" i="2"/>
  <c r="I7" i="2"/>
  <c r="P7" i="2"/>
  <c r="Q7" i="2"/>
  <c r="R7" i="2"/>
  <c r="Y7" i="2"/>
  <c r="Z7" i="2"/>
  <c r="AA7" i="2"/>
  <c r="G8" i="2"/>
  <c r="H8" i="2"/>
  <c r="I8" i="2"/>
  <c r="P8" i="2"/>
  <c r="Q8" i="2"/>
  <c r="R8" i="2"/>
  <c r="Y8" i="2"/>
  <c r="Z8" i="2"/>
  <c r="AA8" i="2"/>
  <c r="G9" i="2"/>
  <c r="H9" i="2"/>
  <c r="I9" i="2"/>
  <c r="P9" i="2"/>
  <c r="Q9" i="2"/>
  <c r="R9" i="2"/>
  <c r="Y9" i="2"/>
  <c r="Z9" i="2"/>
  <c r="AA9" i="2"/>
  <c r="G10" i="2"/>
  <c r="H10" i="2"/>
  <c r="I10" i="2"/>
  <c r="P10" i="2"/>
  <c r="Q10" i="2"/>
  <c r="R10" i="2"/>
  <c r="Y10" i="2"/>
  <c r="Z10" i="2"/>
  <c r="AA10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B5" i="1"/>
  <c r="B6" i="1"/>
  <c r="B7" i="1"/>
  <c r="C21" i="3"/>
  <c r="H21" i="3"/>
  <c r="L21" i="3"/>
</calcChain>
</file>

<file path=xl/sharedStrings.xml><?xml version="1.0" encoding="utf-8"?>
<sst xmlns="http://schemas.openxmlformats.org/spreadsheetml/2006/main" count="144" uniqueCount="85">
  <si>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</si>
  <si>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</si>
  <si>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</si>
  <si>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</si>
  <si>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</si>
  <si>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</si>
  <si>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</si>
  <si>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</si>
  <si>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</si>
  <si>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</si>
  <si>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</si>
  <si>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</si>
  <si>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IF-NGPL/MIDCON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</si>
  <si>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</si>
  <si>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</si>
  <si>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</si>
  <si>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</si>
  <si>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</si>
  <si>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</si>
  <si>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</si>
  <si>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</si>
  <si>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</si>
  <si>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</si>
  <si>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</si>
  <si>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</si>
  <si>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</si>
  <si>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</si>
  <si>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</si>
  <si>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</si>
  <si>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</si>
  <si>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</si>
  <si>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</si>
  <si>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</si>
  <si>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Prior Day GD HH</t>
  </si>
  <si>
    <t>Holiday Schedule</t>
  </si>
  <si>
    <t>IF-WAHA-TX</t>
  </si>
  <si>
    <t>IF-HEHUB</t>
  </si>
  <si>
    <t>INTNS</t>
  </si>
  <si>
    <t>R</t>
  </si>
  <si>
    <t>AA</t>
  </si>
  <si>
    <t>s8</t>
  </si>
  <si>
    <t>CGPR-DAWN</t>
  </si>
  <si>
    <t>PWRP</t>
  </si>
  <si>
    <t>s9</t>
  </si>
  <si>
    <t>PXNP15</t>
  </si>
  <si>
    <t>Rockies</t>
  </si>
  <si>
    <t>Socal</t>
  </si>
  <si>
    <t>NYMEX</t>
  </si>
  <si>
    <t>BASIS</t>
  </si>
  <si>
    <t>Spread</t>
  </si>
  <si>
    <t>Res.</t>
  </si>
  <si>
    <t>Cmdty</t>
  </si>
  <si>
    <t xml:space="preserve">Fuel </t>
  </si>
  <si>
    <t>Tot. Var</t>
  </si>
  <si>
    <t>PRICE</t>
  </si>
  <si>
    <t>Emergency Expansion</t>
  </si>
  <si>
    <t>Rates</t>
  </si>
  <si>
    <t>Flow/Strand</t>
  </si>
  <si>
    <t>Tot. Cost</t>
  </si>
  <si>
    <t>Tot. FV</t>
  </si>
  <si>
    <t>PV Factor</t>
  </si>
  <si>
    <t>Present Value</t>
  </si>
  <si>
    <t>Capacity</t>
  </si>
  <si>
    <t>Start Date</t>
  </si>
  <si>
    <t>End Date</t>
  </si>
  <si>
    <t>Beyond</t>
  </si>
  <si>
    <t>Near-term Expansion</t>
  </si>
  <si>
    <t>Long-term Expansion</t>
  </si>
  <si>
    <t>Reserv.</t>
  </si>
  <si>
    <t>Comm.</t>
  </si>
  <si>
    <t>Fuel %</t>
  </si>
  <si>
    <t>KERN RIVER EXPANSION ECONOMICS</t>
  </si>
  <si>
    <t>Assumptions:</t>
  </si>
  <si>
    <t>EMERGENCY EXPANSION</t>
  </si>
  <si>
    <t>Economics</t>
  </si>
  <si>
    <t>SHORT-TERM EXPANSION</t>
  </si>
  <si>
    <t>LONG-TERM EXPANSION</t>
  </si>
  <si>
    <t>/MMBtu</t>
  </si>
  <si>
    <t>Date</t>
  </si>
  <si>
    <t>PV1</t>
  </si>
  <si>
    <t>PV2</t>
  </si>
  <si>
    <t>PV3</t>
  </si>
  <si>
    <t>months</t>
  </si>
  <si>
    <t>NOTE:  RATES CAN BE MODIFIED BUT DATES CANNOT…YET.</t>
  </si>
  <si>
    <t>To be developed.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</si>
</sst>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"/>
    <numFmt numFmtId="165" formatCode="mmm\-dd\-yy"/>
    <numFmt numFmtId="166" formatCode="0.000"/>
    <numFmt numFmtId="167" formatCode="0.00000"/>
    <numFmt numFmtId="168" formatCode="0.0000"/>
    <numFmt numFmtId="177" formatCode="&quot;$&quot;#,##0.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1" xfId="0" applyNumberFormat="1" applyFont="1" applyBorder="1" applyAlignment="1" applyProtection="1">
      <alignment horizontal="right"/>
    </xf>
    <xf numFmtId="164" fontId="4" fillId="2" borderId="1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7" fontId="3" fillId="0" borderId="1" xfId="0" applyNumberFormat="1" applyFont="1" applyBorder="1" applyAlignment="1" applyProtection="1">
      <alignment horizontal="right"/>
    </xf>
    <xf numFmtId="0" fontId="3" fillId="0" borderId="0" xfId="0" applyFont="1" applyBorder="1"/>
    <xf numFmtId="0" fontId="3" fillId="0" borderId="1" xfId="0" applyFont="1" applyBorder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0" fontId="5" fillId="3" borderId="2" xfId="0" applyFont="1" applyFill="1" applyBorder="1" applyAlignment="1">
      <alignment horizontal="center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14" fontId="3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3" fillId="4" borderId="1" xfId="0" applyNumberFormat="1" applyFont="1" applyFill="1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10" fontId="0" fillId="0" borderId="0" xfId="3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7" fillId="3" borderId="12" xfId="0" applyFont="1" applyFill="1" applyBorder="1"/>
    <xf numFmtId="0" fontId="7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8" fillId="3" borderId="13" xfId="0" applyFont="1" applyFill="1" applyBorder="1" applyAlignment="1">
      <alignment horizontal="center"/>
    </xf>
    <xf numFmtId="0" fontId="7" fillId="3" borderId="13" xfId="0" applyFont="1" applyFill="1" applyBorder="1"/>
    <xf numFmtId="0" fontId="8" fillId="3" borderId="12" xfId="0" applyFont="1" applyFill="1" applyBorder="1"/>
    <xf numFmtId="3" fontId="7" fillId="3" borderId="0" xfId="1" applyNumberFormat="1" applyFont="1" applyFill="1" applyBorder="1" applyAlignment="1">
      <alignment horizontal="center"/>
    </xf>
    <xf numFmtId="3" fontId="7" fillId="3" borderId="0" xfId="1" applyNumberFormat="1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7" fillId="3" borderId="0" xfId="0" applyNumberFormat="1" applyFont="1" applyFill="1" applyBorder="1"/>
    <xf numFmtId="10" fontId="7" fillId="3" borderId="0" xfId="3" applyNumberFormat="1" applyFont="1" applyFill="1" applyBorder="1"/>
    <xf numFmtId="10" fontId="7" fillId="3" borderId="13" xfId="3" applyNumberFormat="1" applyFont="1" applyFill="1" applyBorder="1"/>
    <xf numFmtId="0" fontId="8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10" fillId="3" borderId="12" xfId="0" applyFont="1" applyFill="1" applyBorder="1"/>
    <xf numFmtId="0" fontId="10" fillId="3" borderId="0" xfId="0" applyFont="1" applyFill="1" applyBorder="1"/>
    <xf numFmtId="0" fontId="10" fillId="3" borderId="14" xfId="0" applyFont="1" applyFill="1" applyBorder="1"/>
    <xf numFmtId="0" fontId="10" fillId="3" borderId="13" xfId="0" applyFont="1" applyFill="1" applyBorder="1"/>
    <xf numFmtId="0" fontId="10" fillId="3" borderId="0" xfId="0" applyFont="1" applyFill="1"/>
    <xf numFmtId="0" fontId="9" fillId="3" borderId="0" xfId="0" applyFont="1" applyFill="1" applyBorder="1"/>
    <xf numFmtId="0" fontId="10" fillId="3" borderId="15" xfId="0" applyFont="1" applyFill="1" applyBorder="1"/>
    <xf numFmtId="0" fontId="10" fillId="3" borderId="16" xfId="0" applyFont="1" applyFill="1" applyBorder="1"/>
    <xf numFmtId="0" fontId="10" fillId="3" borderId="17" xfId="0" applyFont="1" applyFill="1" applyBorder="1"/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7" fontId="8" fillId="3" borderId="0" xfId="2" applyNumberFormat="1" applyFont="1" applyFill="1" applyBorder="1" applyAlignment="1">
      <alignment horizontal="center"/>
    </xf>
    <xf numFmtId="177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3" fontId="7" fillId="3" borderId="0" xfId="1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3" fontId="7" fillId="3" borderId="13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38100</xdr:rowOff>
        </xdr:from>
        <xdr:to>
          <xdr:col>2</xdr:col>
          <xdr:colOff>30480</xdr:colOff>
          <xdr:row>10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8019"/>
  <sheetViews>
    <sheetView workbookViewId="0">
      <pane xSplit="4" ySplit="7" topLeftCell="E272" activePane="bottomRight" state="frozen"/>
      <selection pane="topRight" activeCell="E1" sqref="E1"/>
      <selection pane="bottomLeft" activeCell="A8" sqref="A8"/>
      <selection pane="bottomRight" activeCell="D285" sqref="D285"/>
    </sheetView>
  </sheetViews>
  <sheetFormatPr defaultColWidth="9.109375" defaultRowHeight="13.2" x14ac:dyDescent="0.25"/>
  <cols>
    <col min="1" max="1" width="6.33203125" style="1" customWidth="1"/>
    <col min="2" max="2" width="16.109375" style="1" customWidth="1"/>
    <col min="3" max="3" width="9.109375" style="1"/>
    <col min="4" max="4" width="12.6640625" style="10" customWidth="1"/>
    <col min="5" max="5" width="12.6640625" style="11" customWidth="1"/>
    <col min="6" max="18" width="16.6640625" style="11" customWidth="1"/>
    <col min="19" max="19" width="16.6640625" style="17" customWidth="1"/>
    <col min="20" max="28" width="18.6640625" style="17" customWidth="1"/>
    <col min="29" max="29" width="18.6640625" customWidth="1"/>
    <col min="30" max="30" width="12.6640625" style="18" customWidth="1"/>
    <col min="31" max="31" width="12.6640625" style="17" customWidth="1"/>
    <col min="32" max="35" width="16.6640625" style="17" customWidth="1"/>
    <col min="36" max="52" width="9.109375" style="17"/>
    <col min="53" max="64" width="8.88671875" customWidth="1"/>
    <col min="65" max="16384" width="9.109375" style="1"/>
  </cols>
  <sheetData>
    <row r="1" spans="1:64" x14ac:dyDescent="0.25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/>
      <c r="V1"/>
      <c r="W1"/>
      <c r="X1"/>
      <c r="Y1"/>
      <c r="Z1"/>
      <c r="AA1"/>
      <c r="AB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64" x14ac:dyDescent="0.25">
      <c r="B2" s="3">
        <f ca="1">HLOOKUP(Count,CurveTable,2,FALSE)</f>
        <v>36965</v>
      </c>
      <c r="D2" s="4" t="s">
        <v>0</v>
      </c>
      <c r="E2" s="19">
        <f ca="1">WORKDAY(TODAY()-1,0,Holiday)</f>
        <v>36965</v>
      </c>
      <c r="F2" s="5">
        <f t="shared" ref="F2:R3" ca="1" si="1">E2</f>
        <v>36965</v>
      </c>
      <c r="G2" s="5">
        <f t="shared" ca="1" si="1"/>
        <v>36965</v>
      </c>
      <c r="H2" s="5">
        <f t="shared" ca="1" si="1"/>
        <v>36965</v>
      </c>
      <c r="I2" s="5">
        <f t="shared" ca="1" si="1"/>
        <v>36965</v>
      </c>
      <c r="J2" s="5">
        <f t="shared" ca="1" si="1"/>
        <v>36965</v>
      </c>
      <c r="K2" s="5">
        <f t="shared" ca="1" si="1"/>
        <v>36965</v>
      </c>
      <c r="L2" s="5">
        <f t="shared" ca="1" si="1"/>
        <v>36965</v>
      </c>
      <c r="M2" s="5">
        <f t="shared" ca="1" si="1"/>
        <v>36965</v>
      </c>
      <c r="N2" s="5">
        <f t="shared" ca="1" si="1"/>
        <v>36965</v>
      </c>
      <c r="O2" s="5">
        <f t="shared" ca="1" si="1"/>
        <v>36965</v>
      </c>
      <c r="P2" s="5">
        <f t="shared" ca="1" si="1"/>
        <v>36965</v>
      </c>
      <c r="Q2" s="5">
        <f t="shared" ca="1" si="1"/>
        <v>36965</v>
      </c>
      <c r="R2" s="5">
        <f t="shared" ca="1" si="1"/>
        <v>36965</v>
      </c>
      <c r="S2" s="5">
        <f ca="1">R2</f>
        <v>36965</v>
      </c>
      <c r="T2" s="5">
        <f ca="1">S2</f>
        <v>36965</v>
      </c>
      <c r="U2"/>
      <c r="V2"/>
      <c r="W2"/>
      <c r="X2"/>
      <c r="Y2"/>
      <c r="Z2"/>
      <c r="AA2"/>
      <c r="AB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64" x14ac:dyDescent="0.25">
      <c r="B3" s="6">
        <f ca="1">HLOOKUP(Count,CurveTable,3,FALSE)</f>
        <v>36982</v>
      </c>
      <c r="D3" s="4" t="s">
        <v>1</v>
      </c>
      <c r="E3" s="6">
        <f ca="1">EOMONTH(E2,0)+1</f>
        <v>36982</v>
      </c>
      <c r="F3" s="6">
        <f t="shared" ca="1" si="1"/>
        <v>36982</v>
      </c>
      <c r="G3" s="6">
        <f t="shared" ca="1" si="1"/>
        <v>36982</v>
      </c>
      <c r="H3" s="6">
        <f t="shared" ca="1" si="1"/>
        <v>36982</v>
      </c>
      <c r="I3" s="6">
        <f t="shared" ca="1" si="1"/>
        <v>36982</v>
      </c>
      <c r="J3" s="6">
        <f t="shared" ca="1" si="1"/>
        <v>36982</v>
      </c>
      <c r="K3" s="6">
        <f t="shared" ca="1" si="1"/>
        <v>36982</v>
      </c>
      <c r="L3" s="6">
        <f t="shared" ca="1" si="1"/>
        <v>36982</v>
      </c>
      <c r="M3" s="6">
        <f t="shared" ca="1" si="1"/>
        <v>36982</v>
      </c>
      <c r="N3" s="6">
        <f t="shared" ca="1" si="1"/>
        <v>36982</v>
      </c>
      <c r="O3" s="6">
        <f t="shared" ca="1" si="1"/>
        <v>36982</v>
      </c>
      <c r="P3" s="6">
        <f t="shared" ca="1" si="1"/>
        <v>36982</v>
      </c>
      <c r="Q3" s="6">
        <f t="shared" ca="1" si="1"/>
        <v>36982</v>
      </c>
      <c r="R3" s="6">
        <f t="shared" ca="1" si="1"/>
        <v>36982</v>
      </c>
      <c r="S3" s="6">
        <f ca="1">R3</f>
        <v>36982</v>
      </c>
      <c r="T3" s="6">
        <f ca="1">S3</f>
        <v>36982</v>
      </c>
      <c r="U3"/>
      <c r="V3"/>
      <c r="W3"/>
      <c r="X3"/>
      <c r="Y3"/>
      <c r="Z3"/>
      <c r="AA3"/>
      <c r="AB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64" s="7" customFormat="1" x14ac:dyDescent="0.25">
      <c r="A4" s="1">
        <v>15</v>
      </c>
      <c r="B4" s="6" t="str">
        <f>HLOOKUP(Count,CurveTable,4,FALSE)</f>
        <v>PWRP</v>
      </c>
      <c r="C4" s="1"/>
      <c r="D4" s="4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36</v>
      </c>
      <c r="N4" s="6" t="s">
        <v>37</v>
      </c>
      <c r="O4" s="6" t="s">
        <v>11</v>
      </c>
      <c r="P4" s="6" t="s">
        <v>12</v>
      </c>
      <c r="Q4" s="6" t="s">
        <v>44</v>
      </c>
      <c r="R4" s="6" t="s">
        <v>35</v>
      </c>
      <c r="S4" s="6" t="s">
        <v>42</v>
      </c>
      <c r="T4" s="6" t="s">
        <v>41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x14ac:dyDescent="0.25">
      <c r="B5" s="8" t="str">
        <f>HLOOKUP(Count,CurveTable,5,FALSE)</f>
        <v>PR</v>
      </c>
      <c r="D5" s="4" t="s">
        <v>13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39</v>
      </c>
      <c r="O5" s="8" t="s">
        <v>14</v>
      </c>
      <c r="P5" s="8" t="s">
        <v>14</v>
      </c>
      <c r="Q5" s="8" t="s">
        <v>14</v>
      </c>
      <c r="R5" s="8" t="s">
        <v>14</v>
      </c>
      <c r="S5" s="8" t="s">
        <v>14</v>
      </c>
      <c r="T5" s="8" t="s">
        <v>14</v>
      </c>
      <c r="U5"/>
      <c r="V5"/>
      <c r="W5"/>
      <c r="X5"/>
      <c r="Y5"/>
      <c r="Z5"/>
      <c r="AA5"/>
      <c r="AB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64" x14ac:dyDescent="0.25">
      <c r="B6" s="8" t="str">
        <f>HLOOKUP(Count,CurveTable,6,FALSE)</f>
        <v>P</v>
      </c>
      <c r="D6" s="4" t="s">
        <v>15</v>
      </c>
      <c r="E6" s="8" t="s">
        <v>16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8" t="s">
        <v>17</v>
      </c>
      <c r="M6" s="8" t="s">
        <v>17</v>
      </c>
      <c r="N6" s="8" t="s">
        <v>38</v>
      </c>
      <c r="O6" s="8" t="s">
        <v>17</v>
      </c>
      <c r="P6" s="8" t="s">
        <v>17</v>
      </c>
      <c r="Q6" s="8" t="s">
        <v>16</v>
      </c>
      <c r="R6" s="8" t="s">
        <v>17</v>
      </c>
      <c r="S6" s="8" t="s">
        <v>16</v>
      </c>
      <c r="T6" s="8" t="s">
        <v>17</v>
      </c>
      <c r="U6"/>
      <c r="V6"/>
      <c r="W6"/>
      <c r="X6"/>
      <c r="Y6"/>
      <c r="Z6"/>
      <c r="AA6"/>
      <c r="AB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64" x14ac:dyDescent="0.25">
      <c r="B7" s="8" t="str">
        <f>HLOOKUP(Count,CurveTable,7,FALSE)</f>
        <v>s8</v>
      </c>
      <c r="D7" s="4" t="s">
        <v>18</v>
      </c>
      <c r="E7" s="8" t="s">
        <v>19</v>
      </c>
      <c r="F7" s="8" t="s">
        <v>20</v>
      </c>
      <c r="G7" s="8" t="s">
        <v>21</v>
      </c>
      <c r="H7" s="8" t="s">
        <v>22</v>
      </c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  <c r="N7" s="8" t="s">
        <v>28</v>
      </c>
      <c r="O7" s="8" t="s">
        <v>29</v>
      </c>
      <c r="P7" s="8" t="s">
        <v>30</v>
      </c>
      <c r="Q7" s="8" t="s">
        <v>31</v>
      </c>
      <c r="R7" s="8" t="s">
        <v>32</v>
      </c>
      <c r="S7" s="8" t="s">
        <v>40</v>
      </c>
      <c r="T7" s="8" t="s">
        <v>43</v>
      </c>
      <c r="U7"/>
      <c r="V7"/>
      <c r="W7"/>
      <c r="X7"/>
      <c r="Y7"/>
      <c r="Z7"/>
      <c r="AA7"/>
      <c r="AB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64" x14ac:dyDescent="0.25">
      <c r="B8" s="9"/>
      <c r="D8" s="10">
        <v>36982</v>
      </c>
      <c r="E8" s="11">
        <v>4.9269999999999996</v>
      </c>
      <c r="F8" s="11">
        <v>-0.28000000000000003</v>
      </c>
      <c r="G8" s="11">
        <v>0.05</v>
      </c>
      <c r="H8" s="11">
        <v>-0.38500000000000001</v>
      </c>
      <c r="I8" s="11">
        <v>-0.18209812712017001</v>
      </c>
      <c r="J8" s="11">
        <v>3.1</v>
      </c>
      <c r="K8" s="11">
        <v>1.35</v>
      </c>
      <c r="L8" s="11">
        <v>2.75</v>
      </c>
      <c r="M8" s="11">
        <v>2.5000000000000001E-3</v>
      </c>
      <c r="N8" s="11">
        <v>5.3631482768410801E-2</v>
      </c>
      <c r="O8" s="11">
        <v>-0.03</v>
      </c>
      <c r="P8" s="11">
        <v>-0.09</v>
      </c>
      <c r="R8" s="11">
        <v>0.01</v>
      </c>
      <c r="S8" s="17">
        <v>245</v>
      </c>
    </row>
    <row r="9" spans="1:64" x14ac:dyDescent="0.25">
      <c r="B9" s="12"/>
      <c r="D9" s="10">
        <v>37012</v>
      </c>
      <c r="E9" s="11">
        <v>4.96</v>
      </c>
      <c r="F9" s="11">
        <v>-0.32</v>
      </c>
      <c r="G9" s="11">
        <v>9.5000000000000001E-2</v>
      </c>
      <c r="H9" s="11">
        <v>-0.53</v>
      </c>
      <c r="I9" s="11">
        <v>-0.23499999999999999</v>
      </c>
      <c r="J9" s="11">
        <v>3.1</v>
      </c>
      <c r="K9" s="11">
        <v>2.1</v>
      </c>
      <c r="L9" s="11">
        <v>2.75</v>
      </c>
      <c r="M9" s="11">
        <v>2.5000000000000001E-3</v>
      </c>
      <c r="N9" s="11">
        <v>5.1991728066404598E-2</v>
      </c>
      <c r="O9" s="11">
        <v>-0.13</v>
      </c>
      <c r="P9" s="11">
        <v>-8.5000000000000006E-2</v>
      </c>
      <c r="R9" s="11">
        <v>0.04</v>
      </c>
      <c r="S9" s="17">
        <v>265</v>
      </c>
    </row>
    <row r="10" spans="1:64" x14ac:dyDescent="0.25">
      <c r="D10" s="10">
        <v>37043</v>
      </c>
      <c r="E10" s="11">
        <v>5</v>
      </c>
      <c r="F10" s="11">
        <v>-0.27</v>
      </c>
      <c r="G10" s="11">
        <v>0.15</v>
      </c>
      <c r="H10" s="11">
        <v>-0.62749999999999995</v>
      </c>
      <c r="I10" s="11">
        <v>-0.255</v>
      </c>
      <c r="J10" s="11">
        <v>3.15</v>
      </c>
      <c r="K10" s="11">
        <v>2.15</v>
      </c>
      <c r="L10" s="11">
        <v>2.8</v>
      </c>
      <c r="M10" s="11">
        <v>2.5000000000000001E-3</v>
      </c>
      <c r="N10" s="11">
        <v>5.1095506394557497E-2</v>
      </c>
      <c r="O10" s="11">
        <v>-0.1</v>
      </c>
      <c r="P10" s="11">
        <v>-0.08</v>
      </c>
      <c r="R10" s="11">
        <v>7.0000000000000007E-2</v>
      </c>
      <c r="S10" s="17">
        <v>370</v>
      </c>
    </row>
    <row r="11" spans="1:64" x14ac:dyDescent="0.25">
      <c r="D11" s="10">
        <v>37073</v>
      </c>
      <c r="E11" s="11">
        <v>5.0430000000000001</v>
      </c>
      <c r="F11" s="11">
        <v>-0.28999999999999998</v>
      </c>
      <c r="G11" s="11">
        <v>0.21</v>
      </c>
      <c r="H11" s="11">
        <v>-0.77500000000000002</v>
      </c>
      <c r="I11" s="11">
        <v>-0.27</v>
      </c>
      <c r="J11" s="11">
        <v>3.53</v>
      </c>
      <c r="K11" s="11">
        <v>1.98</v>
      </c>
      <c r="L11" s="11">
        <v>3.08</v>
      </c>
      <c r="M11" s="11">
        <v>2.5000000000000001E-3</v>
      </c>
      <c r="N11" s="11">
        <v>5.0184966418870901E-2</v>
      </c>
      <c r="O11" s="11">
        <v>-0.13</v>
      </c>
      <c r="P11" s="11">
        <v>-0.08</v>
      </c>
      <c r="R11" s="11">
        <v>0.11</v>
      </c>
      <c r="S11" s="17">
        <v>460</v>
      </c>
    </row>
    <row r="12" spans="1:64" x14ac:dyDescent="0.25">
      <c r="D12" s="10">
        <v>37104</v>
      </c>
      <c r="E12" s="11">
        <v>5.0679999999999996</v>
      </c>
      <c r="F12" s="11">
        <v>-0.28999999999999998</v>
      </c>
      <c r="G12" s="11">
        <v>0.23</v>
      </c>
      <c r="H12" s="11">
        <v>-0.77500000000000002</v>
      </c>
      <c r="I12" s="11">
        <v>-0.27</v>
      </c>
      <c r="J12" s="11">
        <v>3.73</v>
      </c>
      <c r="K12" s="11">
        <v>2.1800000000000002</v>
      </c>
      <c r="L12" s="11">
        <v>3.28</v>
      </c>
      <c r="M12" s="11">
        <v>2.5000000000000001E-3</v>
      </c>
      <c r="N12" s="11">
        <v>4.93944254214869E-2</v>
      </c>
      <c r="O12" s="11">
        <v>-0.13</v>
      </c>
      <c r="P12" s="11">
        <v>-0.08</v>
      </c>
      <c r="R12" s="11">
        <v>0.12</v>
      </c>
      <c r="S12" s="17">
        <v>515</v>
      </c>
    </row>
    <row r="13" spans="1:64" x14ac:dyDescent="0.25">
      <c r="B13" s="1" t="s">
        <v>33</v>
      </c>
      <c r="D13" s="10">
        <v>37135</v>
      </c>
      <c r="E13" s="11">
        <v>5.048</v>
      </c>
      <c r="F13" s="11">
        <v>-0.28999999999999998</v>
      </c>
      <c r="G13" s="11">
        <v>0.15</v>
      </c>
      <c r="H13" s="11">
        <v>-0.77500000000000002</v>
      </c>
      <c r="I13" s="11">
        <v>-0.24</v>
      </c>
      <c r="J13" s="11">
        <v>3.53</v>
      </c>
      <c r="K13" s="11">
        <v>1.98</v>
      </c>
      <c r="L13" s="11">
        <v>3.08</v>
      </c>
      <c r="M13" s="11">
        <v>2.5000000000000001E-3</v>
      </c>
      <c r="N13" s="11">
        <v>4.8603884632826902E-2</v>
      </c>
      <c r="O13" s="11">
        <v>-0.13</v>
      </c>
      <c r="P13" s="11">
        <v>-7.4999999999999997E-2</v>
      </c>
      <c r="R13" s="11">
        <v>0.08</v>
      </c>
      <c r="S13" s="17">
        <v>380</v>
      </c>
    </row>
    <row r="14" spans="1:64" x14ac:dyDescent="0.25">
      <c r="D14" s="10">
        <v>37165</v>
      </c>
      <c r="E14" s="11">
        <v>5.0579999999999998</v>
      </c>
      <c r="F14" s="11">
        <v>-0.33</v>
      </c>
      <c r="G14" s="11">
        <v>0.13</v>
      </c>
      <c r="H14" s="11">
        <v>-0.78500000000000003</v>
      </c>
      <c r="I14" s="11">
        <v>-0.22</v>
      </c>
      <c r="J14" s="11">
        <v>3.2</v>
      </c>
      <c r="K14" s="11">
        <v>2.1</v>
      </c>
      <c r="L14" s="11">
        <v>3.25</v>
      </c>
      <c r="M14" s="11">
        <v>2.5000000000000001E-3</v>
      </c>
      <c r="N14" s="11">
        <v>4.7988729868361897E-2</v>
      </c>
      <c r="O14" s="11">
        <v>0.08</v>
      </c>
      <c r="P14" s="11">
        <v>-7.0000000000000007E-2</v>
      </c>
      <c r="R14" s="11">
        <v>0.06</v>
      </c>
      <c r="S14" s="17">
        <v>230</v>
      </c>
    </row>
    <row r="15" spans="1:64" ht="13.8" thickBot="1" x14ac:dyDescent="0.3">
      <c r="D15" s="10">
        <v>37196</v>
      </c>
      <c r="E15" s="11">
        <v>5.1849999999999996</v>
      </c>
      <c r="F15" s="11">
        <v>-0.16500000000000001</v>
      </c>
      <c r="G15" s="11">
        <v>0.17499999999999999</v>
      </c>
      <c r="H15" s="11">
        <v>-0.25</v>
      </c>
      <c r="I15" s="11">
        <v>-0.19500000000000001</v>
      </c>
      <c r="J15" s="11">
        <v>2.895</v>
      </c>
      <c r="K15" s="11">
        <v>2.1949999999999998</v>
      </c>
      <c r="L15" s="11">
        <v>2.7949999999999999</v>
      </c>
      <c r="M15" s="11">
        <v>5.0000000000000001E-3</v>
      </c>
      <c r="N15" s="11">
        <v>4.75939616043317E-2</v>
      </c>
      <c r="O15" s="11">
        <v>0.65</v>
      </c>
      <c r="P15" s="11">
        <v>-0.08</v>
      </c>
      <c r="R15" s="11">
        <v>7.4999999999999997E-2</v>
      </c>
      <c r="S15" s="17">
        <v>175</v>
      </c>
    </row>
    <row r="16" spans="1:64" ht="13.8" thickBot="1" x14ac:dyDescent="0.3">
      <c r="B16" s="13" t="s">
        <v>34</v>
      </c>
      <c r="D16" s="10">
        <v>37226</v>
      </c>
      <c r="E16" s="11">
        <v>5.3049999999999997</v>
      </c>
      <c r="F16" s="11">
        <v>-0.16500000000000001</v>
      </c>
      <c r="G16" s="11">
        <v>0.17499999999999999</v>
      </c>
      <c r="H16" s="11">
        <v>-0.25</v>
      </c>
      <c r="I16" s="11">
        <v>-0.19500000000000001</v>
      </c>
      <c r="J16" s="11">
        <v>2.9449999999999998</v>
      </c>
      <c r="K16" s="11">
        <v>2.2450000000000001</v>
      </c>
      <c r="L16" s="11">
        <v>2.8450000000000002</v>
      </c>
      <c r="M16" s="11">
        <v>5.0000000000000001E-3</v>
      </c>
      <c r="N16" s="11">
        <v>4.7211927850032302E-2</v>
      </c>
      <c r="O16" s="11">
        <v>2</v>
      </c>
      <c r="P16" s="11">
        <v>-8.2500000000000004E-2</v>
      </c>
      <c r="R16" s="11">
        <v>7.4999999999999997E-2</v>
      </c>
      <c r="S16" s="17">
        <v>130</v>
      </c>
    </row>
    <row r="17" spans="2:19" x14ac:dyDescent="0.25">
      <c r="B17" s="14">
        <v>36528</v>
      </c>
      <c r="D17" s="10">
        <v>37257</v>
      </c>
      <c r="E17" s="11">
        <v>5.34</v>
      </c>
      <c r="F17" s="11">
        <v>-0.16500000000000001</v>
      </c>
      <c r="G17" s="11">
        <v>0.17499999999999999</v>
      </c>
      <c r="H17" s="11">
        <v>-0.25</v>
      </c>
      <c r="I17" s="11">
        <v>-0.19500000000000001</v>
      </c>
      <c r="J17" s="11">
        <v>2.9049999999999998</v>
      </c>
      <c r="K17" s="11">
        <v>2.2050000000000001</v>
      </c>
      <c r="L17" s="11">
        <v>2.8050000000000002</v>
      </c>
      <c r="M17" s="11">
        <v>5.0000000000000001E-3</v>
      </c>
      <c r="N17" s="11">
        <v>4.6960473290692299E-2</v>
      </c>
      <c r="O17" s="11">
        <v>2.35</v>
      </c>
      <c r="P17" s="11">
        <v>-8.5000000000000006E-2</v>
      </c>
      <c r="R17" s="11">
        <v>7.4999999999999997E-2</v>
      </c>
      <c r="S17" s="17">
        <v>125</v>
      </c>
    </row>
    <row r="18" spans="2:19" x14ac:dyDescent="0.25">
      <c r="B18" s="15">
        <v>36542</v>
      </c>
      <c r="D18" s="10">
        <v>37288</v>
      </c>
      <c r="E18" s="11">
        <v>5.1449999999999996</v>
      </c>
      <c r="F18" s="11">
        <v>-0.16500000000000001</v>
      </c>
      <c r="G18" s="11">
        <v>0.17499999999999999</v>
      </c>
      <c r="H18" s="11">
        <v>-0.25</v>
      </c>
      <c r="I18" s="11">
        <v>-0.19500000000000001</v>
      </c>
      <c r="J18" s="11">
        <v>2.855</v>
      </c>
      <c r="K18" s="11">
        <v>2.1549999999999998</v>
      </c>
      <c r="L18" s="11">
        <v>2.7549999999999999</v>
      </c>
      <c r="M18" s="11">
        <v>5.0000000000000001E-3</v>
      </c>
      <c r="N18" s="11">
        <v>4.6907452965541101E-2</v>
      </c>
      <c r="O18" s="11">
        <v>1.5</v>
      </c>
      <c r="P18" s="11">
        <v>-7.7499999999999999E-2</v>
      </c>
      <c r="R18" s="11">
        <v>7.4999999999999997E-2</v>
      </c>
      <c r="S18" s="17">
        <v>120</v>
      </c>
    </row>
    <row r="19" spans="2:19" x14ac:dyDescent="0.25">
      <c r="B19" s="15">
        <v>36577</v>
      </c>
      <c r="D19" s="10">
        <v>37316</v>
      </c>
      <c r="E19" s="11">
        <v>4.8520000000000003</v>
      </c>
      <c r="F19" s="11">
        <v>-0.16500000000000001</v>
      </c>
      <c r="G19" s="11">
        <v>0.17499999999999999</v>
      </c>
      <c r="H19" s="11">
        <v>-0.25</v>
      </c>
      <c r="I19" s="11">
        <v>-0.19500000000000001</v>
      </c>
      <c r="J19" s="11">
        <v>2.7549999999999999</v>
      </c>
      <c r="K19" s="11">
        <v>2.0550000000000002</v>
      </c>
      <c r="L19" s="11">
        <v>2.6549999999999998</v>
      </c>
      <c r="M19" s="11">
        <v>5.0000000000000001E-3</v>
      </c>
      <c r="N19" s="11">
        <v>4.6859563640405902E-2</v>
      </c>
      <c r="O19" s="11">
        <v>0.25</v>
      </c>
      <c r="P19" s="11">
        <v>-7.4999999999999997E-2</v>
      </c>
      <c r="R19" s="11">
        <v>7.4999999999999997E-2</v>
      </c>
      <c r="S19" s="17">
        <v>114</v>
      </c>
    </row>
    <row r="20" spans="2:19" x14ac:dyDescent="0.25">
      <c r="B20" s="15">
        <v>36637</v>
      </c>
      <c r="D20" s="10">
        <v>37347</v>
      </c>
      <c r="E20" s="11">
        <v>4.5090000000000003</v>
      </c>
      <c r="F20" s="11">
        <v>-0.17499999999999999</v>
      </c>
      <c r="G20" s="11">
        <v>0.15</v>
      </c>
      <c r="H20" s="11">
        <v>-0.53</v>
      </c>
      <c r="I20" s="11">
        <v>-0.34499999999999997</v>
      </c>
      <c r="J20" s="11">
        <v>1.19</v>
      </c>
      <c r="K20" s="11">
        <v>0.69</v>
      </c>
      <c r="L20" s="11">
        <v>1.19</v>
      </c>
      <c r="M20" s="11">
        <v>3.5000000000000001E-3</v>
      </c>
      <c r="N20" s="11">
        <v>4.6837657098987198E-2</v>
      </c>
      <c r="O20" s="11">
        <v>-0.09</v>
      </c>
      <c r="P20" s="11">
        <v>-0.09</v>
      </c>
      <c r="R20" s="11">
        <v>8.5000000000000006E-2</v>
      </c>
      <c r="S20" s="17">
        <v>110</v>
      </c>
    </row>
    <row r="21" spans="2:19" x14ac:dyDescent="0.25">
      <c r="B21" s="15">
        <v>36675</v>
      </c>
      <c r="D21" s="10">
        <v>37377</v>
      </c>
      <c r="E21" s="11">
        <v>4.4219999999999997</v>
      </c>
      <c r="F21" s="11">
        <v>-0.17499999999999999</v>
      </c>
      <c r="G21" s="11">
        <v>0.15</v>
      </c>
      <c r="H21" s="11">
        <v>-0.53</v>
      </c>
      <c r="I21" s="11">
        <v>-0.34499999999999997</v>
      </c>
      <c r="J21" s="11">
        <v>1.19</v>
      </c>
      <c r="K21" s="11">
        <v>0.69</v>
      </c>
      <c r="L21" s="11">
        <v>1.19</v>
      </c>
      <c r="M21" s="11">
        <v>3.5000000000000001E-3</v>
      </c>
      <c r="N21" s="11">
        <v>4.6856078440638903E-2</v>
      </c>
      <c r="O21" s="11">
        <v>-0.09</v>
      </c>
      <c r="P21" s="11">
        <v>-0.09</v>
      </c>
      <c r="R21" s="11">
        <v>8.5000000000000006E-2</v>
      </c>
      <c r="S21" s="17">
        <v>115</v>
      </c>
    </row>
    <row r="22" spans="2:19" x14ac:dyDescent="0.25">
      <c r="B22" s="15">
        <v>36710</v>
      </c>
      <c r="D22" s="10">
        <v>37408</v>
      </c>
      <c r="E22" s="11">
        <v>4.4390000000000001</v>
      </c>
      <c r="F22" s="11">
        <v>-0.17499999999999999</v>
      </c>
      <c r="G22" s="11">
        <v>0.15</v>
      </c>
      <c r="H22" s="11">
        <v>-0.53</v>
      </c>
      <c r="I22" s="11">
        <v>-0.34499999999999997</v>
      </c>
      <c r="J22" s="11">
        <v>1.19</v>
      </c>
      <c r="K22" s="11">
        <v>0.69</v>
      </c>
      <c r="L22" s="11">
        <v>1.19</v>
      </c>
      <c r="M22" s="11">
        <v>3.5000000000000001E-3</v>
      </c>
      <c r="N22" s="11">
        <v>4.6875113827130797E-2</v>
      </c>
      <c r="O22" s="11">
        <v>-0.09</v>
      </c>
      <c r="P22" s="11">
        <v>-0.09</v>
      </c>
      <c r="R22" s="11">
        <v>8.5000000000000006E-2</v>
      </c>
      <c r="S22" s="17">
        <v>117</v>
      </c>
    </row>
    <row r="23" spans="2:19" x14ac:dyDescent="0.25">
      <c r="B23" s="15">
        <v>36711</v>
      </c>
      <c r="D23" s="10">
        <v>37438</v>
      </c>
      <c r="E23" s="11">
        <v>4.4850000000000003</v>
      </c>
      <c r="F23" s="11">
        <v>-0.17499999999999999</v>
      </c>
      <c r="G23" s="11">
        <v>0.15</v>
      </c>
      <c r="H23" s="11">
        <v>-0.53</v>
      </c>
      <c r="I23" s="11">
        <v>-0.34499999999999997</v>
      </c>
      <c r="J23" s="11">
        <v>1.9350000000000001</v>
      </c>
      <c r="K23" s="11">
        <v>1.4350000000000001</v>
      </c>
      <c r="L23" s="11">
        <v>1.9350000000000001</v>
      </c>
      <c r="M23" s="11">
        <v>3.5000000000000001E-3</v>
      </c>
      <c r="N23" s="11">
        <v>4.6938846701369399E-2</v>
      </c>
      <c r="O23" s="11">
        <v>-0.09</v>
      </c>
      <c r="P23" s="11">
        <v>-0.09</v>
      </c>
      <c r="R23" s="11">
        <v>8.5000000000000006E-2</v>
      </c>
      <c r="S23" s="17">
        <v>236</v>
      </c>
    </row>
    <row r="24" spans="2:19" x14ac:dyDescent="0.25">
      <c r="B24" s="15">
        <v>36773</v>
      </c>
      <c r="D24" s="10">
        <v>37469</v>
      </c>
      <c r="E24" s="11">
        <v>4.4989999999999997</v>
      </c>
      <c r="F24" s="11">
        <v>-0.17499999999999999</v>
      </c>
      <c r="G24" s="11">
        <v>0.15</v>
      </c>
      <c r="H24" s="11">
        <v>-0.53</v>
      </c>
      <c r="I24" s="11">
        <v>-0.34499999999999997</v>
      </c>
      <c r="J24" s="11">
        <v>1.9350000000000001</v>
      </c>
      <c r="K24" s="11">
        <v>1.4350000000000001</v>
      </c>
      <c r="L24" s="11">
        <v>1.9350000000000001</v>
      </c>
      <c r="M24" s="11">
        <v>3.5000000000000001E-3</v>
      </c>
      <c r="N24" s="11">
        <v>4.7078962926331097E-2</v>
      </c>
      <c r="O24" s="11">
        <v>-0.09</v>
      </c>
      <c r="P24" s="11">
        <v>-0.09</v>
      </c>
      <c r="R24" s="11">
        <v>8.5000000000000006E-2</v>
      </c>
      <c r="S24" s="17">
        <v>291</v>
      </c>
    </row>
    <row r="25" spans="2:19" x14ac:dyDescent="0.25">
      <c r="B25" s="15">
        <v>36853</v>
      </c>
      <c r="C25" s="11"/>
      <c r="D25" s="10">
        <v>37500</v>
      </c>
      <c r="E25" s="11">
        <v>4.4809999999999999</v>
      </c>
      <c r="F25" s="11">
        <v>-0.17499999999999999</v>
      </c>
      <c r="G25" s="11">
        <v>0.15</v>
      </c>
      <c r="H25" s="11">
        <v>-0.53</v>
      </c>
      <c r="I25" s="11">
        <v>-0.34499999999999997</v>
      </c>
      <c r="J25" s="11">
        <v>1.9350000000000001</v>
      </c>
      <c r="K25" s="11">
        <v>1.4350000000000001</v>
      </c>
      <c r="L25" s="11">
        <v>1.9350000000000001</v>
      </c>
      <c r="M25" s="11">
        <v>3.5000000000000001E-3</v>
      </c>
      <c r="N25" s="11">
        <v>4.7219079157856399E-2</v>
      </c>
      <c r="O25" s="11">
        <v>-0.09</v>
      </c>
      <c r="P25" s="11">
        <v>-0.09</v>
      </c>
      <c r="R25" s="11">
        <v>8.5000000000000006E-2</v>
      </c>
      <c r="S25" s="17">
        <v>156</v>
      </c>
    </row>
    <row r="26" spans="2:19" x14ac:dyDescent="0.25">
      <c r="B26" s="15">
        <v>36854</v>
      </c>
      <c r="D26" s="10">
        <v>37530</v>
      </c>
      <c r="E26" s="11">
        <v>4.476</v>
      </c>
      <c r="F26" s="11">
        <v>-0.17499999999999999</v>
      </c>
      <c r="G26" s="11">
        <v>0.15</v>
      </c>
      <c r="H26" s="11">
        <v>-0.53</v>
      </c>
      <c r="I26" s="11">
        <v>-0.34499999999999997</v>
      </c>
      <c r="J26" s="11">
        <v>1.3049999999999999</v>
      </c>
      <c r="K26" s="11">
        <v>0.80500000000000005</v>
      </c>
      <c r="L26" s="11">
        <v>1.3049999999999999</v>
      </c>
      <c r="M26" s="11">
        <v>3.5000000000000001E-3</v>
      </c>
      <c r="N26" s="11">
        <v>4.7379387861441899E-2</v>
      </c>
      <c r="O26" s="11">
        <v>-0.09</v>
      </c>
      <c r="P26" s="11">
        <v>-0.09</v>
      </c>
      <c r="R26" s="11">
        <v>8.5000000000000006E-2</v>
      </c>
      <c r="S26" s="17">
        <v>110</v>
      </c>
    </row>
    <row r="27" spans="2:19" x14ac:dyDescent="0.25">
      <c r="B27" s="15">
        <v>36885</v>
      </c>
      <c r="D27" s="10">
        <v>37561</v>
      </c>
      <c r="E27" s="11">
        <v>4.5860000000000003</v>
      </c>
      <c r="F27" s="11">
        <v>-0.155</v>
      </c>
      <c r="G27" s="11">
        <v>0.13</v>
      </c>
      <c r="H27" s="11">
        <v>-0.22</v>
      </c>
      <c r="I27" s="11">
        <v>-0.245</v>
      </c>
      <c r="J27" s="11">
        <v>1.05</v>
      </c>
      <c r="K27" s="11">
        <v>0.95</v>
      </c>
      <c r="L27" s="11">
        <v>1.1000000000000001</v>
      </c>
      <c r="M27" s="11">
        <v>6.0000000000000001E-3</v>
      </c>
      <c r="N27" s="11">
        <v>4.75803926540799E-2</v>
      </c>
      <c r="O27" s="11">
        <v>0.82399999999999995</v>
      </c>
      <c r="P27" s="11">
        <v>-0.11</v>
      </c>
      <c r="R27" s="11">
        <v>6.5000000000000002E-2</v>
      </c>
      <c r="S27" s="17">
        <v>75</v>
      </c>
    </row>
    <row r="28" spans="2:19" x14ac:dyDescent="0.25">
      <c r="B28" s="15">
        <v>36892</v>
      </c>
      <c r="D28" s="10">
        <v>37591</v>
      </c>
      <c r="E28" s="11">
        <v>4.6920000000000002</v>
      </c>
      <c r="F28" s="11">
        <v>-0.155</v>
      </c>
      <c r="G28" s="11">
        <v>0.13</v>
      </c>
      <c r="H28" s="11">
        <v>-0.22</v>
      </c>
      <c r="I28" s="11">
        <v>-0.245</v>
      </c>
      <c r="J28" s="11">
        <v>1.05</v>
      </c>
      <c r="K28" s="11">
        <v>0.95</v>
      </c>
      <c r="L28" s="11">
        <v>1.1000000000000001</v>
      </c>
      <c r="M28" s="11">
        <v>6.0000000000000001E-3</v>
      </c>
      <c r="N28" s="11">
        <v>4.7774913434007998E-2</v>
      </c>
      <c r="O28" s="11">
        <v>0.88400000000000001</v>
      </c>
      <c r="P28" s="11">
        <v>-0.1125</v>
      </c>
      <c r="R28" s="11">
        <v>6.5000000000000002E-2</v>
      </c>
      <c r="S28" s="17">
        <v>75</v>
      </c>
    </row>
    <row r="29" spans="2:19" ht="13.8" thickBot="1" x14ac:dyDescent="0.3">
      <c r="B29" s="16">
        <v>36910</v>
      </c>
      <c r="D29" s="10">
        <v>37622</v>
      </c>
      <c r="E29" s="11">
        <v>4.7320000000000002</v>
      </c>
      <c r="F29" s="11">
        <v>-0.155</v>
      </c>
      <c r="G29" s="11">
        <v>0.13</v>
      </c>
      <c r="H29" s="11">
        <v>-0.22</v>
      </c>
      <c r="I29" s="11">
        <v>-0.245</v>
      </c>
      <c r="J29" s="11">
        <v>1.05</v>
      </c>
      <c r="K29" s="11">
        <v>0.95</v>
      </c>
      <c r="L29" s="11">
        <v>1.1000000000000001</v>
      </c>
      <c r="M29" s="11">
        <v>5.0000000000000001E-3</v>
      </c>
      <c r="N29" s="11">
        <v>4.7996995297920002E-2</v>
      </c>
      <c r="O29" s="11">
        <v>0.96399999999999997</v>
      </c>
      <c r="P29" s="11">
        <v>-0.115</v>
      </c>
      <c r="R29" s="11">
        <v>6.5000000000000002E-2</v>
      </c>
      <c r="S29" s="17">
        <v>65.866299999999995</v>
      </c>
    </row>
    <row r="30" spans="2:19" x14ac:dyDescent="0.25">
      <c r="D30" s="10">
        <v>37653</v>
      </c>
      <c r="E30" s="11">
        <v>4.601</v>
      </c>
      <c r="F30" s="11">
        <v>-0.155</v>
      </c>
      <c r="G30" s="11">
        <v>0.13</v>
      </c>
      <c r="H30" s="11">
        <v>-0.22</v>
      </c>
      <c r="I30" s="11">
        <v>-0.245</v>
      </c>
      <c r="J30" s="11">
        <v>1.05</v>
      </c>
      <c r="K30" s="11">
        <v>0.95</v>
      </c>
      <c r="L30" s="11">
        <v>1.1000000000000001</v>
      </c>
      <c r="M30" s="11">
        <v>5.0000000000000001E-3</v>
      </c>
      <c r="N30" s="11">
        <v>4.8244670734692199E-2</v>
      </c>
      <c r="O30" s="11">
        <v>0.82399999999999995</v>
      </c>
      <c r="P30" s="11">
        <v>-0.1075</v>
      </c>
      <c r="R30" s="11">
        <v>6.5000000000000002E-2</v>
      </c>
      <c r="S30" s="17">
        <v>63.455599999999997</v>
      </c>
    </row>
    <row r="31" spans="2:19" x14ac:dyDescent="0.25">
      <c r="D31" s="10">
        <v>37681</v>
      </c>
      <c r="E31" s="11">
        <v>4.4379999999999997</v>
      </c>
      <c r="F31" s="11">
        <v>-0.155</v>
      </c>
      <c r="G31" s="11">
        <v>0.13</v>
      </c>
      <c r="H31" s="11">
        <v>-0.22</v>
      </c>
      <c r="I31" s="11">
        <v>-0.245</v>
      </c>
      <c r="J31" s="11">
        <v>1.05</v>
      </c>
      <c r="K31" s="11">
        <v>0.95</v>
      </c>
      <c r="L31" s="11">
        <v>1.1000000000000001</v>
      </c>
      <c r="M31" s="11">
        <v>5.0000000000000001E-3</v>
      </c>
      <c r="N31" s="11">
        <v>4.84683775984278E-2</v>
      </c>
      <c r="O31" s="11">
        <v>0.60399999999999998</v>
      </c>
      <c r="P31" s="11">
        <v>-0.105</v>
      </c>
      <c r="R31" s="11">
        <v>6.5000000000000002E-2</v>
      </c>
      <c r="S31" s="17">
        <v>60.498199999999997</v>
      </c>
    </row>
    <row r="32" spans="2:19" x14ac:dyDescent="0.25">
      <c r="D32" s="10">
        <v>37712</v>
      </c>
      <c r="E32" s="11">
        <v>4.2469999999999999</v>
      </c>
      <c r="F32" s="11">
        <v>-0.14499999999999999</v>
      </c>
      <c r="G32" s="11">
        <v>0.12</v>
      </c>
      <c r="H32" s="11">
        <v>-0.3</v>
      </c>
      <c r="I32" s="11">
        <v>-0.36499999999999999</v>
      </c>
      <c r="J32" s="11">
        <v>0.9</v>
      </c>
      <c r="K32" s="11">
        <v>0.5</v>
      </c>
      <c r="L32" s="11">
        <v>1.0549999999999999</v>
      </c>
      <c r="M32" s="11">
        <v>5.0000000000000001E-3</v>
      </c>
      <c r="N32" s="11">
        <v>4.8699874796703103E-2</v>
      </c>
      <c r="O32" s="11">
        <v>-0.09</v>
      </c>
      <c r="P32" s="11">
        <v>-0.11</v>
      </c>
      <c r="R32" s="11">
        <v>7.4999999999999997E-2</v>
      </c>
      <c r="S32" s="17">
        <v>58.585900000000002</v>
      </c>
    </row>
    <row r="33" spans="4:19" x14ac:dyDescent="0.25">
      <c r="D33" s="10">
        <v>37742</v>
      </c>
      <c r="E33" s="11">
        <v>4.2169999999999996</v>
      </c>
      <c r="F33" s="11">
        <v>-0.14499999999999999</v>
      </c>
      <c r="G33" s="11">
        <v>0.12</v>
      </c>
      <c r="H33" s="11">
        <v>-0.3</v>
      </c>
      <c r="I33" s="11">
        <v>-0.36499999999999999</v>
      </c>
      <c r="J33" s="11">
        <v>0.9</v>
      </c>
      <c r="K33" s="11">
        <v>0.5</v>
      </c>
      <c r="L33" s="11">
        <v>1.0549999999999999</v>
      </c>
      <c r="M33" s="11">
        <v>5.0000000000000001E-3</v>
      </c>
      <c r="N33" s="11">
        <v>4.8902024319894502E-2</v>
      </c>
      <c r="O33" s="11">
        <v>-0.09</v>
      </c>
      <c r="P33" s="11">
        <v>-0.11</v>
      </c>
      <c r="R33" s="11">
        <v>7.4999999999999997E-2</v>
      </c>
      <c r="S33" s="17">
        <v>61.471699999999998</v>
      </c>
    </row>
    <row r="34" spans="4:19" x14ac:dyDescent="0.25">
      <c r="D34" s="10">
        <v>37773</v>
      </c>
      <c r="E34" s="11">
        <v>4.2460000000000004</v>
      </c>
      <c r="F34" s="11">
        <v>-0.14499999999999999</v>
      </c>
      <c r="G34" s="11">
        <v>0.12</v>
      </c>
      <c r="H34" s="11">
        <v>-0.3</v>
      </c>
      <c r="I34" s="11">
        <v>-0.36499999999999999</v>
      </c>
      <c r="J34" s="11">
        <v>0.9</v>
      </c>
      <c r="K34" s="11">
        <v>0.5</v>
      </c>
      <c r="L34" s="11">
        <v>1.0549999999999999</v>
      </c>
      <c r="M34" s="11">
        <v>5.0000000000000001E-3</v>
      </c>
      <c r="N34" s="11">
        <v>4.9110912174867398E-2</v>
      </c>
      <c r="O34" s="11">
        <v>-0.09</v>
      </c>
      <c r="P34" s="11">
        <v>-0.11</v>
      </c>
      <c r="R34" s="11">
        <v>7.4999999999999997E-2</v>
      </c>
      <c r="S34" s="17">
        <v>62.770400000000002</v>
      </c>
    </row>
    <row r="35" spans="4:19" x14ac:dyDescent="0.25">
      <c r="D35" s="10">
        <v>37803</v>
      </c>
      <c r="E35" s="11">
        <v>4.266</v>
      </c>
      <c r="F35" s="11">
        <v>-0.14499999999999999</v>
      </c>
      <c r="G35" s="11">
        <v>0.12</v>
      </c>
      <c r="H35" s="11">
        <v>-0.3</v>
      </c>
      <c r="I35" s="11">
        <v>-0.36499999999999999</v>
      </c>
      <c r="J35" s="11">
        <v>0.9</v>
      </c>
      <c r="K35" s="11">
        <v>0.5</v>
      </c>
      <c r="L35" s="11">
        <v>1.0549999999999999</v>
      </c>
      <c r="M35" s="11">
        <v>5.0000000000000001E-3</v>
      </c>
      <c r="N35" s="11">
        <v>4.9308491075614802E-2</v>
      </c>
      <c r="O35" s="11">
        <v>-0.09</v>
      </c>
      <c r="P35" s="11">
        <v>-0.11</v>
      </c>
      <c r="R35" s="11">
        <v>7.4999999999999997E-2</v>
      </c>
      <c r="S35" s="17">
        <v>127.083</v>
      </c>
    </row>
    <row r="36" spans="4:19" x14ac:dyDescent="0.25">
      <c r="D36" s="10">
        <v>37834</v>
      </c>
      <c r="E36" s="11">
        <v>4.3040000000000003</v>
      </c>
      <c r="F36" s="11">
        <v>-0.14499999999999999</v>
      </c>
      <c r="G36" s="11">
        <v>0.12</v>
      </c>
      <c r="H36" s="11">
        <v>-0.3</v>
      </c>
      <c r="I36" s="11">
        <v>-0.36499999999999999</v>
      </c>
      <c r="J36" s="11">
        <v>0.9</v>
      </c>
      <c r="K36" s="11">
        <v>0.5</v>
      </c>
      <c r="L36" s="11">
        <v>1.0549999999999999</v>
      </c>
      <c r="M36" s="11">
        <v>5.0000000000000001E-3</v>
      </c>
      <c r="N36" s="11">
        <v>4.9506097387886701E-2</v>
      </c>
      <c r="O36" s="11">
        <v>-0.09</v>
      </c>
      <c r="P36" s="11">
        <v>-0.11</v>
      </c>
      <c r="R36" s="11">
        <v>7.4999999999999997E-2</v>
      </c>
      <c r="S36" s="17">
        <v>157.28569999999999</v>
      </c>
    </row>
    <row r="37" spans="4:19" x14ac:dyDescent="0.25">
      <c r="D37" s="10">
        <v>37865</v>
      </c>
      <c r="E37" s="11">
        <v>4.3019999999999996</v>
      </c>
      <c r="F37" s="11">
        <v>-0.14499999999999999</v>
      </c>
      <c r="G37" s="11">
        <v>0.12</v>
      </c>
      <c r="H37" s="11">
        <v>-0.3</v>
      </c>
      <c r="I37" s="11">
        <v>-0.36499999999999999</v>
      </c>
      <c r="J37" s="11">
        <v>0.9</v>
      </c>
      <c r="K37" s="11">
        <v>0.5</v>
      </c>
      <c r="L37" s="11">
        <v>1.0549999999999999</v>
      </c>
      <c r="M37" s="11">
        <v>5.0000000000000001E-3</v>
      </c>
      <c r="N37" s="11">
        <v>4.97037037131993E-2</v>
      </c>
      <c r="O37" s="11">
        <v>-0.09</v>
      </c>
      <c r="P37" s="11">
        <v>-0.11</v>
      </c>
      <c r="R37" s="11">
        <v>7.4999999999999997E-2</v>
      </c>
      <c r="S37" s="17">
        <v>84.636399999999995</v>
      </c>
    </row>
    <row r="38" spans="4:19" x14ac:dyDescent="0.25">
      <c r="D38" s="10">
        <v>37895</v>
      </c>
      <c r="E38" s="11">
        <v>4.3099999999999996</v>
      </c>
      <c r="F38" s="11">
        <v>-0.14499999999999999</v>
      </c>
      <c r="G38" s="11">
        <v>0.12</v>
      </c>
      <c r="H38" s="11">
        <v>-0.3</v>
      </c>
      <c r="I38" s="11">
        <v>-0.36499999999999999</v>
      </c>
      <c r="J38" s="11">
        <v>0.9</v>
      </c>
      <c r="K38" s="11">
        <v>0.5</v>
      </c>
      <c r="L38" s="11">
        <v>1.0549999999999999</v>
      </c>
      <c r="M38" s="11">
        <v>5.0000000000000001E-3</v>
      </c>
      <c r="N38" s="11">
        <v>4.9889247206976101E-2</v>
      </c>
      <c r="O38" s="11">
        <v>-0.09</v>
      </c>
      <c r="P38" s="11">
        <v>-0.11</v>
      </c>
      <c r="R38" s="11">
        <v>7.4999999999999997E-2</v>
      </c>
      <c r="S38" s="17">
        <v>59.9069</v>
      </c>
    </row>
    <row r="39" spans="4:19" x14ac:dyDescent="0.25">
      <c r="D39" s="10">
        <v>37926</v>
      </c>
      <c r="E39" s="11">
        <v>4.4320000000000004</v>
      </c>
      <c r="F39" s="11">
        <v>-0.155</v>
      </c>
      <c r="G39" s="11">
        <v>0.11</v>
      </c>
      <c r="H39" s="11">
        <v>-0.18</v>
      </c>
      <c r="I39" s="11">
        <v>-0.27500000000000002</v>
      </c>
      <c r="J39" s="11">
        <v>0.56999999999999995</v>
      </c>
      <c r="K39" s="11">
        <v>0.52</v>
      </c>
      <c r="L39" s="11">
        <v>0.72499999999999998</v>
      </c>
      <c r="M39" s="11">
        <v>5.0000000000000001E-3</v>
      </c>
      <c r="N39" s="11">
        <v>5.0073838856104003E-2</v>
      </c>
      <c r="O39" s="11">
        <v>0.38400000000000001</v>
      </c>
      <c r="P39" s="11">
        <v>-0.13</v>
      </c>
      <c r="R39" s="11">
        <v>0.06</v>
      </c>
      <c r="S39" s="17">
        <v>41.002699999999997</v>
      </c>
    </row>
    <row r="40" spans="4:19" x14ac:dyDescent="0.25">
      <c r="D40" s="10">
        <v>37956</v>
      </c>
      <c r="E40" s="11">
        <v>4.5599999999999996</v>
      </c>
      <c r="F40" s="11">
        <v>-0.155</v>
      </c>
      <c r="G40" s="11">
        <v>0.11</v>
      </c>
      <c r="H40" s="11">
        <v>-0.18</v>
      </c>
      <c r="I40" s="11">
        <v>-0.27500000000000002</v>
      </c>
      <c r="J40" s="11">
        <v>0.56999999999999995</v>
      </c>
      <c r="K40" s="11">
        <v>0.52</v>
      </c>
      <c r="L40" s="11">
        <v>0.72499999999999998</v>
      </c>
      <c r="M40" s="11">
        <v>5.0000000000000001E-3</v>
      </c>
      <c r="N40" s="11">
        <v>5.0252475946736597E-2</v>
      </c>
      <c r="O40" s="11">
        <v>0.46400000000000002</v>
      </c>
      <c r="P40" s="11">
        <v>-0.13250000000000001</v>
      </c>
      <c r="R40" s="11">
        <v>0.06</v>
      </c>
      <c r="S40" s="17">
        <v>41.161799999999999</v>
      </c>
    </row>
    <row r="41" spans="4:19" x14ac:dyDescent="0.25">
      <c r="D41" s="10">
        <v>37987</v>
      </c>
      <c r="E41" s="11">
        <v>4.5999999999999996</v>
      </c>
      <c r="F41" s="11">
        <v>-0.155</v>
      </c>
      <c r="G41" s="11">
        <v>0.11</v>
      </c>
      <c r="H41" s="11">
        <v>-0.18</v>
      </c>
      <c r="I41" s="11">
        <v>-0.27500000000000002</v>
      </c>
      <c r="J41" s="11">
        <v>0.56999999999999995</v>
      </c>
      <c r="K41" s="11">
        <v>0.52</v>
      </c>
      <c r="L41" s="11">
        <v>0.72499999999999998</v>
      </c>
      <c r="M41" s="11">
        <v>5.0000000000000001E-3</v>
      </c>
      <c r="N41" s="11">
        <v>5.0440668863685402E-2</v>
      </c>
      <c r="O41" s="11">
        <v>0.54400000000000004</v>
      </c>
      <c r="P41" s="11">
        <v>-0.13500000000000001</v>
      </c>
      <c r="R41" s="11">
        <v>0.06</v>
      </c>
      <c r="S41" s="17">
        <v>53.510199999999998</v>
      </c>
    </row>
    <row r="42" spans="4:19" x14ac:dyDescent="0.25">
      <c r="D42" s="10">
        <v>38018</v>
      </c>
      <c r="E42" s="11">
        <v>4.4800000000000004</v>
      </c>
      <c r="F42" s="11">
        <v>-0.155</v>
      </c>
      <c r="G42" s="11">
        <v>0.11</v>
      </c>
      <c r="H42" s="11">
        <v>-0.18</v>
      </c>
      <c r="I42" s="11">
        <v>-0.27500000000000002</v>
      </c>
      <c r="J42" s="11">
        <v>0.56999999999999995</v>
      </c>
      <c r="K42" s="11">
        <v>0.52</v>
      </c>
      <c r="L42" s="11">
        <v>0.72499999999999998</v>
      </c>
      <c r="M42" s="11">
        <v>5.0000000000000001E-3</v>
      </c>
      <c r="N42" s="11">
        <v>5.0632703121167702E-2</v>
      </c>
      <c r="O42" s="11">
        <v>0.40400000000000003</v>
      </c>
      <c r="P42" s="11">
        <v>-0.1275</v>
      </c>
      <c r="R42" s="11">
        <v>0.06</v>
      </c>
      <c r="S42" s="17">
        <v>51.945999999999998</v>
      </c>
    </row>
    <row r="43" spans="4:19" x14ac:dyDescent="0.25">
      <c r="D43" s="10">
        <v>38047</v>
      </c>
      <c r="E43" s="11">
        <v>4.34</v>
      </c>
      <c r="F43" s="11">
        <v>-0.155</v>
      </c>
      <c r="G43" s="11">
        <v>0.11</v>
      </c>
      <c r="H43" s="11">
        <v>-0.18</v>
      </c>
      <c r="I43" s="11">
        <v>-0.27500000000000002</v>
      </c>
      <c r="J43" s="11">
        <v>0.56999999999999995</v>
      </c>
      <c r="K43" s="11">
        <v>0.52</v>
      </c>
      <c r="L43" s="11">
        <v>0.72499999999999998</v>
      </c>
      <c r="M43" s="11">
        <v>5.0000000000000001E-3</v>
      </c>
      <c r="N43" s="11">
        <v>5.0812348082859497E-2</v>
      </c>
      <c r="O43" s="11">
        <v>0.20399999999999999</v>
      </c>
      <c r="P43" s="11">
        <v>-0.125</v>
      </c>
      <c r="R43" s="11">
        <v>0.06</v>
      </c>
      <c r="S43" s="17">
        <v>50.005099999999999</v>
      </c>
    </row>
    <row r="44" spans="4:19" x14ac:dyDescent="0.25">
      <c r="D44" s="10">
        <v>38078</v>
      </c>
      <c r="E44" s="11">
        <v>4.2270000000000003</v>
      </c>
      <c r="F44" s="11">
        <v>-0.14499999999999999</v>
      </c>
      <c r="G44" s="11">
        <v>0.11</v>
      </c>
      <c r="H44" s="11">
        <v>-0.27500000000000002</v>
      </c>
      <c r="I44" s="11">
        <v>-0.4</v>
      </c>
      <c r="J44" s="11">
        <v>0.75</v>
      </c>
      <c r="K44" s="11">
        <v>0.12</v>
      </c>
      <c r="L44" s="11">
        <v>0.65</v>
      </c>
      <c r="M44" s="11">
        <v>5.0000000000000001E-3</v>
      </c>
      <c r="N44" s="11">
        <v>5.0988783244998399E-2</v>
      </c>
      <c r="O44" s="11">
        <v>-7.4999999999999997E-2</v>
      </c>
      <c r="P44" s="11">
        <v>-0.13</v>
      </c>
      <c r="R44" s="11">
        <v>0.06</v>
      </c>
      <c r="S44" s="17">
        <v>48.768700000000003</v>
      </c>
    </row>
    <row r="45" spans="4:19" x14ac:dyDescent="0.25">
      <c r="D45" s="10">
        <v>38108</v>
      </c>
      <c r="E45" s="11">
        <v>4.2670000000000003</v>
      </c>
      <c r="F45" s="11">
        <v>-0.14499999999999999</v>
      </c>
      <c r="G45" s="11">
        <v>0.11</v>
      </c>
      <c r="H45" s="11">
        <v>-0.27500000000000002</v>
      </c>
      <c r="I45" s="11">
        <v>-0.4</v>
      </c>
      <c r="J45" s="11">
        <v>0.75</v>
      </c>
      <c r="K45" s="11">
        <v>0.12</v>
      </c>
      <c r="L45" s="11">
        <v>0.65</v>
      </c>
      <c r="M45" s="11">
        <v>5.0000000000000001E-3</v>
      </c>
      <c r="N45" s="11">
        <v>5.1143424642795303E-2</v>
      </c>
      <c r="O45" s="11">
        <v>-7.4999999999999997E-2</v>
      </c>
      <c r="P45" s="11">
        <v>-0.13</v>
      </c>
      <c r="R45" s="11">
        <v>0.06</v>
      </c>
      <c r="S45" s="17">
        <v>50.798699999999997</v>
      </c>
    </row>
    <row r="46" spans="4:19" x14ac:dyDescent="0.25">
      <c r="D46" s="10">
        <v>38139</v>
      </c>
      <c r="E46" s="11">
        <v>4.3159999999999998</v>
      </c>
      <c r="F46" s="11">
        <v>-0.14499999999999999</v>
      </c>
      <c r="G46" s="11">
        <v>0.11</v>
      </c>
      <c r="H46" s="11">
        <v>-0.27500000000000002</v>
      </c>
      <c r="I46" s="11">
        <v>-0.4</v>
      </c>
      <c r="J46" s="11">
        <v>0.75</v>
      </c>
      <c r="K46" s="11">
        <v>0.12</v>
      </c>
      <c r="L46" s="11">
        <v>0.65</v>
      </c>
      <c r="M46" s="11">
        <v>5.0000000000000001E-3</v>
      </c>
      <c r="N46" s="11">
        <v>5.13032207622355E-2</v>
      </c>
      <c r="O46" s="11">
        <v>-7.4999999999999997E-2</v>
      </c>
      <c r="P46" s="11">
        <v>-0.13</v>
      </c>
      <c r="R46" s="11">
        <v>0.06</v>
      </c>
      <c r="S46" s="17">
        <v>51.752200000000002</v>
      </c>
    </row>
    <row r="47" spans="4:19" x14ac:dyDescent="0.25">
      <c r="D47" s="10">
        <v>38169</v>
      </c>
      <c r="E47" s="11">
        <v>4.3460000000000001</v>
      </c>
      <c r="F47" s="11">
        <v>-0.14499999999999999</v>
      </c>
      <c r="G47" s="11">
        <v>0.11</v>
      </c>
      <c r="H47" s="11">
        <v>-0.27500000000000002</v>
      </c>
      <c r="I47" s="11">
        <v>-0.4</v>
      </c>
      <c r="J47" s="11">
        <v>0.75</v>
      </c>
      <c r="K47" s="11">
        <v>0.12</v>
      </c>
      <c r="L47" s="11">
        <v>0.65</v>
      </c>
      <c r="M47" s="11">
        <v>5.0000000000000001E-3</v>
      </c>
      <c r="N47" s="11">
        <v>5.1454667701953803E-2</v>
      </c>
      <c r="O47" s="11">
        <v>-7.4999999999999997E-2</v>
      </c>
      <c r="P47" s="11">
        <v>-0.13</v>
      </c>
      <c r="R47" s="11">
        <v>0.06</v>
      </c>
      <c r="S47" s="17">
        <v>95.817800000000005</v>
      </c>
    </row>
    <row r="48" spans="4:19" x14ac:dyDescent="0.25">
      <c r="D48" s="10">
        <v>38200</v>
      </c>
      <c r="E48" s="11">
        <v>4.4039999999999999</v>
      </c>
      <c r="F48" s="11">
        <v>-0.14499999999999999</v>
      </c>
      <c r="G48" s="11">
        <v>0.11</v>
      </c>
      <c r="H48" s="11">
        <v>-0.27500000000000002</v>
      </c>
      <c r="I48" s="11">
        <v>-0.4</v>
      </c>
      <c r="J48" s="11">
        <v>0.75</v>
      </c>
      <c r="K48" s="11">
        <v>0.12</v>
      </c>
      <c r="L48" s="11">
        <v>0.65</v>
      </c>
      <c r="M48" s="11">
        <v>5.0000000000000001E-3</v>
      </c>
      <c r="N48" s="11">
        <v>5.1607653981953203E-2</v>
      </c>
      <c r="O48" s="11">
        <v>-7.4999999999999997E-2</v>
      </c>
      <c r="P48" s="11">
        <v>-0.13</v>
      </c>
      <c r="R48" s="11">
        <v>0.06</v>
      </c>
      <c r="S48" s="17">
        <v>116.6656</v>
      </c>
    </row>
    <row r="49" spans="4:19" x14ac:dyDescent="0.25">
      <c r="D49" s="10">
        <v>38231</v>
      </c>
      <c r="E49" s="11">
        <v>4.4119999999999999</v>
      </c>
      <c r="F49" s="11">
        <v>-0.14499999999999999</v>
      </c>
      <c r="G49" s="11">
        <v>0.11</v>
      </c>
      <c r="H49" s="11">
        <v>-0.27500000000000002</v>
      </c>
      <c r="I49" s="11">
        <v>-0.4</v>
      </c>
      <c r="J49" s="11">
        <v>0.75</v>
      </c>
      <c r="K49" s="11">
        <v>0.12</v>
      </c>
      <c r="L49" s="11">
        <v>0.65</v>
      </c>
      <c r="M49" s="11">
        <v>5.0000000000000001E-3</v>
      </c>
      <c r="N49" s="11">
        <v>5.17606402697601E-2</v>
      </c>
      <c r="O49" s="11">
        <v>-7.4999999999999997E-2</v>
      </c>
      <c r="P49" s="11">
        <v>-0.13</v>
      </c>
      <c r="R49" s="11">
        <v>0.06</v>
      </c>
      <c r="S49" s="17">
        <v>66.9726</v>
      </c>
    </row>
    <row r="50" spans="4:19" x14ac:dyDescent="0.25">
      <c r="D50" s="10">
        <v>38261</v>
      </c>
      <c r="E50" s="11">
        <v>4.4400000000000004</v>
      </c>
      <c r="F50" s="11">
        <v>-0.14499999999999999</v>
      </c>
      <c r="G50" s="11">
        <v>0.11</v>
      </c>
      <c r="H50" s="11">
        <v>-0.27500000000000002</v>
      </c>
      <c r="I50" s="11">
        <v>-0.4</v>
      </c>
      <c r="J50" s="11">
        <v>0.75</v>
      </c>
      <c r="K50" s="11">
        <v>0.12</v>
      </c>
      <c r="L50" s="11">
        <v>0.65</v>
      </c>
      <c r="M50" s="11">
        <v>5.0000000000000001E-3</v>
      </c>
      <c r="N50" s="11">
        <v>5.1905007056419497E-2</v>
      </c>
      <c r="O50" s="11">
        <v>-7.4999999999999997E-2</v>
      </c>
      <c r="P50" s="11">
        <v>-0.13</v>
      </c>
      <c r="R50" s="11">
        <v>0.06</v>
      </c>
      <c r="S50" s="17">
        <v>50.060099999999998</v>
      </c>
    </row>
    <row r="51" spans="4:19" x14ac:dyDescent="0.25">
      <c r="D51" s="10">
        <v>38292</v>
      </c>
      <c r="E51" s="11">
        <v>4.5620000000000003</v>
      </c>
      <c r="F51" s="11">
        <v>-0.15</v>
      </c>
      <c r="G51" s="11">
        <v>0.11</v>
      </c>
      <c r="H51" s="11">
        <v>-0.16</v>
      </c>
      <c r="I51" s="11">
        <v>-0.29499999999999998</v>
      </c>
      <c r="J51" s="11">
        <v>0.48</v>
      </c>
      <c r="K51" s="11">
        <v>0.43</v>
      </c>
      <c r="L51" s="11">
        <v>0.38</v>
      </c>
      <c r="M51" s="11">
        <v>5.0000000000000001E-3</v>
      </c>
      <c r="N51" s="11">
        <v>5.2050641209014703E-2</v>
      </c>
      <c r="O51" s="11">
        <v>0.34799999999999998</v>
      </c>
      <c r="P51" s="11">
        <v>-0.15</v>
      </c>
      <c r="R51" s="11">
        <v>0.06</v>
      </c>
      <c r="S51" s="17">
        <v>37.100299999999997</v>
      </c>
    </row>
    <row r="52" spans="4:19" x14ac:dyDescent="0.25">
      <c r="D52" s="10">
        <v>38322</v>
      </c>
      <c r="E52" s="11">
        <v>4.6900000000000004</v>
      </c>
      <c r="F52" s="11">
        <v>-0.15</v>
      </c>
      <c r="G52" s="11">
        <v>0.11</v>
      </c>
      <c r="H52" s="11">
        <v>-0.16</v>
      </c>
      <c r="I52" s="11">
        <v>-0.29499999999999998</v>
      </c>
      <c r="J52" s="11">
        <v>0.48</v>
      </c>
      <c r="K52" s="11">
        <v>0.43</v>
      </c>
      <c r="L52" s="11">
        <v>0.38</v>
      </c>
      <c r="M52" s="11">
        <v>5.0000000000000001E-3</v>
      </c>
      <c r="N52" s="11">
        <v>5.2191577492454802E-2</v>
      </c>
      <c r="O52" s="11">
        <v>0.40799999999999997</v>
      </c>
      <c r="P52" s="11">
        <v>-0.1525</v>
      </c>
      <c r="R52" s="11">
        <v>0.06</v>
      </c>
      <c r="S52" s="17">
        <v>37.253599999999999</v>
      </c>
    </row>
    <row r="53" spans="4:19" x14ac:dyDescent="0.25">
      <c r="D53" s="10">
        <v>38353</v>
      </c>
      <c r="E53" s="11">
        <v>4.66</v>
      </c>
      <c r="F53" s="11">
        <v>-0.15</v>
      </c>
      <c r="G53" s="11">
        <v>0.11</v>
      </c>
      <c r="H53" s="11">
        <v>-0.16</v>
      </c>
      <c r="I53" s="11">
        <v>-0.29499999999999998</v>
      </c>
      <c r="J53" s="11">
        <v>0.48</v>
      </c>
      <c r="K53" s="11">
        <v>0.43</v>
      </c>
      <c r="L53" s="11">
        <v>0.38</v>
      </c>
      <c r="M53" s="11">
        <v>5.0000000000000001E-3</v>
      </c>
      <c r="N53" s="11">
        <v>5.2340302897546202E-2</v>
      </c>
      <c r="O53" s="11">
        <v>0.47799999999999998</v>
      </c>
      <c r="P53" s="11">
        <v>-0.155</v>
      </c>
      <c r="R53" s="11">
        <v>0.06</v>
      </c>
      <c r="S53" s="17">
        <v>50.693100000000001</v>
      </c>
    </row>
    <row r="54" spans="4:19" x14ac:dyDescent="0.25">
      <c r="D54" s="10">
        <v>38384</v>
      </c>
      <c r="E54" s="11">
        <v>4.54</v>
      </c>
      <c r="F54" s="11">
        <v>-0.15</v>
      </c>
      <c r="G54" s="11">
        <v>0.11</v>
      </c>
      <c r="H54" s="11">
        <v>-0.16</v>
      </c>
      <c r="I54" s="11">
        <v>-0.29499999999999998</v>
      </c>
      <c r="J54" s="11">
        <v>0.48</v>
      </c>
      <c r="K54" s="11">
        <v>0.43</v>
      </c>
      <c r="L54" s="11">
        <v>0.38</v>
      </c>
      <c r="M54" s="11">
        <v>5.0000000000000001E-3</v>
      </c>
      <c r="N54" s="11">
        <v>5.2491574036030102E-2</v>
      </c>
      <c r="O54" s="11">
        <v>0.34799999999999998</v>
      </c>
      <c r="P54" s="11">
        <v>-0.14749999999999999</v>
      </c>
      <c r="R54" s="11">
        <v>0.06</v>
      </c>
      <c r="S54" s="17">
        <v>49.455599999999997</v>
      </c>
    </row>
    <row r="55" spans="4:19" x14ac:dyDescent="0.25">
      <c r="D55" s="10">
        <v>38412</v>
      </c>
      <c r="E55" s="11">
        <v>4.4000000000000004</v>
      </c>
      <c r="F55" s="11">
        <v>-0.15</v>
      </c>
      <c r="G55" s="11">
        <v>0.11</v>
      </c>
      <c r="H55" s="11">
        <v>-0.16</v>
      </c>
      <c r="I55" s="11">
        <v>-0.29499999999999998</v>
      </c>
      <c r="J55" s="11">
        <v>0.48</v>
      </c>
      <c r="K55" s="11">
        <v>0.43</v>
      </c>
      <c r="L55" s="11">
        <v>0.38</v>
      </c>
      <c r="M55" s="11">
        <v>5.0000000000000001E-3</v>
      </c>
      <c r="N55" s="11">
        <v>5.2628206038639401E-2</v>
      </c>
      <c r="O55" s="11">
        <v>0.16800000000000001</v>
      </c>
      <c r="P55" s="11">
        <v>-0.14499999999999999</v>
      </c>
      <c r="R55" s="11">
        <v>0.06</v>
      </c>
      <c r="S55" s="17">
        <v>47.919400000000003</v>
      </c>
    </row>
    <row r="56" spans="4:19" x14ac:dyDescent="0.25">
      <c r="D56" s="10">
        <v>38443</v>
      </c>
      <c r="E56" s="11">
        <v>4.2869999999999999</v>
      </c>
      <c r="F56" s="11">
        <v>-0.14499999999999999</v>
      </c>
      <c r="G56" s="11">
        <v>0.11</v>
      </c>
      <c r="H56" s="11">
        <v>-0.27500000000000002</v>
      </c>
      <c r="I56" s="11">
        <v>-0.43</v>
      </c>
      <c r="J56" s="11">
        <v>0.69</v>
      </c>
      <c r="K56" s="11">
        <v>0.12</v>
      </c>
      <c r="L56" s="11">
        <v>0.59</v>
      </c>
      <c r="M56" s="11">
        <v>5.0000000000000001E-3</v>
      </c>
      <c r="N56" s="11">
        <v>5.2759728529926997E-2</v>
      </c>
      <c r="O56" s="11">
        <v>-0.1</v>
      </c>
      <c r="P56" s="11">
        <v>-0.15</v>
      </c>
      <c r="R56" s="11">
        <v>0.08</v>
      </c>
      <c r="S56" s="17">
        <v>46.9407</v>
      </c>
    </row>
    <row r="57" spans="4:19" x14ac:dyDescent="0.25">
      <c r="D57" s="10">
        <v>38473</v>
      </c>
      <c r="E57" s="11">
        <v>4.327</v>
      </c>
      <c r="F57" s="11">
        <v>-0.14499999999999999</v>
      </c>
      <c r="G57" s="11">
        <v>0.11</v>
      </c>
      <c r="H57" s="11">
        <v>-0.27500000000000002</v>
      </c>
      <c r="I57" s="11">
        <v>-0.43</v>
      </c>
      <c r="J57" s="11">
        <v>0.69</v>
      </c>
      <c r="K57" s="11">
        <v>0.12</v>
      </c>
      <c r="L57" s="11">
        <v>0.59</v>
      </c>
      <c r="M57" s="11">
        <v>5.0000000000000001E-3</v>
      </c>
      <c r="N57" s="11">
        <v>5.2871269393732302E-2</v>
      </c>
      <c r="O57" s="11">
        <v>-0.1</v>
      </c>
      <c r="P57" s="11">
        <v>-0.15</v>
      </c>
      <c r="R57" s="11">
        <v>0.08</v>
      </c>
      <c r="S57" s="17">
        <v>48.550199999999997</v>
      </c>
    </row>
    <row r="58" spans="4:19" x14ac:dyDescent="0.25">
      <c r="D58" s="10">
        <v>38504</v>
      </c>
      <c r="E58" s="11">
        <v>4.3760000000000003</v>
      </c>
      <c r="F58" s="11">
        <v>-0.14499999999999999</v>
      </c>
      <c r="G58" s="11">
        <v>0.11</v>
      </c>
      <c r="H58" s="11">
        <v>-0.27500000000000002</v>
      </c>
      <c r="I58" s="11">
        <v>-0.43</v>
      </c>
      <c r="J58" s="11">
        <v>0.69</v>
      </c>
      <c r="K58" s="11">
        <v>0.12</v>
      </c>
      <c r="L58" s="11">
        <v>0.59</v>
      </c>
      <c r="M58" s="11">
        <v>5.0000000000000001E-3</v>
      </c>
      <c r="N58" s="11">
        <v>5.2986528290690102E-2</v>
      </c>
      <c r="O58" s="11">
        <v>-0.1</v>
      </c>
      <c r="P58" s="11">
        <v>-0.15</v>
      </c>
      <c r="R58" s="11">
        <v>0.08</v>
      </c>
      <c r="S58" s="17">
        <v>49.307200000000002</v>
      </c>
    </row>
    <row r="59" spans="4:19" x14ac:dyDescent="0.25">
      <c r="D59" s="10">
        <v>38534</v>
      </c>
      <c r="E59" s="11">
        <v>4.4059999999999997</v>
      </c>
      <c r="F59" s="11">
        <v>-0.14499999999999999</v>
      </c>
      <c r="G59" s="11">
        <v>0.11</v>
      </c>
      <c r="H59" s="11">
        <v>-0.27500000000000002</v>
      </c>
      <c r="I59" s="11">
        <v>-0.43</v>
      </c>
      <c r="J59" s="11">
        <v>0.69</v>
      </c>
      <c r="K59" s="11">
        <v>0.12</v>
      </c>
      <c r="L59" s="11">
        <v>0.59</v>
      </c>
      <c r="M59" s="11">
        <v>5.0000000000000001E-3</v>
      </c>
      <c r="N59" s="11">
        <v>5.3098069162930403E-2</v>
      </c>
      <c r="O59" s="11">
        <v>-0.1</v>
      </c>
      <c r="P59" s="11">
        <v>-0.15</v>
      </c>
      <c r="R59" s="11">
        <v>0.08</v>
      </c>
      <c r="S59" s="17">
        <v>84.241900000000001</v>
      </c>
    </row>
    <row r="60" spans="4:19" x14ac:dyDescent="0.25">
      <c r="D60" s="10">
        <v>38565</v>
      </c>
      <c r="E60" s="11">
        <v>4.4640000000000004</v>
      </c>
      <c r="F60" s="11">
        <v>-0.14499999999999999</v>
      </c>
      <c r="G60" s="11">
        <v>0.11</v>
      </c>
      <c r="H60" s="11">
        <v>-0.27500000000000002</v>
      </c>
      <c r="I60" s="11">
        <v>-0.43</v>
      </c>
      <c r="J60" s="11">
        <v>0.69</v>
      </c>
      <c r="K60" s="11">
        <v>0.12</v>
      </c>
      <c r="L60" s="11">
        <v>0.59</v>
      </c>
      <c r="M60" s="11">
        <v>5.0000000000000001E-3</v>
      </c>
      <c r="N60" s="11">
        <v>5.3213328068602503E-2</v>
      </c>
      <c r="O60" s="11">
        <v>-0.1</v>
      </c>
      <c r="P60" s="11">
        <v>-0.15</v>
      </c>
      <c r="R60" s="11">
        <v>0.08</v>
      </c>
      <c r="S60" s="17">
        <v>100.78</v>
      </c>
    </row>
    <row r="61" spans="4:19" x14ac:dyDescent="0.25">
      <c r="D61" s="10">
        <v>38596</v>
      </c>
      <c r="E61" s="11">
        <v>4.4720000000000004</v>
      </c>
      <c r="F61" s="11">
        <v>-0.14499999999999999</v>
      </c>
      <c r="G61" s="11">
        <v>0.11</v>
      </c>
      <c r="H61" s="11">
        <v>-0.27500000000000002</v>
      </c>
      <c r="I61" s="11">
        <v>-0.43</v>
      </c>
      <c r="J61" s="11">
        <v>0.69</v>
      </c>
      <c r="K61" s="11">
        <v>0.12</v>
      </c>
      <c r="L61" s="11">
        <v>0.59</v>
      </c>
      <c r="M61" s="11">
        <v>5.0000000000000001E-3</v>
      </c>
      <c r="N61" s="11">
        <v>5.3328586978703497E-2</v>
      </c>
      <c r="O61" s="11">
        <v>-0.1</v>
      </c>
      <c r="P61" s="11">
        <v>-0.15</v>
      </c>
      <c r="R61" s="11">
        <v>0.08</v>
      </c>
      <c r="S61" s="17">
        <v>61.381599999999999</v>
      </c>
    </row>
    <row r="62" spans="4:19" x14ac:dyDescent="0.25">
      <c r="D62" s="10">
        <v>38626</v>
      </c>
      <c r="E62" s="11">
        <v>4.5</v>
      </c>
      <c r="F62" s="11">
        <v>-0.14499999999999999</v>
      </c>
      <c r="G62" s="11">
        <v>0.11</v>
      </c>
      <c r="H62" s="11">
        <v>-0.27500000000000002</v>
      </c>
      <c r="I62" s="11">
        <v>-0.43</v>
      </c>
      <c r="J62" s="11">
        <v>0.69</v>
      </c>
      <c r="K62" s="11">
        <v>0.12</v>
      </c>
      <c r="L62" s="11">
        <v>0.59</v>
      </c>
      <c r="M62" s="11">
        <v>5.0000000000000001E-3</v>
      </c>
      <c r="N62" s="11">
        <v>5.34401278636625E-2</v>
      </c>
      <c r="O62" s="11">
        <v>-0.1</v>
      </c>
      <c r="P62" s="11">
        <v>-0.15</v>
      </c>
      <c r="R62" s="11">
        <v>0.08</v>
      </c>
      <c r="S62" s="17">
        <v>47.970199999999998</v>
      </c>
    </row>
    <row r="63" spans="4:19" x14ac:dyDescent="0.25">
      <c r="D63" s="10">
        <v>38657</v>
      </c>
      <c r="E63" s="11">
        <v>4.6219999999999999</v>
      </c>
      <c r="F63" s="11">
        <v>-0.15</v>
      </c>
      <c r="G63" s="11">
        <v>0.11</v>
      </c>
      <c r="H63" s="11">
        <v>-0.16</v>
      </c>
      <c r="I63" s="11">
        <v>-0.38</v>
      </c>
      <c r="J63" s="11">
        <v>0.47</v>
      </c>
      <c r="K63" s="11">
        <v>0.43</v>
      </c>
      <c r="L63" s="11">
        <v>0.37</v>
      </c>
      <c r="M63" s="11">
        <v>5.0000000000000001E-3</v>
      </c>
      <c r="N63" s="11">
        <v>5.3555386782477399E-2</v>
      </c>
      <c r="O63" s="11">
        <v>0.34799999999999998</v>
      </c>
      <c r="P63" s="11">
        <v>-0.15</v>
      </c>
      <c r="R63" s="11">
        <v>0.08</v>
      </c>
      <c r="S63" s="17">
        <v>37.689599999999999</v>
      </c>
    </row>
    <row r="64" spans="4:19" x14ac:dyDescent="0.25">
      <c r="D64" s="10">
        <v>38687</v>
      </c>
      <c r="E64" s="11">
        <v>4.75</v>
      </c>
      <c r="F64" s="11">
        <v>-0.15</v>
      </c>
      <c r="G64" s="11">
        <v>0.11</v>
      </c>
      <c r="H64" s="11">
        <v>-0.16</v>
      </c>
      <c r="I64" s="11">
        <v>-0.38</v>
      </c>
      <c r="J64" s="11">
        <v>0.47</v>
      </c>
      <c r="K64" s="11">
        <v>0.43</v>
      </c>
      <c r="L64" s="11">
        <v>0.37</v>
      </c>
      <c r="M64" s="11">
        <v>5.0000000000000001E-3</v>
      </c>
      <c r="N64" s="11">
        <v>5.36669276758679E-2</v>
      </c>
      <c r="O64" s="11">
        <v>0.40799999999999997</v>
      </c>
      <c r="P64" s="11">
        <v>-0.1525</v>
      </c>
      <c r="R64" s="11">
        <v>0.08</v>
      </c>
      <c r="S64" s="17">
        <v>37.810499999999998</v>
      </c>
    </row>
    <row r="65" spans="4:19" x14ac:dyDescent="0.25">
      <c r="D65" s="10">
        <v>38718</v>
      </c>
      <c r="E65" s="11">
        <v>4.7300000000000004</v>
      </c>
      <c r="F65" s="11">
        <v>-0.15</v>
      </c>
      <c r="G65" s="11">
        <v>0.1</v>
      </c>
      <c r="H65" s="11">
        <v>-0.16</v>
      </c>
      <c r="I65" s="11">
        <v>-0.38</v>
      </c>
      <c r="J65" s="11">
        <v>0.47</v>
      </c>
      <c r="K65" s="11">
        <v>0.43</v>
      </c>
      <c r="L65" s="11">
        <v>0.37</v>
      </c>
      <c r="M65" s="11">
        <v>5.0000000000000001E-3</v>
      </c>
      <c r="N65" s="11">
        <v>5.3782186603395399E-2</v>
      </c>
      <c r="O65" s="11">
        <v>0.47799999999999998</v>
      </c>
      <c r="P65" s="11">
        <v>-0.155</v>
      </c>
      <c r="R65" s="11">
        <v>7.0000000000000007E-2</v>
      </c>
      <c r="S65" s="17">
        <v>48.5304</v>
      </c>
    </row>
    <row r="66" spans="4:19" x14ac:dyDescent="0.25">
      <c r="D66" s="10">
        <v>38749</v>
      </c>
      <c r="E66" s="11">
        <v>4.6100000000000003</v>
      </c>
      <c r="F66" s="11">
        <v>-0.15</v>
      </c>
      <c r="G66" s="11">
        <v>0.1</v>
      </c>
      <c r="H66" s="11">
        <v>-0.16</v>
      </c>
      <c r="I66" s="11">
        <v>-0.38</v>
      </c>
      <c r="J66" s="11">
        <v>0.47</v>
      </c>
      <c r="K66" s="11">
        <v>0.43</v>
      </c>
      <c r="L66" s="11">
        <v>0.37</v>
      </c>
      <c r="M66" s="11">
        <v>5.0000000000000001E-3</v>
      </c>
      <c r="N66" s="11">
        <v>5.3897445535350003E-2</v>
      </c>
      <c r="O66" s="11">
        <v>0.34799999999999998</v>
      </c>
      <c r="P66" s="11">
        <v>-0.14749999999999999</v>
      </c>
      <c r="R66" s="11">
        <v>7.0000000000000007E-2</v>
      </c>
      <c r="S66" s="17">
        <v>47.548400000000001</v>
      </c>
    </row>
    <row r="67" spans="4:19" x14ac:dyDescent="0.25">
      <c r="D67" s="10">
        <v>38777</v>
      </c>
      <c r="E67" s="11">
        <v>4.47</v>
      </c>
      <c r="F67" s="11">
        <v>-0.15</v>
      </c>
      <c r="G67" s="11">
        <v>0.1</v>
      </c>
      <c r="H67" s="11">
        <v>-0.16</v>
      </c>
      <c r="I67" s="11">
        <v>-0.38</v>
      </c>
      <c r="J67" s="11">
        <v>0.47</v>
      </c>
      <c r="K67" s="11">
        <v>0.43</v>
      </c>
      <c r="L67" s="11">
        <v>0.37</v>
      </c>
      <c r="M67" s="11">
        <v>5.0000000000000001E-3</v>
      </c>
      <c r="N67" s="11">
        <v>5.4001550380919902E-2</v>
      </c>
      <c r="O67" s="11">
        <v>0.16800000000000001</v>
      </c>
      <c r="P67" s="11">
        <v>-0.14499999999999999</v>
      </c>
      <c r="R67" s="11">
        <v>7.0000000000000007E-2</v>
      </c>
      <c r="S67" s="17">
        <v>46.325699999999998</v>
      </c>
    </row>
    <row r="68" spans="4:19" x14ac:dyDescent="0.25">
      <c r="D68" s="10">
        <v>38808</v>
      </c>
      <c r="E68" s="11">
        <v>4.3570000000000002</v>
      </c>
      <c r="F68" s="11">
        <v>-0.14499999999999999</v>
      </c>
      <c r="G68" s="11">
        <v>0.1</v>
      </c>
      <c r="H68" s="11">
        <v>-0.27500000000000002</v>
      </c>
      <c r="I68" s="11">
        <v>-0.5</v>
      </c>
      <c r="J68" s="11">
        <v>0.69</v>
      </c>
      <c r="K68" s="11">
        <v>0.12</v>
      </c>
      <c r="L68" s="11">
        <v>0.59</v>
      </c>
      <c r="M68" s="11">
        <v>5.0000000000000001E-3</v>
      </c>
      <c r="N68" s="11">
        <v>5.41098015114794E-2</v>
      </c>
      <c r="O68" s="11">
        <v>-0.1</v>
      </c>
      <c r="P68" s="11">
        <v>-0.15</v>
      </c>
      <c r="R68" s="11">
        <v>7.0000000000000007E-2</v>
      </c>
      <c r="S68" s="17">
        <v>45.5501</v>
      </c>
    </row>
    <row r="69" spans="4:19" x14ac:dyDescent="0.25">
      <c r="D69" s="10">
        <v>38838</v>
      </c>
      <c r="E69" s="11">
        <v>4.3970000000000002</v>
      </c>
      <c r="F69" s="11">
        <v>-0.14499999999999999</v>
      </c>
      <c r="G69" s="11">
        <v>0.1</v>
      </c>
      <c r="H69" s="11">
        <v>-0.27500000000000002</v>
      </c>
      <c r="I69" s="11">
        <v>-0.5</v>
      </c>
      <c r="J69" s="11">
        <v>0.69</v>
      </c>
      <c r="K69" s="11">
        <v>0.12</v>
      </c>
      <c r="L69" s="11">
        <v>0.59</v>
      </c>
      <c r="M69" s="11">
        <v>5.0000000000000001E-3</v>
      </c>
      <c r="N69" s="11">
        <v>5.4203822900347198E-2</v>
      </c>
      <c r="O69" s="11">
        <v>-0.1</v>
      </c>
      <c r="P69" s="11">
        <v>-0.15</v>
      </c>
      <c r="R69" s="11">
        <v>7.0000000000000007E-2</v>
      </c>
      <c r="S69" s="17">
        <v>46.853700000000003</v>
      </c>
    </row>
    <row r="70" spans="4:19" x14ac:dyDescent="0.25">
      <c r="D70" s="10">
        <v>38869</v>
      </c>
      <c r="E70" s="11">
        <v>4.4459999999999997</v>
      </c>
      <c r="F70" s="11">
        <v>-0.14499999999999999</v>
      </c>
      <c r="G70" s="11">
        <v>0.1</v>
      </c>
      <c r="H70" s="11">
        <v>-0.27500000000000002</v>
      </c>
      <c r="I70" s="11">
        <v>-0.5</v>
      </c>
      <c r="J70" s="11">
        <v>0.69</v>
      </c>
      <c r="K70" s="11">
        <v>0.12</v>
      </c>
      <c r="L70" s="11">
        <v>0.59</v>
      </c>
      <c r="M70" s="11">
        <v>5.0000000000000001E-3</v>
      </c>
      <c r="N70" s="11">
        <v>5.4300978338605303E-2</v>
      </c>
      <c r="O70" s="11">
        <v>-0.1</v>
      </c>
      <c r="P70" s="11">
        <v>-0.15</v>
      </c>
      <c r="R70" s="11">
        <v>7.0000000000000007E-2</v>
      </c>
      <c r="S70" s="17">
        <v>47.472900000000003</v>
      </c>
    </row>
    <row r="71" spans="4:19" x14ac:dyDescent="0.25">
      <c r="D71" s="10">
        <v>38899</v>
      </c>
      <c r="E71" s="11">
        <v>4.476</v>
      </c>
      <c r="F71" s="11">
        <v>-0.14499999999999999</v>
      </c>
      <c r="G71" s="11">
        <v>0.1</v>
      </c>
      <c r="H71" s="11">
        <v>-0.27500000000000002</v>
      </c>
      <c r="I71" s="11">
        <v>-0.5</v>
      </c>
      <c r="J71" s="11">
        <v>0.69</v>
      </c>
      <c r="K71" s="11">
        <v>0.12</v>
      </c>
      <c r="L71" s="11">
        <v>0.59</v>
      </c>
      <c r="M71" s="11">
        <v>5.0000000000000001E-3</v>
      </c>
      <c r="N71" s="11">
        <v>5.4394999733462103E-2</v>
      </c>
      <c r="O71" s="11">
        <v>-0.1</v>
      </c>
      <c r="P71" s="11">
        <v>-0.15</v>
      </c>
      <c r="R71" s="11">
        <v>7.0000000000000007E-2</v>
      </c>
      <c r="S71" s="17">
        <v>75.575999999999993</v>
      </c>
    </row>
    <row r="72" spans="4:19" x14ac:dyDescent="0.25">
      <c r="D72" s="10">
        <v>38930</v>
      </c>
      <c r="E72" s="11">
        <v>4.5339999999999998</v>
      </c>
      <c r="F72" s="11">
        <v>-0.14499999999999999</v>
      </c>
      <c r="G72" s="11">
        <v>0.1</v>
      </c>
      <c r="H72" s="11">
        <v>-0.27500000000000002</v>
      </c>
      <c r="I72" s="11">
        <v>-0.5</v>
      </c>
      <c r="J72" s="11">
        <v>0.69</v>
      </c>
      <c r="K72" s="11">
        <v>0.12</v>
      </c>
      <c r="L72" s="11">
        <v>0.59</v>
      </c>
      <c r="M72" s="11">
        <v>5.0000000000000001E-3</v>
      </c>
      <c r="N72" s="11">
        <v>5.4492155177908501E-2</v>
      </c>
      <c r="O72" s="11">
        <v>-0.1</v>
      </c>
      <c r="P72" s="11">
        <v>-0.15</v>
      </c>
      <c r="R72" s="11">
        <v>7.0000000000000007E-2</v>
      </c>
      <c r="S72" s="17">
        <v>88.900599999999997</v>
      </c>
    </row>
    <row r="73" spans="4:19" x14ac:dyDescent="0.25">
      <c r="D73" s="10">
        <v>38961</v>
      </c>
      <c r="E73" s="11">
        <v>4.5419999999999998</v>
      </c>
      <c r="F73" s="11">
        <v>-0.14499999999999999</v>
      </c>
      <c r="G73" s="11">
        <v>0.1</v>
      </c>
      <c r="H73" s="11">
        <v>-0.27500000000000002</v>
      </c>
      <c r="I73" s="11">
        <v>-0.5</v>
      </c>
      <c r="J73" s="11">
        <v>0.69</v>
      </c>
      <c r="K73" s="11">
        <v>0.12</v>
      </c>
      <c r="L73" s="11">
        <v>0.59</v>
      </c>
      <c r="M73" s="11">
        <v>5.0000000000000001E-3</v>
      </c>
      <c r="N73" s="11">
        <v>5.4589310625500001E-2</v>
      </c>
      <c r="O73" s="11">
        <v>-0.1</v>
      </c>
      <c r="P73" s="11">
        <v>-0.15</v>
      </c>
      <c r="R73" s="11">
        <v>7.0000000000000007E-2</v>
      </c>
      <c r="S73" s="17">
        <v>57.222200000000001</v>
      </c>
    </row>
    <row r="74" spans="4:19" x14ac:dyDescent="0.25">
      <c r="D74" s="10">
        <v>38991</v>
      </c>
      <c r="E74" s="11">
        <v>4.57</v>
      </c>
      <c r="F74" s="11">
        <v>-0.14499999999999999</v>
      </c>
      <c r="G74" s="11">
        <v>0.1</v>
      </c>
      <c r="H74" s="11">
        <v>-0.27500000000000002</v>
      </c>
      <c r="I74" s="11">
        <v>-0.5</v>
      </c>
      <c r="J74" s="11">
        <v>0.69</v>
      </c>
      <c r="K74" s="11">
        <v>0.12</v>
      </c>
      <c r="L74" s="11">
        <v>0.59</v>
      </c>
      <c r="M74" s="11">
        <v>5.0000000000000001E-3</v>
      </c>
      <c r="N74" s="11">
        <v>5.4683332029388201E-2</v>
      </c>
      <c r="O74" s="11">
        <v>-0.1</v>
      </c>
      <c r="P74" s="11">
        <v>-0.15</v>
      </c>
      <c r="R74" s="11">
        <v>7.0000000000000007E-2</v>
      </c>
      <c r="S74" s="17">
        <v>46.440600000000003</v>
      </c>
    </row>
    <row r="75" spans="4:19" x14ac:dyDescent="0.25">
      <c r="D75" s="10">
        <v>39022</v>
      </c>
      <c r="E75" s="11">
        <v>4.6920000000000002</v>
      </c>
      <c r="F75" s="11">
        <v>-0.15</v>
      </c>
      <c r="G75" s="11">
        <v>0.1</v>
      </c>
      <c r="H75" s="11">
        <v>-0.16</v>
      </c>
      <c r="I75" s="11">
        <v>-0.47</v>
      </c>
      <c r="J75" s="11">
        <v>0.42</v>
      </c>
      <c r="K75" s="11">
        <v>0.43</v>
      </c>
      <c r="L75" s="11">
        <v>0.32</v>
      </c>
      <c r="M75" s="11">
        <v>5.0000000000000001E-3</v>
      </c>
      <c r="N75" s="11">
        <v>5.4780487483167203E-2</v>
      </c>
      <c r="O75" s="11">
        <v>0.248</v>
      </c>
      <c r="P75" s="11">
        <v>-0.15</v>
      </c>
      <c r="R75" s="11">
        <v>7.0000000000000007E-2</v>
      </c>
      <c r="S75" s="17">
        <v>38.172600000000003</v>
      </c>
    </row>
    <row r="76" spans="4:19" x14ac:dyDescent="0.25">
      <c r="D76" s="10">
        <v>39052</v>
      </c>
      <c r="E76" s="11">
        <v>4.82</v>
      </c>
      <c r="F76" s="11">
        <v>-0.15</v>
      </c>
      <c r="G76" s="11">
        <v>0.1</v>
      </c>
      <c r="H76" s="11">
        <v>-0.16</v>
      </c>
      <c r="I76" s="11">
        <v>-0.47</v>
      </c>
      <c r="J76" s="11">
        <v>0.42</v>
      </c>
      <c r="K76" s="11">
        <v>0.43</v>
      </c>
      <c r="L76" s="11">
        <v>0.32</v>
      </c>
      <c r="M76" s="11">
        <v>5.0000000000000001E-3</v>
      </c>
      <c r="N76" s="11">
        <v>5.48745088930436E-2</v>
      </c>
      <c r="O76" s="11">
        <v>0.308</v>
      </c>
      <c r="P76" s="11">
        <v>-0.1525</v>
      </c>
      <c r="R76" s="11">
        <v>7.0000000000000007E-2</v>
      </c>
      <c r="S76" s="17">
        <v>38.277700000000003</v>
      </c>
    </row>
    <row r="77" spans="4:19" x14ac:dyDescent="0.25">
      <c r="D77" s="10">
        <v>39083</v>
      </c>
      <c r="E77" s="11">
        <v>4.8099999999999996</v>
      </c>
      <c r="F77" s="11">
        <v>-0.15</v>
      </c>
      <c r="G77" s="11">
        <v>0.1</v>
      </c>
      <c r="H77" s="11">
        <v>-0.16</v>
      </c>
      <c r="I77" s="11">
        <v>-0.47</v>
      </c>
      <c r="J77" s="11">
        <v>0.42</v>
      </c>
      <c r="K77" s="11">
        <v>0.43</v>
      </c>
      <c r="L77" s="11">
        <v>0.32</v>
      </c>
      <c r="M77" s="11">
        <v>5.0000000000000001E-3</v>
      </c>
      <c r="N77" s="11">
        <v>5.4971664353008702E-2</v>
      </c>
      <c r="O77" s="11">
        <v>0.378</v>
      </c>
      <c r="P77" s="11">
        <v>-0.155</v>
      </c>
      <c r="R77" s="11">
        <v>7.0000000000000007E-2</v>
      </c>
      <c r="S77" s="17">
        <v>47.414099999999998</v>
      </c>
    </row>
    <row r="78" spans="4:19" x14ac:dyDescent="0.25">
      <c r="D78" s="10">
        <v>39114</v>
      </c>
      <c r="E78" s="11">
        <v>4.6900000000000004</v>
      </c>
      <c r="F78" s="11">
        <v>-0.15</v>
      </c>
      <c r="G78" s="11">
        <v>0.1</v>
      </c>
      <c r="H78" s="11">
        <v>-0.16</v>
      </c>
      <c r="I78" s="11">
        <v>-0.47</v>
      </c>
      <c r="J78" s="11">
        <v>0.42</v>
      </c>
      <c r="K78" s="11">
        <v>0.43</v>
      </c>
      <c r="L78" s="11">
        <v>0.32</v>
      </c>
      <c r="M78" s="11">
        <v>5.0000000000000001E-3</v>
      </c>
      <c r="N78" s="11">
        <v>5.50688198161184E-2</v>
      </c>
      <c r="O78" s="11">
        <v>0.248</v>
      </c>
      <c r="P78" s="11">
        <v>-0.14749999999999999</v>
      </c>
      <c r="R78" s="11">
        <v>7.0000000000000007E-2</v>
      </c>
      <c r="S78" s="17">
        <v>46.573799999999999</v>
      </c>
    </row>
    <row r="79" spans="4:19" x14ac:dyDescent="0.25">
      <c r="D79" s="10">
        <v>39142</v>
      </c>
      <c r="E79" s="11">
        <v>4.55</v>
      </c>
      <c r="F79" s="11">
        <v>-0.15</v>
      </c>
      <c r="G79" s="11">
        <v>0.1</v>
      </c>
      <c r="H79" s="11">
        <v>-0.16</v>
      </c>
      <c r="I79" s="11">
        <v>-0.47</v>
      </c>
      <c r="J79" s="11">
        <v>0.42</v>
      </c>
      <c r="K79" s="11">
        <v>0.43</v>
      </c>
      <c r="L79" s="11">
        <v>0.32</v>
      </c>
      <c r="M79" s="11">
        <v>5.0000000000000001E-3</v>
      </c>
      <c r="N79" s="11">
        <v>5.5156573140338998E-2</v>
      </c>
      <c r="O79" s="11">
        <v>6.8000000000000005E-2</v>
      </c>
      <c r="P79" s="11">
        <v>-0.14499999999999999</v>
      </c>
      <c r="R79" s="11">
        <v>7.0000000000000007E-2</v>
      </c>
      <c r="S79" s="17">
        <v>45.522799999999997</v>
      </c>
    </row>
    <row r="80" spans="4:19" x14ac:dyDescent="0.25">
      <c r="D80" s="10">
        <v>39173</v>
      </c>
      <c r="E80" s="11">
        <v>4.4370000000000003</v>
      </c>
      <c r="F80" s="11">
        <v>-0.14499999999999999</v>
      </c>
      <c r="G80" s="11">
        <v>0.1</v>
      </c>
      <c r="H80" s="11">
        <v>-0.27500000000000002</v>
      </c>
      <c r="I80" s="11">
        <v>-0.57299999999999995</v>
      </c>
      <c r="J80" s="11">
        <v>0.56000000000000005</v>
      </c>
      <c r="K80" s="11">
        <v>0.12</v>
      </c>
      <c r="L80" s="11">
        <v>0.46</v>
      </c>
      <c r="M80" s="11">
        <v>5.0000000000000001E-3</v>
      </c>
      <c r="N80" s="11">
        <v>5.5253728609431903E-2</v>
      </c>
      <c r="O80" s="11">
        <v>-0.1</v>
      </c>
      <c r="P80" s="11">
        <v>-0.15</v>
      </c>
      <c r="R80" s="11">
        <v>7.0000000000000007E-2</v>
      </c>
      <c r="S80" s="17">
        <v>44.861400000000003</v>
      </c>
    </row>
    <row r="81" spans="4:19" x14ac:dyDescent="0.25">
      <c r="D81" s="10">
        <v>39203</v>
      </c>
      <c r="E81" s="11">
        <v>4.4770000000000003</v>
      </c>
      <c r="F81" s="11">
        <v>-0.14499999999999999</v>
      </c>
      <c r="G81" s="11">
        <v>0.1</v>
      </c>
      <c r="H81" s="11">
        <v>-0.27500000000000002</v>
      </c>
      <c r="I81" s="11">
        <v>-0.57299999999999995</v>
      </c>
      <c r="J81" s="11">
        <v>0.56000000000000005</v>
      </c>
      <c r="K81" s="11">
        <v>0.12</v>
      </c>
      <c r="L81" s="11">
        <v>0.46</v>
      </c>
      <c r="M81" s="11">
        <v>5.0000000000000001E-3</v>
      </c>
      <c r="N81" s="11">
        <v>5.5347750034127501E-2</v>
      </c>
      <c r="O81" s="11">
        <v>-0.1</v>
      </c>
      <c r="P81" s="11">
        <v>-0.15</v>
      </c>
      <c r="R81" s="11">
        <v>7.0000000000000007E-2</v>
      </c>
      <c r="S81" s="17">
        <v>46.016399999999997</v>
      </c>
    </row>
    <row r="82" spans="4:19" x14ac:dyDescent="0.25">
      <c r="D82" s="10">
        <v>39234</v>
      </c>
      <c r="E82" s="11">
        <v>4.5259999999999998</v>
      </c>
      <c r="F82" s="11">
        <v>-0.14499999999999999</v>
      </c>
      <c r="G82" s="11">
        <v>0.1</v>
      </c>
      <c r="H82" s="11">
        <v>-0.27500000000000002</v>
      </c>
      <c r="I82" s="11">
        <v>-0.57299999999999995</v>
      </c>
      <c r="J82" s="11">
        <v>0.56000000000000005</v>
      </c>
      <c r="K82" s="11">
        <v>0.12</v>
      </c>
      <c r="L82" s="11">
        <v>0</v>
      </c>
      <c r="M82" s="11">
        <v>5.0000000000000001E-3</v>
      </c>
      <c r="N82" s="11">
        <v>5.5444905509405701E-2</v>
      </c>
      <c r="O82" s="11">
        <v>-0.1</v>
      </c>
      <c r="P82" s="11">
        <v>-0.15</v>
      </c>
      <c r="R82" s="11">
        <v>7.0000000000000007E-2</v>
      </c>
      <c r="S82" s="17">
        <v>46.573999999999998</v>
      </c>
    </row>
    <row r="83" spans="4:19" x14ac:dyDescent="0.25">
      <c r="D83" s="10">
        <v>39264</v>
      </c>
      <c r="E83" s="11">
        <v>4.556</v>
      </c>
      <c r="F83" s="11">
        <v>-0.14499999999999999</v>
      </c>
      <c r="G83" s="11">
        <v>0.1</v>
      </c>
      <c r="H83" s="11">
        <v>-0.27500000000000002</v>
      </c>
      <c r="I83" s="11">
        <v>-0.57299999999999995</v>
      </c>
      <c r="J83" s="11">
        <v>0.56000000000000005</v>
      </c>
      <c r="K83" s="11">
        <v>0.12</v>
      </c>
      <c r="L83" s="11">
        <v>0</v>
      </c>
      <c r="M83" s="11">
        <v>5.0000000000000001E-3</v>
      </c>
      <c r="N83" s="11">
        <v>5.5538926940087198E-2</v>
      </c>
      <c r="O83" s="11">
        <v>-0.1</v>
      </c>
      <c r="P83" s="11">
        <v>-0.15</v>
      </c>
      <c r="R83" s="11">
        <v>7.0000000000000007E-2</v>
      </c>
      <c r="S83" s="17">
        <v>71.167100000000005</v>
      </c>
    </row>
    <row r="84" spans="4:19" x14ac:dyDescent="0.25">
      <c r="D84" s="10">
        <v>39295</v>
      </c>
      <c r="E84" s="11">
        <v>4.6139999999999999</v>
      </c>
      <c r="F84" s="11">
        <v>-0.14499999999999999</v>
      </c>
      <c r="G84" s="11">
        <v>0.1</v>
      </c>
      <c r="H84" s="11">
        <v>-0.27500000000000002</v>
      </c>
      <c r="I84" s="11">
        <v>-0.57299999999999995</v>
      </c>
      <c r="J84" s="11">
        <v>0.56000000000000005</v>
      </c>
      <c r="K84" s="11">
        <v>0.12</v>
      </c>
      <c r="L84" s="11">
        <v>0</v>
      </c>
      <c r="M84" s="11">
        <v>5.0000000000000001E-3</v>
      </c>
      <c r="N84" s="11">
        <v>5.56360824215507E-2</v>
      </c>
      <c r="O84" s="11">
        <v>-0.1</v>
      </c>
      <c r="P84" s="11">
        <v>-0.15</v>
      </c>
      <c r="R84" s="11">
        <v>7.0000000000000007E-2</v>
      </c>
      <c r="S84" s="17">
        <v>82.8506</v>
      </c>
    </row>
    <row r="85" spans="4:19" x14ac:dyDescent="0.25">
      <c r="D85" s="10">
        <v>39326</v>
      </c>
      <c r="E85" s="11">
        <v>4.6219999999999999</v>
      </c>
      <c r="F85" s="11">
        <v>-0.14499999999999999</v>
      </c>
      <c r="G85" s="11">
        <v>0.1</v>
      </c>
      <c r="H85" s="11">
        <v>-0.27500000000000002</v>
      </c>
      <c r="I85" s="11">
        <v>-0.57299999999999995</v>
      </c>
      <c r="J85" s="11">
        <v>0.56000000000000005</v>
      </c>
      <c r="K85" s="11">
        <v>0.12</v>
      </c>
      <c r="L85" s="11">
        <v>0</v>
      </c>
      <c r="M85" s="11">
        <v>5.0000000000000001E-3</v>
      </c>
      <c r="N85" s="11">
        <v>5.5733237906157002E-2</v>
      </c>
      <c r="O85" s="11">
        <v>-0.1</v>
      </c>
      <c r="P85" s="11">
        <v>-0.15</v>
      </c>
      <c r="R85" s="11">
        <v>7.0000000000000007E-2</v>
      </c>
      <c r="S85" s="17">
        <v>55.156399999999998</v>
      </c>
    </row>
    <row r="86" spans="4:19" x14ac:dyDescent="0.25">
      <c r="D86" s="10">
        <v>39356</v>
      </c>
      <c r="E86" s="11">
        <v>4.6500000000000004</v>
      </c>
      <c r="F86" s="11">
        <v>-0.14499999999999999</v>
      </c>
      <c r="G86" s="11">
        <v>0.1</v>
      </c>
      <c r="H86" s="11">
        <v>-0.27500000000000002</v>
      </c>
      <c r="I86" s="11">
        <v>-0.57299999999999995</v>
      </c>
      <c r="J86" s="11">
        <v>0.56000000000000005</v>
      </c>
      <c r="K86" s="11">
        <v>0.12</v>
      </c>
      <c r="L86" s="11">
        <v>0</v>
      </c>
      <c r="M86" s="11">
        <v>5.0000000000000001E-3</v>
      </c>
      <c r="N86" s="11">
        <v>5.5827259345865098E-2</v>
      </c>
      <c r="O86" s="11">
        <v>-0.1</v>
      </c>
      <c r="P86" s="11">
        <v>-0.15</v>
      </c>
      <c r="R86" s="11">
        <v>7.0000000000000007E-2</v>
      </c>
      <c r="S86" s="17">
        <v>45.736499999999999</v>
      </c>
    </row>
    <row r="87" spans="4:19" x14ac:dyDescent="0.25">
      <c r="D87" s="10">
        <v>39387</v>
      </c>
      <c r="E87" s="11">
        <v>4.7720000000000002</v>
      </c>
      <c r="F87" s="11">
        <v>-0.15</v>
      </c>
      <c r="G87" s="11">
        <v>0.1</v>
      </c>
      <c r="H87" s="11">
        <v>-0.16</v>
      </c>
      <c r="I87" s="11">
        <v>-0.46</v>
      </c>
      <c r="J87" s="11">
        <v>0.42</v>
      </c>
      <c r="K87" s="11">
        <v>0.43</v>
      </c>
      <c r="L87" s="11">
        <v>0</v>
      </c>
      <c r="M87" s="11">
        <v>5.0000000000000001E-3</v>
      </c>
      <c r="N87" s="11">
        <v>5.5924414836655299E-2</v>
      </c>
      <c r="O87" s="11">
        <v>0.248</v>
      </c>
      <c r="P87" s="11">
        <v>-0.15</v>
      </c>
      <c r="R87" s="11">
        <v>7.0000000000000007E-2</v>
      </c>
      <c r="S87" s="17">
        <v>38.5107</v>
      </c>
    </row>
    <row r="88" spans="4:19" x14ac:dyDescent="0.25">
      <c r="D88" s="10">
        <v>39417</v>
      </c>
      <c r="E88" s="11">
        <v>4.9000000000000004</v>
      </c>
      <c r="F88" s="11">
        <v>-0.15</v>
      </c>
      <c r="G88" s="11">
        <v>0.1</v>
      </c>
      <c r="H88" s="11">
        <v>-0.16</v>
      </c>
      <c r="I88" s="11">
        <v>-0.46</v>
      </c>
      <c r="J88" s="11">
        <v>0.42</v>
      </c>
      <c r="K88" s="11">
        <v>0.43</v>
      </c>
      <c r="L88" s="11">
        <v>0</v>
      </c>
      <c r="M88" s="11">
        <v>5.0000000000000001E-3</v>
      </c>
      <c r="N88" s="11">
        <v>5.6018436282348399E-2</v>
      </c>
      <c r="O88" s="11">
        <v>0.308</v>
      </c>
      <c r="P88" s="11">
        <v>-0.1525</v>
      </c>
      <c r="R88" s="11">
        <v>7.0000000000000007E-2</v>
      </c>
      <c r="S88" s="17">
        <v>38.616100000000003</v>
      </c>
    </row>
    <row r="89" spans="4:19" x14ac:dyDescent="0.25">
      <c r="D89" s="10">
        <v>39448</v>
      </c>
      <c r="E89" s="11">
        <v>4.8949999999999996</v>
      </c>
      <c r="F89" s="11">
        <v>-0.15</v>
      </c>
      <c r="G89" s="11">
        <v>0.1</v>
      </c>
      <c r="H89" s="11">
        <v>-0.16</v>
      </c>
      <c r="I89" s="11">
        <v>-0.46</v>
      </c>
      <c r="J89" s="11">
        <v>0.42</v>
      </c>
      <c r="K89" s="11">
        <v>0.43</v>
      </c>
      <c r="L89" s="11">
        <v>0</v>
      </c>
      <c r="M89" s="11">
        <v>5.0000000000000001E-3</v>
      </c>
      <c r="N89" s="11">
        <v>5.6115591779321697E-2</v>
      </c>
      <c r="O89" s="11">
        <v>0.378</v>
      </c>
      <c r="P89" s="11">
        <v>-0.155</v>
      </c>
      <c r="R89" s="11">
        <v>7.0000000000000007E-2</v>
      </c>
      <c r="S89" s="17">
        <v>47.680900000000001</v>
      </c>
    </row>
    <row r="90" spans="4:19" x14ac:dyDescent="0.25">
      <c r="D90" s="10">
        <v>39479</v>
      </c>
      <c r="E90" s="11">
        <v>4.7750000000000004</v>
      </c>
      <c r="F90" s="11">
        <v>-0.15</v>
      </c>
      <c r="G90" s="11">
        <v>0.1</v>
      </c>
      <c r="H90" s="11">
        <v>-0.16</v>
      </c>
      <c r="I90" s="11">
        <v>-0.46</v>
      </c>
      <c r="J90" s="11">
        <v>0.42</v>
      </c>
      <c r="K90" s="11">
        <v>0.43</v>
      </c>
      <c r="L90" s="11">
        <v>0</v>
      </c>
      <c r="M90" s="11">
        <v>5.0000000000000001E-3</v>
      </c>
      <c r="N90" s="11">
        <v>5.62127472794378E-2</v>
      </c>
      <c r="O90" s="11">
        <v>0.248</v>
      </c>
      <c r="P90" s="11">
        <v>-0.14749999999999999</v>
      </c>
      <c r="R90" s="11">
        <v>7.0000000000000007E-2</v>
      </c>
      <c r="S90" s="17">
        <v>46.907899999999998</v>
      </c>
    </row>
    <row r="91" spans="4:19" x14ac:dyDescent="0.25">
      <c r="D91" s="10">
        <v>39508</v>
      </c>
      <c r="E91" s="11">
        <v>4.6349999999999998</v>
      </c>
      <c r="F91" s="11">
        <v>-0.15</v>
      </c>
      <c r="G91" s="11">
        <v>0.1</v>
      </c>
      <c r="H91" s="11">
        <v>-0.16</v>
      </c>
      <c r="I91" s="11">
        <v>-0.46</v>
      </c>
      <c r="J91" s="11">
        <v>0.42</v>
      </c>
      <c r="K91" s="11">
        <v>0.43</v>
      </c>
      <c r="L91" s="11">
        <v>0</v>
      </c>
      <c r="M91" s="11">
        <v>5.0000000000000001E-3</v>
      </c>
      <c r="N91" s="11">
        <v>5.63036346856172E-2</v>
      </c>
      <c r="O91" s="11">
        <v>6.8000000000000005E-2</v>
      </c>
      <c r="P91" s="11">
        <v>-0.14499999999999999</v>
      </c>
      <c r="R91" s="11">
        <v>7.0000000000000007E-2</v>
      </c>
      <c r="S91" s="17">
        <v>45.941000000000003</v>
      </c>
    </row>
    <row r="92" spans="4:19" x14ac:dyDescent="0.25">
      <c r="D92" s="10">
        <v>39539</v>
      </c>
      <c r="E92" s="11">
        <v>4.5220000000000002</v>
      </c>
      <c r="F92" s="11">
        <v>-0.14499999999999999</v>
      </c>
      <c r="G92" s="11">
        <v>0.1</v>
      </c>
      <c r="H92" s="11">
        <v>-0.27500000000000002</v>
      </c>
      <c r="I92" s="11">
        <v>-0.6</v>
      </c>
      <c r="J92" s="11">
        <v>0.56000000000000005</v>
      </c>
      <c r="K92" s="11">
        <v>0.12</v>
      </c>
      <c r="L92" s="11">
        <v>0</v>
      </c>
      <c r="M92" s="11">
        <v>5.0000000000000001E-3</v>
      </c>
      <c r="N92" s="11">
        <v>5.6385761413439102E-2</v>
      </c>
      <c r="O92" s="11">
        <v>-0.1</v>
      </c>
      <c r="P92" s="11">
        <v>-0.15</v>
      </c>
      <c r="R92" s="11">
        <v>7.0000000000000007E-2</v>
      </c>
      <c r="S92" s="17">
        <v>45.332500000000003</v>
      </c>
    </row>
    <row r="93" spans="4:19" x14ac:dyDescent="0.25">
      <c r="D93" s="10">
        <v>39569</v>
      </c>
      <c r="E93" s="11">
        <v>4.5620000000000003</v>
      </c>
      <c r="F93" s="11">
        <v>-0.14499999999999999</v>
      </c>
      <c r="G93" s="11">
        <v>0.1</v>
      </c>
      <c r="H93" s="11">
        <v>-0.27500000000000002</v>
      </c>
      <c r="I93" s="11">
        <v>-0.6</v>
      </c>
      <c r="J93" s="11">
        <v>0.56000000000000005</v>
      </c>
      <c r="K93" s="11">
        <v>0.12</v>
      </c>
      <c r="L93" s="11">
        <v>0</v>
      </c>
      <c r="M93" s="11">
        <v>5.0000000000000001E-3</v>
      </c>
      <c r="N93" s="11">
        <v>5.64451010765201E-2</v>
      </c>
      <c r="O93" s="11">
        <v>-0.1</v>
      </c>
      <c r="P93" s="11">
        <v>-0.15</v>
      </c>
      <c r="R93" s="11">
        <v>7.0000000000000007E-2</v>
      </c>
      <c r="S93" s="17">
        <v>46.395099999999999</v>
      </c>
    </row>
    <row r="94" spans="4:19" x14ac:dyDescent="0.25">
      <c r="D94" s="10">
        <v>39600</v>
      </c>
      <c r="E94" s="11">
        <v>4.6109999999999998</v>
      </c>
      <c r="F94" s="11">
        <v>-0.14499999999999999</v>
      </c>
      <c r="G94" s="11">
        <v>0.1</v>
      </c>
      <c r="H94" s="11">
        <v>-0.27500000000000002</v>
      </c>
      <c r="I94" s="11">
        <v>-0.6</v>
      </c>
      <c r="J94" s="11">
        <v>0.56000000000000005</v>
      </c>
      <c r="K94" s="11">
        <v>0.12</v>
      </c>
      <c r="L94" s="11">
        <v>0</v>
      </c>
      <c r="M94" s="11">
        <v>5.0000000000000001E-3</v>
      </c>
      <c r="N94" s="11">
        <v>5.65064187296027E-2</v>
      </c>
      <c r="O94" s="11">
        <v>-0.1</v>
      </c>
      <c r="P94" s="11">
        <v>-0.15</v>
      </c>
      <c r="R94" s="11">
        <v>7.0000000000000007E-2</v>
      </c>
      <c r="S94" s="17">
        <v>46.908099999999997</v>
      </c>
    </row>
    <row r="95" spans="4:19" x14ac:dyDescent="0.25">
      <c r="D95" s="10">
        <v>39630</v>
      </c>
      <c r="E95" s="11">
        <v>4.641</v>
      </c>
      <c r="F95" s="11">
        <v>-0.14499999999999999</v>
      </c>
      <c r="G95" s="11">
        <v>0.1</v>
      </c>
      <c r="H95" s="11">
        <v>-0.27500000000000002</v>
      </c>
      <c r="I95" s="11">
        <v>-0.6</v>
      </c>
      <c r="J95" s="11">
        <v>0.56000000000000005</v>
      </c>
      <c r="K95" s="11">
        <v>0.12</v>
      </c>
      <c r="L95" s="11">
        <v>0</v>
      </c>
      <c r="M95" s="11">
        <v>5.0000000000000001E-3</v>
      </c>
      <c r="N95" s="11">
        <v>5.6565758395067597E-2</v>
      </c>
      <c r="O95" s="11">
        <v>-0.1</v>
      </c>
      <c r="P95" s="11">
        <v>-0.15</v>
      </c>
      <c r="R95" s="11">
        <v>7.0000000000000007E-2</v>
      </c>
      <c r="S95" s="17">
        <v>69.533699999999996</v>
      </c>
    </row>
    <row r="96" spans="4:19" x14ac:dyDescent="0.25">
      <c r="D96" s="10">
        <v>39661</v>
      </c>
      <c r="E96" s="11">
        <v>4.6989999999999998</v>
      </c>
      <c r="F96" s="11">
        <v>-0.14499999999999999</v>
      </c>
      <c r="G96" s="11">
        <v>0.1</v>
      </c>
      <c r="H96" s="11">
        <v>-0.27500000000000002</v>
      </c>
      <c r="I96" s="11">
        <v>-0.6</v>
      </c>
      <c r="J96" s="11">
        <v>0.56000000000000005</v>
      </c>
      <c r="K96" s="11">
        <v>0.12</v>
      </c>
      <c r="L96" s="11">
        <v>0</v>
      </c>
      <c r="M96" s="11">
        <v>5.0000000000000001E-3</v>
      </c>
      <c r="N96" s="11">
        <v>5.6627076050611798E-2</v>
      </c>
      <c r="O96" s="11">
        <v>-0.1</v>
      </c>
      <c r="P96" s="11">
        <v>-0.15</v>
      </c>
      <c r="R96" s="11">
        <v>7.0000000000000007E-2</v>
      </c>
      <c r="S96" s="17">
        <v>80.282499999999999</v>
      </c>
    </row>
    <row r="97" spans="4:19" x14ac:dyDescent="0.25">
      <c r="D97" s="10">
        <v>39692</v>
      </c>
      <c r="E97" s="11">
        <v>4.7069999999999999</v>
      </c>
      <c r="F97" s="11">
        <v>-0.14499999999999999</v>
      </c>
      <c r="G97" s="11">
        <v>0.1</v>
      </c>
      <c r="H97" s="11">
        <v>-0.27500000000000002</v>
      </c>
      <c r="I97" s="11">
        <v>-0.6</v>
      </c>
      <c r="J97" s="11">
        <v>0.56000000000000005</v>
      </c>
      <c r="K97" s="11">
        <v>0.12</v>
      </c>
      <c r="L97" s="11">
        <v>0</v>
      </c>
      <c r="M97" s="11">
        <v>5.0000000000000001E-3</v>
      </c>
      <c r="N97" s="11">
        <v>5.6688393707408302E-2</v>
      </c>
      <c r="O97" s="11">
        <v>-0.1</v>
      </c>
      <c r="P97" s="11">
        <v>-0.15</v>
      </c>
      <c r="R97" s="11">
        <v>7.0000000000000007E-2</v>
      </c>
      <c r="S97" s="17">
        <v>54.803899999999999</v>
      </c>
    </row>
    <row r="98" spans="4:19" x14ac:dyDescent="0.25">
      <c r="D98" s="10">
        <v>39722</v>
      </c>
      <c r="E98" s="11">
        <v>4.7350000000000003</v>
      </c>
      <c r="F98" s="11">
        <v>-0.14499999999999999</v>
      </c>
      <c r="G98" s="11">
        <v>0.1</v>
      </c>
      <c r="H98" s="11">
        <v>-0.27500000000000002</v>
      </c>
      <c r="I98" s="11">
        <v>-0.6</v>
      </c>
      <c r="J98" s="11">
        <v>0.56000000000000005</v>
      </c>
      <c r="K98" s="11">
        <v>0.12</v>
      </c>
      <c r="L98" s="11">
        <v>0</v>
      </c>
      <c r="M98" s="11">
        <v>5.0000000000000001E-3</v>
      </c>
      <c r="N98" s="11">
        <v>5.6747733376466797E-2</v>
      </c>
      <c r="O98" s="11">
        <v>-0.1</v>
      </c>
      <c r="P98" s="11">
        <v>-0.15</v>
      </c>
      <c r="R98" s="11">
        <v>7.0000000000000007E-2</v>
      </c>
      <c r="S98" s="17">
        <v>46.137599999999999</v>
      </c>
    </row>
    <row r="99" spans="4:19" x14ac:dyDescent="0.25">
      <c r="D99" s="10">
        <v>39753</v>
      </c>
      <c r="E99" s="11">
        <v>4.8570000000000002</v>
      </c>
      <c r="F99" s="11">
        <v>-0.15</v>
      </c>
      <c r="G99" s="11">
        <v>0.1</v>
      </c>
      <c r="H99" s="11">
        <v>-0.16</v>
      </c>
      <c r="I99" s="11">
        <v>-0.5</v>
      </c>
      <c r="J99" s="11">
        <v>0.42</v>
      </c>
      <c r="K99" s="11">
        <v>0</v>
      </c>
      <c r="L99" s="11">
        <v>0</v>
      </c>
      <c r="M99" s="11">
        <v>5.0000000000000001E-3</v>
      </c>
      <c r="N99" s="11">
        <v>5.6809051035724402E-2</v>
      </c>
      <c r="O99" s="11">
        <v>0.248</v>
      </c>
      <c r="P99" s="11">
        <v>-0.15</v>
      </c>
      <c r="R99" s="11">
        <v>7.0000000000000007E-2</v>
      </c>
      <c r="S99" s="17">
        <v>39.489899999999999</v>
      </c>
    </row>
    <row r="100" spans="4:19" x14ac:dyDescent="0.25">
      <c r="D100" s="10">
        <v>39783</v>
      </c>
      <c r="E100" s="11">
        <v>4.9850000000000003</v>
      </c>
      <c r="F100" s="11">
        <v>-0.15</v>
      </c>
      <c r="G100" s="11">
        <v>0.1</v>
      </c>
      <c r="H100" s="11">
        <v>-0.16</v>
      </c>
      <c r="I100" s="11">
        <v>-0.5</v>
      </c>
      <c r="J100" s="11">
        <v>0.42</v>
      </c>
      <c r="K100" s="11">
        <v>0</v>
      </c>
      <c r="L100" s="11">
        <v>0</v>
      </c>
      <c r="M100" s="11">
        <v>5.0000000000000001E-3</v>
      </c>
      <c r="N100" s="11">
        <v>5.68683907071659E-2</v>
      </c>
      <c r="O100" s="11">
        <v>0.308</v>
      </c>
      <c r="P100" s="11">
        <v>-0.1525</v>
      </c>
      <c r="R100" s="11">
        <v>7.0000000000000007E-2</v>
      </c>
      <c r="S100" s="17">
        <v>39.5869</v>
      </c>
    </row>
    <row r="101" spans="4:19" x14ac:dyDescent="0.25">
      <c r="D101" s="10">
        <v>39814</v>
      </c>
      <c r="E101" s="11">
        <v>4.9850000000000003</v>
      </c>
      <c r="F101" s="11">
        <v>-0.15</v>
      </c>
      <c r="G101" s="11">
        <v>0.1</v>
      </c>
      <c r="H101" s="11">
        <v>-0.16</v>
      </c>
      <c r="I101" s="11">
        <v>-0.5</v>
      </c>
      <c r="J101" s="11">
        <v>0.42</v>
      </c>
      <c r="K101" s="11">
        <v>0</v>
      </c>
      <c r="L101" s="11">
        <v>0</v>
      </c>
      <c r="M101" s="11">
        <v>5.0000000000000001E-3</v>
      </c>
      <c r="N101" s="11">
        <v>5.6929708368886001E-2</v>
      </c>
      <c r="O101" s="11">
        <v>0.378</v>
      </c>
      <c r="P101" s="11">
        <v>-0.155</v>
      </c>
      <c r="R101" s="11">
        <v>7.0000000000000007E-2</v>
      </c>
      <c r="S101" s="17">
        <v>47.926499999999997</v>
      </c>
    </row>
    <row r="102" spans="4:19" x14ac:dyDescent="0.25">
      <c r="D102" s="10">
        <v>39845</v>
      </c>
      <c r="E102" s="11">
        <v>4.8650000000000002</v>
      </c>
      <c r="F102" s="11">
        <v>-0.15</v>
      </c>
      <c r="G102" s="11">
        <v>0.1</v>
      </c>
      <c r="H102" s="11">
        <v>-0.16</v>
      </c>
      <c r="I102" s="11">
        <v>-0.5</v>
      </c>
      <c r="J102" s="11">
        <v>0.42</v>
      </c>
      <c r="K102" s="11">
        <v>0</v>
      </c>
      <c r="L102" s="11">
        <v>0</v>
      </c>
      <c r="M102" s="11">
        <v>5.0000000000000001E-3</v>
      </c>
      <c r="N102" s="11">
        <v>5.69910260318571E-2</v>
      </c>
      <c r="O102" s="11">
        <v>0.248</v>
      </c>
      <c r="P102" s="11">
        <v>-0.14749999999999999</v>
      </c>
      <c r="R102" s="11">
        <v>7.0000000000000007E-2</v>
      </c>
      <c r="S102" s="17">
        <v>47.215299999999999</v>
      </c>
    </row>
    <row r="103" spans="4:19" x14ac:dyDescent="0.25">
      <c r="D103" s="10">
        <v>39873</v>
      </c>
      <c r="E103" s="11">
        <v>4.7249999999999996</v>
      </c>
      <c r="F103" s="11">
        <v>-0.15</v>
      </c>
      <c r="G103" s="11">
        <v>0.1</v>
      </c>
      <c r="H103" s="11">
        <v>-0.16</v>
      </c>
      <c r="I103" s="11">
        <v>-0.5</v>
      </c>
      <c r="J103" s="11">
        <v>0.42</v>
      </c>
      <c r="K103" s="11">
        <v>0</v>
      </c>
      <c r="L103" s="11">
        <v>0</v>
      </c>
      <c r="M103" s="11">
        <v>5.0000000000000001E-3</v>
      </c>
      <c r="N103" s="11">
        <v>5.70464097285193E-2</v>
      </c>
      <c r="O103" s="11">
        <v>6.8000000000000005E-2</v>
      </c>
      <c r="P103" s="11">
        <v>-0.14499999999999999</v>
      </c>
      <c r="R103" s="11">
        <v>7.0000000000000007E-2</v>
      </c>
      <c r="S103" s="17">
        <v>46.325699999999998</v>
      </c>
    </row>
    <row r="104" spans="4:19" x14ac:dyDescent="0.25">
      <c r="D104" s="10">
        <v>39904</v>
      </c>
      <c r="E104" s="11">
        <v>4.6120000000000001</v>
      </c>
      <c r="F104" s="11">
        <v>-0.14499999999999999</v>
      </c>
      <c r="G104" s="11">
        <v>0.1</v>
      </c>
      <c r="H104" s="11">
        <v>-0.27500000000000002</v>
      </c>
      <c r="I104" s="11">
        <v>-0.65</v>
      </c>
      <c r="J104" s="11">
        <v>0.56000000000000005</v>
      </c>
      <c r="K104" s="11">
        <v>0</v>
      </c>
      <c r="L104" s="11">
        <v>0</v>
      </c>
      <c r="M104" s="11">
        <v>5.0000000000000001E-3</v>
      </c>
      <c r="N104" s="11">
        <v>5.7107727393872001E-2</v>
      </c>
      <c r="O104" s="11">
        <v>-0.1</v>
      </c>
      <c r="P104" s="11">
        <v>-0.15</v>
      </c>
      <c r="R104" s="11">
        <v>7.0000000000000007E-2</v>
      </c>
      <c r="S104" s="17">
        <v>45.765900000000002</v>
      </c>
    </row>
    <row r="105" spans="4:19" x14ac:dyDescent="0.25">
      <c r="D105" s="10">
        <v>39934</v>
      </c>
      <c r="E105" s="11">
        <v>4.6520000000000001</v>
      </c>
      <c r="F105" s="11">
        <v>-0.14499999999999999</v>
      </c>
      <c r="G105" s="11">
        <v>0.1</v>
      </c>
      <c r="H105" s="11">
        <v>-0.27500000000000002</v>
      </c>
      <c r="I105" s="11">
        <v>-0.65</v>
      </c>
      <c r="J105" s="11">
        <v>0.56000000000000005</v>
      </c>
      <c r="K105" s="11">
        <v>0</v>
      </c>
      <c r="L105" s="11">
        <v>0</v>
      </c>
      <c r="M105" s="11">
        <v>5.0000000000000001E-3</v>
      </c>
      <c r="N105" s="11">
        <v>5.7167067071210602E-2</v>
      </c>
      <c r="O105" s="11">
        <v>-0.1</v>
      </c>
      <c r="P105" s="11">
        <v>-0.15</v>
      </c>
      <c r="R105" s="11">
        <v>7.0000000000000007E-2</v>
      </c>
      <c r="S105" s="17">
        <v>46.743499999999997</v>
      </c>
    </row>
    <row r="106" spans="4:19" x14ac:dyDescent="0.25">
      <c r="D106" s="10">
        <v>39965</v>
      </c>
      <c r="E106" s="11">
        <v>4.7009999999999996</v>
      </c>
      <c r="F106" s="11">
        <v>-0.14499999999999999</v>
      </c>
      <c r="G106" s="11">
        <v>0.1</v>
      </c>
      <c r="H106" s="11">
        <v>-0.27500000000000002</v>
      </c>
      <c r="I106" s="11">
        <v>-0.65</v>
      </c>
      <c r="J106" s="11">
        <v>0.56000000000000005</v>
      </c>
      <c r="K106" s="11">
        <v>0</v>
      </c>
      <c r="L106" s="11">
        <v>0</v>
      </c>
      <c r="M106" s="11">
        <v>5.0000000000000001E-3</v>
      </c>
      <c r="N106" s="11">
        <v>5.7228384739024502E-2</v>
      </c>
      <c r="O106" s="11">
        <v>-0.1</v>
      </c>
      <c r="P106" s="11">
        <v>-0.15</v>
      </c>
      <c r="R106" s="11">
        <v>7.0000000000000007E-2</v>
      </c>
      <c r="S106" s="17">
        <v>47.215400000000002</v>
      </c>
    </row>
    <row r="107" spans="4:19" x14ac:dyDescent="0.25">
      <c r="D107" s="10">
        <v>39995</v>
      </c>
      <c r="E107" s="11">
        <v>4.7309999999999999</v>
      </c>
      <c r="F107" s="11">
        <v>-0.14499999999999999</v>
      </c>
      <c r="G107" s="11">
        <v>0.1</v>
      </c>
      <c r="H107" s="11">
        <v>-0.27500000000000002</v>
      </c>
      <c r="I107" s="11">
        <v>-0.65</v>
      </c>
      <c r="J107" s="11">
        <v>0.56000000000000005</v>
      </c>
      <c r="K107" s="11">
        <v>0</v>
      </c>
      <c r="L107" s="11">
        <v>0</v>
      </c>
      <c r="M107" s="11">
        <v>5.0000000000000001E-3</v>
      </c>
      <c r="N107" s="11">
        <v>5.7287724418745099E-2</v>
      </c>
      <c r="O107" s="11">
        <v>-0.1</v>
      </c>
      <c r="P107" s="11">
        <v>-0.15</v>
      </c>
      <c r="R107" s="11">
        <v>7.0000000000000007E-2</v>
      </c>
      <c r="S107" s="17">
        <v>68.031000000000006</v>
      </c>
    </row>
    <row r="108" spans="4:19" x14ac:dyDescent="0.25">
      <c r="D108" s="10">
        <v>40026</v>
      </c>
      <c r="E108" s="11">
        <v>4.7889999999999997</v>
      </c>
      <c r="F108" s="11">
        <v>-0.14499999999999999</v>
      </c>
      <c r="G108" s="11">
        <v>0.1</v>
      </c>
      <c r="H108" s="11">
        <v>-0.27500000000000002</v>
      </c>
      <c r="I108" s="11">
        <v>-0.65</v>
      </c>
      <c r="J108" s="11">
        <v>0.56000000000000005</v>
      </c>
      <c r="K108" s="11">
        <v>0</v>
      </c>
      <c r="L108" s="11">
        <v>0</v>
      </c>
      <c r="M108" s="11">
        <v>5.0000000000000001E-3</v>
      </c>
      <c r="N108" s="11">
        <v>5.7349042089020599E-2</v>
      </c>
      <c r="O108" s="11">
        <v>-0.1</v>
      </c>
      <c r="P108" s="11">
        <v>-0.15</v>
      </c>
      <c r="R108" s="11">
        <v>7.0000000000000007E-2</v>
      </c>
      <c r="S108" s="17">
        <v>77.919899999999998</v>
      </c>
    </row>
    <row r="109" spans="4:19" x14ac:dyDescent="0.25">
      <c r="D109" s="10">
        <v>40057</v>
      </c>
      <c r="E109" s="11">
        <v>4.7969999999999997</v>
      </c>
      <c r="F109" s="11">
        <v>-0.14499999999999999</v>
      </c>
      <c r="G109" s="11">
        <v>0.1</v>
      </c>
      <c r="H109" s="11">
        <v>-0.27500000000000002</v>
      </c>
      <c r="I109" s="11">
        <v>-0.65</v>
      </c>
      <c r="J109" s="11">
        <v>0.56000000000000005</v>
      </c>
      <c r="K109" s="11">
        <v>0</v>
      </c>
      <c r="L109" s="11">
        <v>0</v>
      </c>
      <c r="M109" s="11">
        <v>5.0000000000000001E-3</v>
      </c>
      <c r="N109" s="11">
        <v>5.7410359760547099E-2</v>
      </c>
      <c r="O109" s="11">
        <v>-0.1</v>
      </c>
      <c r="P109" s="11">
        <v>-0.15</v>
      </c>
      <c r="R109" s="11">
        <v>7.0000000000000007E-2</v>
      </c>
      <c r="S109" s="17">
        <v>54.479599999999998</v>
      </c>
    </row>
    <row r="110" spans="4:19" x14ac:dyDescent="0.25">
      <c r="D110" s="10">
        <v>40087</v>
      </c>
      <c r="E110" s="11">
        <v>4.8250000000000002</v>
      </c>
      <c r="F110" s="11">
        <v>-0.14499999999999999</v>
      </c>
      <c r="G110" s="11">
        <v>0.1</v>
      </c>
      <c r="H110" s="11">
        <v>-0.27500000000000002</v>
      </c>
      <c r="I110" s="11">
        <v>-0.65</v>
      </c>
      <c r="J110" s="11">
        <v>0.56000000000000005</v>
      </c>
      <c r="K110" s="11">
        <v>0</v>
      </c>
      <c r="L110" s="11">
        <v>0</v>
      </c>
      <c r="M110" s="11">
        <v>5.0000000000000001E-3</v>
      </c>
      <c r="N110" s="11">
        <v>5.7469699443860399E-2</v>
      </c>
      <c r="O110" s="11">
        <v>-0.1</v>
      </c>
      <c r="P110" s="11">
        <v>-0.15</v>
      </c>
      <c r="R110" s="11">
        <v>7.0000000000000007E-2</v>
      </c>
      <c r="S110" s="17">
        <v>46.506599999999999</v>
      </c>
    </row>
    <row r="111" spans="4:19" x14ac:dyDescent="0.25">
      <c r="D111" s="10">
        <v>40118</v>
      </c>
      <c r="E111" s="11">
        <v>4.9470000000000001</v>
      </c>
      <c r="F111" s="11">
        <v>-0.15</v>
      </c>
      <c r="G111" s="11">
        <v>0.1</v>
      </c>
      <c r="H111" s="11">
        <v>-0.16</v>
      </c>
      <c r="I111" s="11">
        <v>-0.5</v>
      </c>
      <c r="J111" s="11">
        <v>0.42</v>
      </c>
      <c r="K111" s="11">
        <v>0</v>
      </c>
      <c r="L111" s="11">
        <v>0</v>
      </c>
      <c r="M111" s="11">
        <v>5.0000000000000001E-3</v>
      </c>
      <c r="N111" s="11">
        <v>5.7531017117847999E-2</v>
      </c>
      <c r="O111" s="11">
        <v>0.248</v>
      </c>
      <c r="P111" s="11">
        <v>-0.15</v>
      </c>
      <c r="R111" s="11">
        <v>7.0000000000000007E-2</v>
      </c>
      <c r="S111" s="17">
        <v>40.390700000000002</v>
      </c>
    </row>
    <row r="112" spans="4:19" x14ac:dyDescent="0.25">
      <c r="D112" s="10">
        <v>40148</v>
      </c>
      <c r="E112" s="11">
        <v>5.0750000000000002</v>
      </c>
      <c r="F112" s="11">
        <v>-0.15</v>
      </c>
      <c r="G112" s="11">
        <v>0.1</v>
      </c>
      <c r="H112" s="11">
        <v>-0.16</v>
      </c>
      <c r="I112" s="11">
        <v>-0.5</v>
      </c>
      <c r="J112" s="11">
        <v>0.42</v>
      </c>
      <c r="K112" s="11">
        <v>0</v>
      </c>
      <c r="L112" s="11">
        <v>0</v>
      </c>
      <c r="M112" s="11">
        <v>5.0000000000000001E-3</v>
      </c>
      <c r="N112" s="11">
        <v>5.7590356803542998E-2</v>
      </c>
      <c r="O112" s="11">
        <v>0.308</v>
      </c>
      <c r="P112" s="11">
        <v>-0.1525</v>
      </c>
      <c r="R112" s="11">
        <v>7.0000000000000007E-2</v>
      </c>
      <c r="S112" s="17">
        <v>40.479900000000001</v>
      </c>
    </row>
    <row r="113" spans="4:19" x14ac:dyDescent="0.25">
      <c r="D113" s="10">
        <v>40179</v>
      </c>
      <c r="E113" s="11">
        <v>5.08</v>
      </c>
      <c r="F113" s="11">
        <v>-0.15</v>
      </c>
      <c r="G113" s="11">
        <v>0.01</v>
      </c>
      <c r="H113" s="11">
        <v>-0.16</v>
      </c>
      <c r="I113" s="11">
        <v>-0.5</v>
      </c>
      <c r="J113" s="11">
        <v>0.42</v>
      </c>
      <c r="K113" s="11">
        <v>0</v>
      </c>
      <c r="L113" s="11">
        <v>0</v>
      </c>
      <c r="M113" s="11">
        <v>5.0000000000000001E-3</v>
      </c>
      <c r="N113" s="11">
        <v>5.7651674479991803E-2</v>
      </c>
      <c r="O113" s="11">
        <v>0.378</v>
      </c>
      <c r="P113" s="11">
        <v>-0.155</v>
      </c>
      <c r="R113" s="11">
        <v>-0.02</v>
      </c>
      <c r="S113" s="17">
        <v>48.129300000000001</v>
      </c>
    </row>
    <row r="114" spans="4:19" x14ac:dyDescent="0.25">
      <c r="D114" s="10">
        <v>40210</v>
      </c>
      <c r="E114" s="11">
        <v>4.96</v>
      </c>
      <c r="F114" s="11">
        <v>-0.15</v>
      </c>
      <c r="G114" s="11">
        <v>0.01</v>
      </c>
      <c r="H114" s="11">
        <v>-0.16</v>
      </c>
      <c r="I114" s="11">
        <v>-0.5</v>
      </c>
      <c r="J114" s="11">
        <v>0.42</v>
      </c>
      <c r="K114" s="11">
        <v>0</v>
      </c>
      <c r="L114" s="11">
        <v>0</v>
      </c>
      <c r="M114" s="11">
        <v>5.0000000000000001E-3</v>
      </c>
      <c r="N114" s="11">
        <v>5.7712992157691503E-2</v>
      </c>
      <c r="O114" s="11">
        <v>0.248</v>
      </c>
      <c r="P114" s="11">
        <v>-0.14749999999999999</v>
      </c>
      <c r="R114" s="11">
        <v>-0.02</v>
      </c>
      <c r="S114" s="17">
        <v>47.479900000000001</v>
      </c>
    </row>
    <row r="115" spans="4:19" x14ac:dyDescent="0.25">
      <c r="D115" s="10">
        <v>40238</v>
      </c>
      <c r="E115" s="11">
        <v>4.82</v>
      </c>
      <c r="F115" s="11">
        <v>-0.15</v>
      </c>
      <c r="G115" s="11">
        <v>0.01</v>
      </c>
      <c r="H115" s="11">
        <v>-0.16</v>
      </c>
      <c r="I115" s="11">
        <v>-0.5</v>
      </c>
      <c r="J115" s="11">
        <v>0.42</v>
      </c>
      <c r="K115" s="11">
        <v>0</v>
      </c>
      <c r="L115" s="11">
        <v>0</v>
      </c>
      <c r="M115" s="11">
        <v>5.0000000000000001E-3</v>
      </c>
      <c r="N115" s="11">
        <v>5.7768375867656402E-2</v>
      </c>
      <c r="O115" s="11">
        <v>6.8000000000000005E-2</v>
      </c>
      <c r="P115" s="11">
        <v>-0.14499999999999999</v>
      </c>
      <c r="R115" s="11">
        <v>-0.02</v>
      </c>
      <c r="S115" s="17">
        <v>46.666200000000003</v>
      </c>
    </row>
    <row r="116" spans="4:19" x14ac:dyDescent="0.25">
      <c r="D116" s="10">
        <v>40269</v>
      </c>
      <c r="E116" s="11">
        <v>4.7069999999999999</v>
      </c>
      <c r="F116" s="11">
        <v>-0.14499999999999999</v>
      </c>
      <c r="G116" s="11">
        <v>0.01</v>
      </c>
      <c r="H116" s="11">
        <v>-0.27500000000000002</v>
      </c>
      <c r="I116" s="11">
        <v>-0.65</v>
      </c>
      <c r="J116" s="11">
        <v>0.56000000000000005</v>
      </c>
      <c r="K116" s="11">
        <v>0</v>
      </c>
      <c r="L116" s="11">
        <v>0</v>
      </c>
      <c r="M116" s="11">
        <v>5.0000000000000001E-3</v>
      </c>
      <c r="N116" s="11">
        <v>5.7829693547735601E-2</v>
      </c>
      <c r="O116" s="11">
        <v>-0.1</v>
      </c>
      <c r="P116" s="11">
        <v>-0.15</v>
      </c>
      <c r="R116" s="11">
        <v>-0.02</v>
      </c>
      <c r="S116" s="17">
        <v>46.155799999999999</v>
      </c>
    </row>
    <row r="117" spans="4:19" x14ac:dyDescent="0.25">
      <c r="D117" s="10">
        <v>40299</v>
      </c>
      <c r="E117" s="11">
        <v>4.7469999999999999</v>
      </c>
      <c r="F117" s="11">
        <v>-0.14499999999999999</v>
      </c>
      <c r="G117" s="11">
        <v>0.01</v>
      </c>
      <c r="H117" s="11">
        <v>-0.27500000000000002</v>
      </c>
      <c r="I117" s="11">
        <v>-0.65</v>
      </c>
      <c r="J117" s="11">
        <v>0.56000000000000005</v>
      </c>
      <c r="K117" s="11">
        <v>0</v>
      </c>
      <c r="L117" s="11">
        <v>0</v>
      </c>
      <c r="M117" s="11">
        <v>5.0000000000000001E-3</v>
      </c>
      <c r="N117" s="11">
        <v>5.7889033239326301E-2</v>
      </c>
      <c r="O117" s="11">
        <v>-0.1</v>
      </c>
      <c r="P117" s="11">
        <v>-0.15</v>
      </c>
      <c r="R117" s="11">
        <v>-0.02</v>
      </c>
      <c r="S117" s="17">
        <v>47.0595</v>
      </c>
    </row>
    <row r="118" spans="4:19" x14ac:dyDescent="0.25">
      <c r="D118" s="10">
        <v>40330</v>
      </c>
      <c r="E118" s="11">
        <v>4.7960000000000003</v>
      </c>
      <c r="F118" s="11">
        <v>-0.14499999999999999</v>
      </c>
      <c r="G118" s="11">
        <v>0.01</v>
      </c>
      <c r="H118" s="11">
        <v>-0.27500000000000002</v>
      </c>
      <c r="I118" s="11">
        <v>-0.65</v>
      </c>
      <c r="J118" s="11">
        <v>0.56000000000000005</v>
      </c>
      <c r="K118" s="11">
        <v>0</v>
      </c>
      <c r="L118" s="11">
        <v>0</v>
      </c>
      <c r="M118" s="11">
        <v>5.0000000000000001E-3</v>
      </c>
      <c r="N118" s="11">
        <v>5.7950350921867101E-2</v>
      </c>
      <c r="O118" s="11">
        <v>-0.1</v>
      </c>
      <c r="P118" s="11">
        <v>-0.15</v>
      </c>
      <c r="R118" s="11">
        <v>-0.02</v>
      </c>
      <c r="S118" s="17">
        <v>47.498199999999997</v>
      </c>
    </row>
    <row r="119" spans="4:19" x14ac:dyDescent="0.25">
      <c r="D119" s="10">
        <v>40360</v>
      </c>
      <c r="E119" s="11">
        <v>4.8259999999999996</v>
      </c>
      <c r="F119" s="11">
        <v>-0.14499999999999999</v>
      </c>
      <c r="G119" s="11">
        <v>0.01</v>
      </c>
      <c r="H119" s="11">
        <v>-0.27500000000000002</v>
      </c>
      <c r="I119" s="11">
        <v>-0.65</v>
      </c>
      <c r="J119" s="11">
        <v>0.56000000000000005</v>
      </c>
      <c r="K119" s="11">
        <v>0</v>
      </c>
      <c r="L119" s="11">
        <v>0</v>
      </c>
      <c r="M119" s="11">
        <v>5.0000000000000001E-3</v>
      </c>
      <c r="N119" s="11">
        <v>5.8009690615838903E-2</v>
      </c>
      <c r="O119" s="11">
        <v>-0.1</v>
      </c>
      <c r="P119" s="11">
        <v>-0.15</v>
      </c>
      <c r="R119" s="11">
        <v>-0.02</v>
      </c>
      <c r="S119" s="17">
        <v>66.654899999999998</v>
      </c>
    </row>
    <row r="120" spans="4:19" x14ac:dyDescent="0.25">
      <c r="D120" s="10">
        <v>40391</v>
      </c>
      <c r="E120" s="11">
        <v>4.8840000000000003</v>
      </c>
      <c r="F120" s="11">
        <v>-0.14499999999999999</v>
      </c>
      <c r="G120" s="11">
        <v>0.01</v>
      </c>
      <c r="H120" s="11">
        <v>-0.27500000000000002</v>
      </c>
      <c r="I120" s="11">
        <v>-0.65</v>
      </c>
      <c r="J120" s="11">
        <v>0.56000000000000005</v>
      </c>
      <c r="K120" s="11">
        <v>0</v>
      </c>
      <c r="L120" s="11">
        <v>0</v>
      </c>
      <c r="M120" s="11">
        <v>5.0000000000000001E-3</v>
      </c>
      <c r="N120" s="11">
        <v>5.8071008300839597E-2</v>
      </c>
      <c r="O120" s="11">
        <v>-0.1</v>
      </c>
      <c r="P120" s="11">
        <v>-0.15</v>
      </c>
      <c r="R120" s="11">
        <v>-0.02</v>
      </c>
      <c r="S120" s="17">
        <v>75.760900000000007</v>
      </c>
    </row>
    <row r="121" spans="4:19" x14ac:dyDescent="0.25">
      <c r="D121" s="10">
        <v>40422</v>
      </c>
      <c r="E121" s="11">
        <v>4.8920000000000003</v>
      </c>
      <c r="F121" s="11">
        <v>-0.14499999999999999</v>
      </c>
      <c r="G121" s="11">
        <v>0.01</v>
      </c>
      <c r="H121" s="11">
        <v>-0.27500000000000002</v>
      </c>
      <c r="I121" s="11">
        <v>-0.65</v>
      </c>
      <c r="J121" s="11">
        <v>0.56000000000000005</v>
      </c>
      <c r="K121" s="11">
        <v>0</v>
      </c>
      <c r="L121" s="11">
        <v>0</v>
      </c>
      <c r="M121" s="11">
        <v>5.0000000000000001E-3</v>
      </c>
      <c r="N121" s="11">
        <v>5.8132325987091601E-2</v>
      </c>
      <c r="O121" s="11">
        <v>-0.1</v>
      </c>
      <c r="P121" s="11">
        <v>-0.15</v>
      </c>
      <c r="R121" s="11">
        <v>-0.02</v>
      </c>
      <c r="S121" s="17">
        <v>54.196800000000003</v>
      </c>
    </row>
    <row r="122" spans="4:19" x14ac:dyDescent="0.25">
      <c r="D122" s="10">
        <v>40452</v>
      </c>
      <c r="E122" s="11">
        <v>4.92</v>
      </c>
      <c r="F122" s="11">
        <v>-0.14499999999999999</v>
      </c>
      <c r="G122" s="11">
        <v>0.01</v>
      </c>
      <c r="H122" s="11">
        <v>-0.27500000000000002</v>
      </c>
      <c r="I122" s="11">
        <v>-0.65</v>
      </c>
      <c r="J122" s="11">
        <v>0.56000000000000005</v>
      </c>
      <c r="K122" s="11">
        <v>0</v>
      </c>
      <c r="L122" s="11">
        <v>0</v>
      </c>
      <c r="M122" s="11">
        <v>5.0000000000000001E-3</v>
      </c>
      <c r="N122" s="11">
        <v>5.8191665684654399E-2</v>
      </c>
      <c r="O122" s="11">
        <v>-0.1</v>
      </c>
      <c r="P122" s="11">
        <v>-0.15</v>
      </c>
      <c r="R122" s="11">
        <v>-0.02</v>
      </c>
      <c r="S122" s="17">
        <v>46.863999999999997</v>
      </c>
    </row>
    <row r="123" spans="4:19" x14ac:dyDescent="0.25">
      <c r="D123" s="10">
        <v>40483</v>
      </c>
      <c r="E123" s="11">
        <v>5.0419999999999998</v>
      </c>
      <c r="F123" s="11">
        <v>-0.15</v>
      </c>
      <c r="G123" s="11">
        <v>0.01</v>
      </c>
      <c r="H123" s="11">
        <v>-0.16</v>
      </c>
      <c r="I123" s="11">
        <v>-0.5</v>
      </c>
      <c r="J123" s="11">
        <v>0.32</v>
      </c>
      <c r="K123" s="11">
        <v>0</v>
      </c>
      <c r="L123" s="11">
        <v>0</v>
      </c>
      <c r="M123" s="11">
        <v>5.0000000000000001E-3</v>
      </c>
      <c r="N123" s="11">
        <v>5.8252983373366297E-2</v>
      </c>
      <c r="O123" s="11">
        <v>0.13800000000000001</v>
      </c>
      <c r="P123" s="11">
        <v>-0.15</v>
      </c>
      <c r="R123" s="11">
        <v>-0.02</v>
      </c>
      <c r="S123" s="17">
        <v>41.239199999999997</v>
      </c>
    </row>
    <row r="124" spans="4:19" x14ac:dyDescent="0.25">
      <c r="D124" s="10">
        <v>40513</v>
      </c>
      <c r="E124" s="11">
        <v>5.17</v>
      </c>
      <c r="F124" s="11">
        <v>-0.15</v>
      </c>
      <c r="G124" s="11">
        <v>0.01</v>
      </c>
      <c r="H124" s="11">
        <v>-0.16</v>
      </c>
      <c r="I124" s="11">
        <v>-0.5</v>
      </c>
      <c r="J124" s="11">
        <v>0.32</v>
      </c>
      <c r="K124" s="11">
        <v>0</v>
      </c>
      <c r="L124" s="11">
        <v>0</v>
      </c>
      <c r="M124" s="11">
        <v>5.0000000000000001E-3</v>
      </c>
      <c r="N124" s="11">
        <v>5.8312323073310197E-2</v>
      </c>
      <c r="O124" s="11">
        <v>0.19800000000000001</v>
      </c>
      <c r="P124" s="11">
        <v>-0.1525</v>
      </c>
      <c r="R124" s="11">
        <v>-0.02</v>
      </c>
      <c r="S124" s="17">
        <v>41.325299999999999</v>
      </c>
    </row>
    <row r="125" spans="4:19" x14ac:dyDescent="0.25">
      <c r="D125" s="10">
        <v>40544</v>
      </c>
      <c r="E125" s="11">
        <v>5.18</v>
      </c>
      <c r="F125" s="11">
        <v>-0.15</v>
      </c>
      <c r="G125" s="11">
        <v>0.01</v>
      </c>
      <c r="H125" s="11">
        <v>-0.16</v>
      </c>
      <c r="I125" s="11">
        <v>-0.5</v>
      </c>
      <c r="J125" s="11">
        <v>0.32</v>
      </c>
      <c r="K125" s="11">
        <v>0</v>
      </c>
      <c r="L125" s="11">
        <v>0</v>
      </c>
      <c r="M125" s="11">
        <v>5.0000000000000001E-3</v>
      </c>
      <c r="N125" s="11">
        <v>5.8373640764482801E-2</v>
      </c>
      <c r="O125" s="11">
        <v>0.26800000000000002</v>
      </c>
      <c r="P125" s="11">
        <v>-0.155</v>
      </c>
      <c r="R125" s="11">
        <v>-0.02</v>
      </c>
      <c r="S125" s="17">
        <v>48.670499999999997</v>
      </c>
    </row>
    <row r="126" spans="4:19" x14ac:dyDescent="0.25">
      <c r="D126" s="10">
        <v>40575</v>
      </c>
      <c r="E126" s="11">
        <v>5.0599999999999996</v>
      </c>
      <c r="F126" s="11">
        <v>-0.15</v>
      </c>
      <c r="G126" s="11">
        <v>0.01</v>
      </c>
      <c r="H126" s="11">
        <v>-0.16</v>
      </c>
      <c r="I126" s="11">
        <v>-0.5</v>
      </c>
      <c r="J126" s="11">
        <v>0.32</v>
      </c>
      <c r="K126" s="11">
        <v>0</v>
      </c>
      <c r="L126" s="11">
        <v>0</v>
      </c>
      <c r="M126" s="11">
        <v>5.0000000000000001E-3</v>
      </c>
      <c r="N126" s="11">
        <v>5.8434958456905002E-2</v>
      </c>
      <c r="O126" s="11">
        <v>0.13800000000000001</v>
      </c>
      <c r="P126" s="11">
        <v>-0.14749999999999999</v>
      </c>
      <c r="R126" s="11">
        <v>-0.02</v>
      </c>
      <c r="S126" s="17">
        <v>48.069299999999998</v>
      </c>
    </row>
    <row r="127" spans="4:19" x14ac:dyDescent="0.25">
      <c r="D127" s="10">
        <v>40603</v>
      </c>
      <c r="E127" s="11">
        <v>4.92</v>
      </c>
      <c r="F127" s="11">
        <v>-0.15</v>
      </c>
      <c r="G127" s="11">
        <v>0.01</v>
      </c>
      <c r="H127" s="11">
        <v>-0.16</v>
      </c>
      <c r="I127" s="11">
        <v>-0.5</v>
      </c>
      <c r="J127" s="11">
        <v>0.32</v>
      </c>
      <c r="K127" s="11">
        <v>0</v>
      </c>
      <c r="L127" s="11">
        <v>0</v>
      </c>
      <c r="M127" s="11">
        <v>5.0000000000000001E-3</v>
      </c>
      <c r="N127" s="11">
        <v>5.8490342180167701E-2</v>
      </c>
      <c r="O127" s="11">
        <v>-4.2000000000000003E-2</v>
      </c>
      <c r="P127" s="11">
        <v>-0.14499999999999999</v>
      </c>
      <c r="R127" s="11">
        <v>-0.02</v>
      </c>
      <c r="S127" s="17">
        <v>47.315899999999999</v>
      </c>
    </row>
    <row r="128" spans="4:19" x14ac:dyDescent="0.25">
      <c r="D128" s="10">
        <v>40634</v>
      </c>
      <c r="E128" s="11">
        <v>4.8070000000000004</v>
      </c>
      <c r="F128" s="11">
        <v>-0.14499999999999999</v>
      </c>
      <c r="G128" s="11">
        <v>0.01</v>
      </c>
      <c r="H128" s="11">
        <v>-0.27500000000000002</v>
      </c>
      <c r="I128" s="11">
        <v>-0.65</v>
      </c>
      <c r="J128" s="11">
        <v>0.57999999999999996</v>
      </c>
      <c r="K128" s="11">
        <v>0</v>
      </c>
      <c r="L128" s="11">
        <v>0</v>
      </c>
      <c r="M128" s="11">
        <v>5.0000000000000001E-3</v>
      </c>
      <c r="N128" s="11">
        <v>5.8541984390601001E-2</v>
      </c>
      <c r="O128" s="11">
        <v>-0.1</v>
      </c>
      <c r="P128" s="11">
        <v>-0.15</v>
      </c>
      <c r="R128" s="11">
        <v>-0.02</v>
      </c>
      <c r="S128" s="17">
        <v>46.843499999999999</v>
      </c>
    </row>
    <row r="129" spans="4:19" x14ac:dyDescent="0.25">
      <c r="D129" s="10">
        <v>40664</v>
      </c>
      <c r="E129" s="11">
        <v>4.8470000000000004</v>
      </c>
      <c r="F129" s="11">
        <v>-0.14499999999999999</v>
      </c>
      <c r="G129" s="11">
        <v>0.01</v>
      </c>
      <c r="H129" s="11">
        <v>-0.27500000000000002</v>
      </c>
      <c r="I129" s="11">
        <v>-0.65</v>
      </c>
      <c r="J129" s="11">
        <v>0.57999999999999996</v>
      </c>
      <c r="K129" s="11">
        <v>0</v>
      </c>
      <c r="L129" s="11">
        <v>0</v>
      </c>
      <c r="M129" s="11">
        <v>5.0000000000000001E-3</v>
      </c>
      <c r="N129" s="11">
        <v>5.8574936411241597E-2</v>
      </c>
      <c r="O129" s="11">
        <v>-0.1</v>
      </c>
      <c r="P129" s="11">
        <v>-0.15</v>
      </c>
      <c r="R129" s="11">
        <v>-0.02</v>
      </c>
      <c r="S129" s="17">
        <v>47.680999999999997</v>
      </c>
    </row>
    <row r="130" spans="4:19" x14ac:dyDescent="0.25">
      <c r="D130" s="10">
        <v>40695</v>
      </c>
      <c r="E130" s="11">
        <v>4.8959999999999999</v>
      </c>
      <c r="F130" s="11">
        <v>-0.14499999999999999</v>
      </c>
      <c r="G130" s="11">
        <v>0.01</v>
      </c>
      <c r="H130" s="11">
        <v>-0.27500000000000002</v>
      </c>
      <c r="I130" s="11">
        <v>-0.65</v>
      </c>
      <c r="J130" s="11">
        <v>0.57999999999999996</v>
      </c>
      <c r="K130" s="11">
        <v>0</v>
      </c>
      <c r="L130" s="11">
        <v>0</v>
      </c>
      <c r="M130" s="11">
        <v>5.0000000000000001E-3</v>
      </c>
      <c r="N130" s="11">
        <v>5.8608986832950002E-2</v>
      </c>
      <c r="O130" s="11">
        <v>-0.1</v>
      </c>
      <c r="P130" s="11">
        <v>-0.15</v>
      </c>
      <c r="R130" s="11">
        <v>-0.02</v>
      </c>
      <c r="S130" s="17">
        <v>48.087699999999998</v>
      </c>
    </row>
    <row r="131" spans="4:19" x14ac:dyDescent="0.25">
      <c r="D131" s="10">
        <v>40725</v>
      </c>
      <c r="E131" s="11">
        <v>4.9260000000000002</v>
      </c>
      <c r="F131" s="11">
        <v>-0.14499999999999999</v>
      </c>
      <c r="G131" s="11">
        <v>0.01</v>
      </c>
      <c r="H131" s="11">
        <v>-0.27500000000000002</v>
      </c>
      <c r="I131" s="11">
        <v>-0.65</v>
      </c>
      <c r="J131" s="11">
        <v>0.57999999999999996</v>
      </c>
      <c r="K131" s="11">
        <v>0</v>
      </c>
      <c r="L131" s="11">
        <v>0</v>
      </c>
      <c r="M131" s="11">
        <v>5.0000000000000001E-3</v>
      </c>
      <c r="N131" s="11">
        <v>5.8641938854325601E-2</v>
      </c>
      <c r="O131" s="11">
        <v>-0.1</v>
      </c>
      <c r="P131" s="11">
        <v>-0.15</v>
      </c>
      <c r="R131" s="11">
        <v>-0.02</v>
      </c>
      <c r="S131" s="17">
        <v>65.833799999999997</v>
      </c>
    </row>
    <row r="132" spans="4:19" x14ac:dyDescent="0.25">
      <c r="D132" s="10">
        <v>40756</v>
      </c>
      <c r="E132" s="11">
        <v>4.984</v>
      </c>
      <c r="F132" s="11">
        <v>-0.14499999999999999</v>
      </c>
      <c r="G132" s="11">
        <v>0.01</v>
      </c>
      <c r="H132" s="11">
        <v>-0.27500000000000002</v>
      </c>
      <c r="I132" s="11">
        <v>-0.65</v>
      </c>
      <c r="J132" s="11">
        <v>0.57999999999999996</v>
      </c>
      <c r="K132" s="11">
        <v>0</v>
      </c>
      <c r="L132" s="11">
        <v>0</v>
      </c>
      <c r="M132" s="11">
        <v>5.0000000000000001E-3</v>
      </c>
      <c r="N132" s="11">
        <v>5.8675989276792101E-2</v>
      </c>
      <c r="O132" s="11">
        <v>-0.1</v>
      </c>
      <c r="P132" s="11">
        <v>-0.15</v>
      </c>
      <c r="R132" s="11">
        <v>-0.02</v>
      </c>
      <c r="S132" s="17">
        <v>74.269400000000005</v>
      </c>
    </row>
    <row r="133" spans="4:19" x14ac:dyDescent="0.25">
      <c r="D133" s="10">
        <v>40787</v>
      </c>
      <c r="E133" s="11">
        <v>4.992</v>
      </c>
      <c r="F133" s="11">
        <v>-0.14499999999999999</v>
      </c>
      <c r="G133" s="11">
        <v>0.01</v>
      </c>
      <c r="H133" s="11">
        <v>-0.27500000000000002</v>
      </c>
      <c r="I133" s="11">
        <v>-0.65</v>
      </c>
      <c r="J133" s="11">
        <v>0.57999999999999996</v>
      </c>
      <c r="K133" s="11">
        <v>0</v>
      </c>
      <c r="L133" s="11">
        <v>0</v>
      </c>
      <c r="M133" s="11">
        <v>5.0000000000000001E-3</v>
      </c>
      <c r="N133" s="11">
        <v>5.8710039699644903E-2</v>
      </c>
      <c r="O133" s="11">
        <v>-0.1</v>
      </c>
      <c r="P133" s="11">
        <v>-0.15</v>
      </c>
      <c r="R133" s="11">
        <v>-0.02</v>
      </c>
      <c r="S133" s="17">
        <v>54.293999999999997</v>
      </c>
    </row>
    <row r="134" spans="4:19" x14ac:dyDescent="0.25">
      <c r="D134" s="10">
        <v>40817</v>
      </c>
      <c r="E134" s="11">
        <v>5.0199999999999996</v>
      </c>
      <c r="F134" s="11">
        <v>-0.14499999999999999</v>
      </c>
      <c r="G134" s="11">
        <v>0.01</v>
      </c>
      <c r="H134" s="11">
        <v>-0.27500000000000002</v>
      </c>
      <c r="I134" s="11">
        <v>-0.65</v>
      </c>
      <c r="J134" s="11">
        <v>0.57999999999999996</v>
      </c>
      <c r="K134" s="11">
        <v>0</v>
      </c>
      <c r="L134" s="11">
        <v>0</v>
      </c>
      <c r="M134" s="11">
        <v>5.0000000000000001E-3</v>
      </c>
      <c r="N134" s="11">
        <v>5.87429917221272E-2</v>
      </c>
      <c r="O134" s="11">
        <v>-0.1</v>
      </c>
      <c r="P134" s="11">
        <v>-0.15</v>
      </c>
      <c r="R134" s="11">
        <v>-0.02</v>
      </c>
      <c r="S134" s="17">
        <v>47.5017</v>
      </c>
    </row>
    <row r="135" spans="4:19" x14ac:dyDescent="0.25">
      <c r="D135" s="10">
        <v>40848</v>
      </c>
      <c r="E135" s="11">
        <v>5.1420000000000003</v>
      </c>
      <c r="F135" s="11">
        <v>-0.15</v>
      </c>
      <c r="G135" s="11">
        <v>0.01</v>
      </c>
      <c r="H135" s="11">
        <v>-0.16</v>
      </c>
      <c r="I135" s="11">
        <v>-0.5</v>
      </c>
      <c r="J135" s="11">
        <v>0.32</v>
      </c>
      <c r="K135" s="11">
        <v>0</v>
      </c>
      <c r="L135" s="11">
        <v>0</v>
      </c>
      <c r="M135" s="11">
        <v>5.0000000000000001E-3</v>
      </c>
      <c r="N135" s="11">
        <v>5.8777042145737597E-2</v>
      </c>
      <c r="O135" s="11">
        <v>0.13800000000000001</v>
      </c>
      <c r="P135" s="11">
        <v>-0.15</v>
      </c>
      <c r="R135" s="11">
        <v>-0.02</v>
      </c>
      <c r="S135" s="17">
        <v>42.291499999999999</v>
      </c>
    </row>
    <row r="136" spans="4:19" x14ac:dyDescent="0.25">
      <c r="D136" s="10">
        <v>40878</v>
      </c>
      <c r="E136" s="11">
        <v>5.27</v>
      </c>
      <c r="F136" s="11">
        <v>-0.15</v>
      </c>
      <c r="G136" s="11">
        <v>0.01</v>
      </c>
      <c r="H136" s="11">
        <v>-0.16</v>
      </c>
      <c r="I136" s="11">
        <v>-0.5</v>
      </c>
      <c r="J136" s="11">
        <v>0.32</v>
      </c>
      <c r="K136" s="11">
        <v>0</v>
      </c>
      <c r="L136" s="11">
        <v>0</v>
      </c>
      <c r="M136" s="11">
        <v>5.0000000000000001E-3</v>
      </c>
      <c r="N136" s="11">
        <v>5.8809994168954403E-2</v>
      </c>
      <c r="O136" s="11">
        <v>0.19800000000000001</v>
      </c>
      <c r="P136" s="11">
        <v>-0.1525</v>
      </c>
      <c r="R136" s="11">
        <v>-0.02</v>
      </c>
      <c r="S136" s="17">
        <v>42.371600000000001</v>
      </c>
    </row>
    <row r="137" spans="4:19" x14ac:dyDescent="0.25">
      <c r="D137" s="10">
        <v>40909</v>
      </c>
      <c r="E137" s="11">
        <v>5.28</v>
      </c>
      <c r="F137" s="11">
        <v>-0.15</v>
      </c>
      <c r="G137" s="11">
        <v>0.01</v>
      </c>
      <c r="H137" s="11">
        <v>-0.16</v>
      </c>
      <c r="I137" s="11">
        <v>-0.5</v>
      </c>
      <c r="J137" s="11">
        <v>0.32</v>
      </c>
      <c r="K137" s="11">
        <v>0</v>
      </c>
      <c r="L137" s="11">
        <v>0</v>
      </c>
      <c r="M137" s="11">
        <v>5.0000000000000001E-3</v>
      </c>
      <c r="N137" s="11">
        <v>5.8844044593323798E-2</v>
      </c>
      <c r="O137" s="11">
        <v>0.26800000000000002</v>
      </c>
      <c r="P137" s="11">
        <v>-0.155</v>
      </c>
      <c r="R137" s="11">
        <v>-0.02</v>
      </c>
      <c r="S137" s="17">
        <v>49.197800000000001</v>
      </c>
    </row>
    <row r="138" spans="4:19" x14ac:dyDescent="0.25">
      <c r="D138" s="10">
        <v>40940</v>
      </c>
      <c r="E138" s="11">
        <v>5.16</v>
      </c>
      <c r="F138" s="11">
        <v>-0.15</v>
      </c>
      <c r="G138" s="11">
        <v>0.01</v>
      </c>
      <c r="H138" s="11">
        <v>-0.16</v>
      </c>
      <c r="I138" s="11">
        <v>-0.5</v>
      </c>
      <c r="J138" s="11">
        <v>0.32</v>
      </c>
      <c r="K138" s="11">
        <v>0</v>
      </c>
      <c r="L138" s="11">
        <v>0</v>
      </c>
      <c r="M138" s="11">
        <v>5.0000000000000001E-3</v>
      </c>
      <c r="N138" s="11">
        <v>5.8878095018078301E-2</v>
      </c>
      <c r="O138" s="11">
        <v>0.13800000000000001</v>
      </c>
      <c r="P138" s="11">
        <v>-0.14749999999999999</v>
      </c>
      <c r="R138" s="11">
        <v>-0.02</v>
      </c>
      <c r="S138" s="17">
        <v>48.641199999999998</v>
      </c>
    </row>
    <row r="139" spans="4:19" x14ac:dyDescent="0.25">
      <c r="D139" s="10">
        <v>40969</v>
      </c>
      <c r="E139" s="11">
        <v>5.0199999999999996</v>
      </c>
      <c r="F139" s="11">
        <v>-0.15</v>
      </c>
      <c r="G139" s="11">
        <v>0.01</v>
      </c>
      <c r="H139" s="11">
        <v>-0.16</v>
      </c>
      <c r="I139" s="11">
        <v>-0.5</v>
      </c>
      <c r="J139" s="11">
        <v>0.32</v>
      </c>
      <c r="K139" s="11">
        <v>0</v>
      </c>
      <c r="L139" s="11">
        <v>0</v>
      </c>
      <c r="M139" s="11">
        <v>5.0000000000000001E-3</v>
      </c>
      <c r="N139" s="11">
        <v>5.8909948641585601E-2</v>
      </c>
      <c r="O139" s="11">
        <v>-4.2000000000000003E-2</v>
      </c>
      <c r="P139" s="11">
        <v>-0.14499999999999999</v>
      </c>
      <c r="R139" s="11">
        <v>-0.02</v>
      </c>
      <c r="S139" s="17">
        <v>47.9437</v>
      </c>
    </row>
    <row r="140" spans="4:19" x14ac:dyDescent="0.25">
      <c r="D140" s="10">
        <v>41000</v>
      </c>
      <c r="E140" s="11">
        <v>4.907</v>
      </c>
      <c r="F140" s="11">
        <v>-0.14499999999999999</v>
      </c>
      <c r="G140" s="11">
        <v>0.01</v>
      </c>
      <c r="H140" s="11">
        <v>-0.27500000000000002</v>
      </c>
      <c r="I140" s="11">
        <v>-0.65</v>
      </c>
      <c r="J140" s="11">
        <v>0.57999999999999996</v>
      </c>
      <c r="K140" s="11">
        <v>0</v>
      </c>
      <c r="L140" s="11">
        <v>0</v>
      </c>
      <c r="M140" s="11">
        <v>5.0000000000000001E-3</v>
      </c>
      <c r="N140" s="11">
        <v>5.8943999067086097E-2</v>
      </c>
      <c r="O140" s="11">
        <v>-0.1</v>
      </c>
      <c r="P140" s="11">
        <v>-0.15</v>
      </c>
      <c r="R140" s="11">
        <v>-0.02</v>
      </c>
      <c r="S140" s="17">
        <v>47.506399999999999</v>
      </c>
    </row>
    <row r="141" spans="4:19" x14ac:dyDescent="0.25">
      <c r="D141" s="10">
        <v>41030</v>
      </c>
      <c r="E141" s="11">
        <v>4.9470000000000001</v>
      </c>
      <c r="F141" s="11">
        <v>-0.14499999999999999</v>
      </c>
      <c r="G141" s="11">
        <v>0.01</v>
      </c>
      <c r="H141" s="11">
        <v>-0.27500000000000002</v>
      </c>
      <c r="I141" s="11">
        <v>-0.65</v>
      </c>
      <c r="J141" s="11">
        <v>0.57999999999999996</v>
      </c>
      <c r="K141" s="11">
        <v>0</v>
      </c>
      <c r="L141" s="11">
        <v>0</v>
      </c>
      <c r="M141" s="11">
        <v>5.0000000000000001E-3</v>
      </c>
      <c r="N141" s="11">
        <v>5.8976951092131601E-2</v>
      </c>
      <c r="O141" s="11">
        <v>-0.1</v>
      </c>
      <c r="P141" s="11">
        <v>-0.15</v>
      </c>
      <c r="R141" s="11">
        <v>-0.02</v>
      </c>
      <c r="S141" s="17">
        <v>48.282600000000002</v>
      </c>
    </row>
    <row r="142" spans="4:19" x14ac:dyDescent="0.25">
      <c r="D142" s="10">
        <v>41061</v>
      </c>
      <c r="E142" s="11">
        <v>4.9960000000000004</v>
      </c>
      <c r="F142" s="11">
        <v>-0.14499999999999999</v>
      </c>
      <c r="G142" s="11">
        <v>0.01</v>
      </c>
      <c r="H142" s="11">
        <v>-0.27500000000000002</v>
      </c>
      <c r="I142" s="11">
        <v>-0.65</v>
      </c>
      <c r="J142" s="11">
        <v>0.57999999999999996</v>
      </c>
      <c r="K142" s="11">
        <v>0</v>
      </c>
      <c r="L142" s="11">
        <v>0</v>
      </c>
      <c r="M142" s="11">
        <v>5.0000000000000001E-3</v>
      </c>
      <c r="N142" s="11">
        <v>5.9011001518391101E-2</v>
      </c>
      <c r="O142" s="11">
        <v>-0.1</v>
      </c>
      <c r="P142" s="11">
        <v>-0.15</v>
      </c>
      <c r="R142" s="11">
        <v>-0.02</v>
      </c>
      <c r="S142" s="17">
        <v>48.659700000000001</v>
      </c>
    </row>
    <row r="143" spans="4:19" x14ac:dyDescent="0.25">
      <c r="D143" s="10">
        <v>41091</v>
      </c>
      <c r="E143" s="11">
        <v>5.0259999999999998</v>
      </c>
      <c r="F143" s="11">
        <v>-0.14499999999999999</v>
      </c>
      <c r="G143" s="11">
        <v>0.01</v>
      </c>
      <c r="H143" s="11">
        <v>-0.27500000000000002</v>
      </c>
      <c r="I143" s="11">
        <v>-0.65</v>
      </c>
      <c r="J143" s="11">
        <v>0.57999999999999996</v>
      </c>
      <c r="K143" s="11">
        <v>0</v>
      </c>
      <c r="L143" s="11">
        <v>0</v>
      </c>
      <c r="M143" s="11">
        <v>5.0000000000000001E-3</v>
      </c>
      <c r="N143" s="11">
        <v>5.9043953544170198E-2</v>
      </c>
      <c r="O143" s="11">
        <v>-0.1</v>
      </c>
      <c r="P143" s="11">
        <v>-0.15</v>
      </c>
      <c r="R143" s="11">
        <v>-0.02</v>
      </c>
      <c r="S143" s="17">
        <v>65.098299999999995</v>
      </c>
    </row>
    <row r="144" spans="4:19" x14ac:dyDescent="0.25">
      <c r="D144" s="10">
        <v>41122</v>
      </c>
      <c r="E144" s="11">
        <v>5.0839999999999996</v>
      </c>
      <c r="F144" s="11">
        <v>-0.14499999999999999</v>
      </c>
      <c r="G144" s="11">
        <v>0.01</v>
      </c>
      <c r="H144" s="11">
        <v>-0.27500000000000002</v>
      </c>
      <c r="I144" s="11">
        <v>-0.65</v>
      </c>
      <c r="J144" s="11">
        <v>0.57999999999999996</v>
      </c>
      <c r="K144" s="11">
        <v>0</v>
      </c>
      <c r="L144" s="11">
        <v>0</v>
      </c>
      <c r="M144" s="11">
        <v>5.0000000000000001E-3</v>
      </c>
      <c r="N144" s="11">
        <v>5.9078003971187801E-2</v>
      </c>
      <c r="O144" s="11">
        <v>-0.1</v>
      </c>
      <c r="P144" s="11">
        <v>-0.15</v>
      </c>
      <c r="R144" s="11">
        <v>-0.02</v>
      </c>
      <c r="S144" s="17">
        <v>72.912499999999994</v>
      </c>
    </row>
    <row r="145" spans="4:19" x14ac:dyDescent="0.25">
      <c r="D145" s="10">
        <v>41153</v>
      </c>
      <c r="E145" s="11">
        <v>5.0919999999999996</v>
      </c>
      <c r="F145" s="11">
        <v>-0.14499999999999999</v>
      </c>
      <c r="G145" s="11">
        <v>0.01</v>
      </c>
      <c r="H145" s="11">
        <v>-0.27500000000000002</v>
      </c>
      <c r="I145" s="11">
        <v>-0.65</v>
      </c>
      <c r="J145" s="11">
        <v>0.57999999999999996</v>
      </c>
      <c r="K145" s="11">
        <v>0</v>
      </c>
      <c r="L145" s="11">
        <v>0</v>
      </c>
      <c r="M145" s="11">
        <v>5.0000000000000001E-3</v>
      </c>
      <c r="N145" s="11">
        <v>5.9112054398591199E-2</v>
      </c>
      <c r="O145" s="11">
        <v>-0.1</v>
      </c>
      <c r="P145" s="11">
        <v>-0.15</v>
      </c>
      <c r="R145" s="11">
        <v>-0.02</v>
      </c>
      <c r="S145" s="17">
        <v>54.409700000000001</v>
      </c>
    </row>
    <row r="146" spans="4:19" x14ac:dyDescent="0.25">
      <c r="D146" s="10">
        <v>41183</v>
      </c>
      <c r="E146" s="11">
        <v>5.12</v>
      </c>
      <c r="F146" s="11">
        <v>-0.14499999999999999</v>
      </c>
      <c r="G146" s="11">
        <v>0.01</v>
      </c>
      <c r="H146" s="11">
        <v>-0.27500000000000002</v>
      </c>
      <c r="I146" s="11">
        <v>-0.65</v>
      </c>
      <c r="J146" s="11">
        <v>0.57999999999999996</v>
      </c>
      <c r="K146" s="11">
        <v>0</v>
      </c>
      <c r="L146" s="11">
        <v>0</v>
      </c>
      <c r="M146" s="11">
        <v>5.0000000000000001E-3</v>
      </c>
      <c r="N146" s="11">
        <v>5.9145006425477001E-2</v>
      </c>
      <c r="O146" s="11">
        <v>-0.1</v>
      </c>
      <c r="P146" s="11">
        <v>-0.15</v>
      </c>
      <c r="R146" s="11">
        <v>-0.02</v>
      </c>
      <c r="S146" s="17">
        <v>48.118299999999998</v>
      </c>
    </row>
    <row r="147" spans="4:19" x14ac:dyDescent="0.25">
      <c r="D147" s="10">
        <v>41214</v>
      </c>
      <c r="E147" s="11">
        <v>5.242</v>
      </c>
      <c r="F147" s="11">
        <v>-0.15</v>
      </c>
      <c r="G147" s="11">
        <v>0.01</v>
      </c>
      <c r="H147" s="11">
        <v>-0.16</v>
      </c>
      <c r="I147" s="11">
        <v>-0.5</v>
      </c>
      <c r="J147" s="11">
        <v>0.32</v>
      </c>
      <c r="K147" s="11">
        <v>0</v>
      </c>
      <c r="L147" s="11">
        <v>0</v>
      </c>
      <c r="M147" s="11">
        <v>5.0000000000000001E-3</v>
      </c>
      <c r="N147" s="11">
        <v>5.9179056853638598E-2</v>
      </c>
      <c r="O147" s="11">
        <v>0.13800000000000001</v>
      </c>
      <c r="P147" s="11">
        <v>-0.15</v>
      </c>
      <c r="R147" s="11">
        <v>-0.02</v>
      </c>
      <c r="S147" s="17">
        <v>43.292499999999997</v>
      </c>
    </row>
    <row r="148" spans="4:19" x14ac:dyDescent="0.25">
      <c r="D148" s="10">
        <v>41244</v>
      </c>
      <c r="E148" s="11">
        <v>5.37</v>
      </c>
      <c r="F148" s="11">
        <v>-0.15</v>
      </c>
      <c r="G148" s="11">
        <v>0.01</v>
      </c>
      <c r="H148" s="11">
        <v>-0.16</v>
      </c>
      <c r="I148" s="11">
        <v>-0.5</v>
      </c>
      <c r="J148" s="11">
        <v>0.32</v>
      </c>
      <c r="K148" s="11">
        <v>0</v>
      </c>
      <c r="L148" s="11">
        <v>0</v>
      </c>
      <c r="M148" s="11">
        <v>5.0000000000000001E-3</v>
      </c>
      <c r="N148" s="11">
        <v>5.9212008881258403E-2</v>
      </c>
      <c r="O148" s="11">
        <v>0.19800000000000001</v>
      </c>
      <c r="P148" s="11">
        <v>-0.1525</v>
      </c>
      <c r="R148" s="11">
        <v>-0.02</v>
      </c>
      <c r="S148" s="17">
        <v>43.367100000000001</v>
      </c>
    </row>
    <row r="149" spans="4:19" x14ac:dyDescent="0.25">
      <c r="D149" s="10">
        <v>41275</v>
      </c>
      <c r="E149" s="11">
        <v>5.38</v>
      </c>
      <c r="F149" s="11">
        <v>-0.15</v>
      </c>
      <c r="G149" s="11">
        <v>0.01</v>
      </c>
      <c r="H149" s="11">
        <v>-0.16</v>
      </c>
      <c r="I149" s="11">
        <v>-0.5</v>
      </c>
      <c r="J149" s="11">
        <v>0.32</v>
      </c>
      <c r="K149" s="11">
        <v>0</v>
      </c>
      <c r="L149" s="11">
        <v>0</v>
      </c>
      <c r="M149" s="11">
        <v>5.0000000000000001E-3</v>
      </c>
      <c r="N149" s="11">
        <v>5.9246059310178498E-2</v>
      </c>
      <c r="O149" s="11">
        <v>0.26800000000000002</v>
      </c>
      <c r="P149" s="11">
        <v>-0.155</v>
      </c>
      <c r="R149" s="11">
        <v>-0.02</v>
      </c>
      <c r="S149" s="17">
        <v>49.532600000000002</v>
      </c>
    </row>
    <row r="150" spans="4:19" x14ac:dyDescent="0.25">
      <c r="D150" s="10">
        <v>41306</v>
      </c>
      <c r="E150" s="11">
        <v>5.26</v>
      </c>
      <c r="F150" s="11">
        <v>-0.15</v>
      </c>
      <c r="G150" s="11">
        <v>0.01</v>
      </c>
      <c r="H150" s="11">
        <v>-0.16</v>
      </c>
      <c r="I150" s="11">
        <v>-0.5</v>
      </c>
      <c r="J150" s="11">
        <v>0.32</v>
      </c>
      <c r="K150" s="11">
        <v>0</v>
      </c>
      <c r="L150" s="11">
        <v>0</v>
      </c>
      <c r="M150" s="11">
        <v>5.0000000000000001E-3</v>
      </c>
      <c r="N150" s="11">
        <v>5.9280109739483902E-2</v>
      </c>
      <c r="O150" s="11">
        <v>0.13800000000000001</v>
      </c>
      <c r="P150" s="11">
        <v>-0.14749999999999999</v>
      </c>
      <c r="R150" s="11">
        <v>-0.02</v>
      </c>
      <c r="S150" s="17">
        <v>48.972200000000001</v>
      </c>
    </row>
    <row r="151" spans="4:19" x14ac:dyDescent="0.25">
      <c r="D151" s="10">
        <v>41334</v>
      </c>
      <c r="E151" s="11">
        <v>5.12</v>
      </c>
      <c r="F151" s="11">
        <v>-0.15</v>
      </c>
      <c r="G151" s="11">
        <v>0.01</v>
      </c>
      <c r="H151" s="11">
        <v>-0.16</v>
      </c>
      <c r="I151" s="11">
        <v>-0.5</v>
      </c>
      <c r="J151" s="11">
        <v>0.32</v>
      </c>
      <c r="K151" s="11">
        <v>0</v>
      </c>
      <c r="L151" s="11">
        <v>0</v>
      </c>
      <c r="M151" s="11">
        <v>5.0000000000000001E-3</v>
      </c>
      <c r="N151" s="11">
        <v>5.9310864966284398E-2</v>
      </c>
      <c r="O151" s="11">
        <v>-4.2000000000000003E-2</v>
      </c>
      <c r="P151" s="11">
        <v>-0.14499999999999999</v>
      </c>
      <c r="R151" s="11">
        <v>-0.02</v>
      </c>
      <c r="S151" s="17">
        <v>48.27</v>
      </c>
    </row>
    <row r="152" spans="4:19" x14ac:dyDescent="0.25">
      <c r="D152" s="10">
        <v>41365</v>
      </c>
      <c r="E152" s="11">
        <v>5.0069999999999997</v>
      </c>
      <c r="F152" s="11">
        <v>-0.14499999999999999</v>
      </c>
      <c r="G152" s="11">
        <v>0.01</v>
      </c>
      <c r="H152" s="11">
        <v>-0.27500000000000002</v>
      </c>
      <c r="I152" s="11">
        <v>-0.65</v>
      </c>
      <c r="J152" s="11">
        <v>0.57999999999999996</v>
      </c>
      <c r="K152" s="11">
        <v>0</v>
      </c>
      <c r="L152" s="11">
        <v>0</v>
      </c>
      <c r="M152" s="11">
        <v>5.0000000000000001E-3</v>
      </c>
      <c r="N152" s="11">
        <v>5.9344915396323E-2</v>
      </c>
      <c r="O152" s="11">
        <v>-0.1</v>
      </c>
      <c r="P152" s="11">
        <v>-0.15</v>
      </c>
      <c r="R152" s="11">
        <v>-0.02</v>
      </c>
      <c r="S152" s="17">
        <v>47.829700000000003</v>
      </c>
    </row>
    <row r="153" spans="4:19" x14ac:dyDescent="0.25">
      <c r="D153" s="10">
        <v>41395</v>
      </c>
      <c r="E153" s="11">
        <v>5.0469999999999997</v>
      </c>
      <c r="F153" s="11">
        <v>-0.14499999999999999</v>
      </c>
      <c r="G153" s="11">
        <v>0.01</v>
      </c>
      <c r="H153" s="11">
        <v>-0.27500000000000002</v>
      </c>
      <c r="I153" s="11">
        <v>-0.65</v>
      </c>
      <c r="J153" s="11">
        <v>0.57999999999999996</v>
      </c>
      <c r="K153" s="11">
        <v>0</v>
      </c>
      <c r="L153" s="11">
        <v>0</v>
      </c>
      <c r="M153" s="11">
        <v>5.0000000000000001E-3</v>
      </c>
      <c r="N153" s="11">
        <v>5.9377867425759699E-2</v>
      </c>
      <c r="O153" s="11">
        <v>-0.1</v>
      </c>
      <c r="P153" s="11">
        <v>-0.15</v>
      </c>
      <c r="R153" s="11">
        <v>-0.02</v>
      </c>
      <c r="S153" s="17">
        <v>48.6111</v>
      </c>
    </row>
    <row r="154" spans="4:19" x14ac:dyDescent="0.25">
      <c r="D154" s="10">
        <v>41426</v>
      </c>
      <c r="E154" s="11">
        <v>5.0960000000000001</v>
      </c>
      <c r="F154" s="11">
        <v>-0.14499999999999999</v>
      </c>
      <c r="G154" s="11">
        <v>0.01</v>
      </c>
      <c r="H154" s="11">
        <v>-0.27500000000000002</v>
      </c>
      <c r="I154" s="11">
        <v>-0.65</v>
      </c>
      <c r="J154" s="11">
        <v>0.57999999999999996</v>
      </c>
      <c r="K154" s="11">
        <v>0</v>
      </c>
      <c r="L154" s="11">
        <v>0</v>
      </c>
      <c r="M154" s="11">
        <v>5.0000000000000001E-3</v>
      </c>
      <c r="N154" s="11">
        <v>5.9411917856556397E-2</v>
      </c>
      <c r="O154" s="11">
        <v>-0.1</v>
      </c>
      <c r="P154" s="11">
        <v>-0.15</v>
      </c>
      <c r="R154" s="11">
        <v>-0.02</v>
      </c>
      <c r="S154" s="17">
        <v>48.990699999999997</v>
      </c>
    </row>
    <row r="155" spans="4:19" x14ac:dyDescent="0.25">
      <c r="D155" s="10">
        <v>41456</v>
      </c>
      <c r="E155" s="11">
        <v>5.1260000000000003</v>
      </c>
      <c r="F155" s="11">
        <v>-0.14499999999999999</v>
      </c>
      <c r="G155" s="11">
        <v>0.01</v>
      </c>
      <c r="H155" s="11">
        <v>-0.27500000000000002</v>
      </c>
      <c r="I155" s="11">
        <v>-0.65</v>
      </c>
      <c r="J155" s="11">
        <v>0.57999999999999996</v>
      </c>
      <c r="K155" s="11">
        <v>0</v>
      </c>
      <c r="L155" s="11">
        <v>0</v>
      </c>
      <c r="M155" s="11">
        <v>5.0000000000000001E-3</v>
      </c>
      <c r="N155" s="11">
        <v>5.9444869886727203E-2</v>
      </c>
      <c r="O155" s="11">
        <v>-0.1</v>
      </c>
      <c r="P155" s="11">
        <v>-0.15</v>
      </c>
      <c r="R155" s="11">
        <v>-0.02</v>
      </c>
      <c r="S155" s="17">
        <v>65.5411</v>
      </c>
    </row>
    <row r="156" spans="4:19" x14ac:dyDescent="0.25">
      <c r="D156" s="10">
        <v>41487</v>
      </c>
      <c r="E156" s="11">
        <v>5.1840000000000002</v>
      </c>
      <c r="F156" s="11">
        <v>-0.14499999999999999</v>
      </c>
      <c r="G156" s="11">
        <v>0.01</v>
      </c>
      <c r="H156" s="11">
        <v>-0.27500000000000002</v>
      </c>
      <c r="I156" s="11">
        <v>-0.65</v>
      </c>
      <c r="J156" s="11">
        <v>0.57999999999999996</v>
      </c>
      <c r="K156" s="11">
        <v>0</v>
      </c>
      <c r="L156" s="11">
        <v>0</v>
      </c>
      <c r="M156" s="11">
        <v>5.0000000000000001E-3</v>
      </c>
      <c r="N156" s="11">
        <v>5.9478920318282003E-2</v>
      </c>
      <c r="O156" s="11">
        <v>-0.1</v>
      </c>
      <c r="P156" s="11">
        <v>-0.15</v>
      </c>
      <c r="R156" s="11">
        <v>-0.02</v>
      </c>
      <c r="S156" s="17">
        <v>73.4084</v>
      </c>
    </row>
    <row r="157" spans="4:19" x14ac:dyDescent="0.25">
      <c r="D157" s="10">
        <v>41518</v>
      </c>
      <c r="E157" s="11">
        <v>5.1920000000000002</v>
      </c>
      <c r="F157" s="11">
        <v>-0.14499999999999999</v>
      </c>
      <c r="G157" s="11">
        <v>0.01</v>
      </c>
      <c r="H157" s="11">
        <v>-0.27500000000000002</v>
      </c>
      <c r="I157" s="11">
        <v>-0.65</v>
      </c>
      <c r="J157" s="11">
        <v>0.57999999999999996</v>
      </c>
      <c r="K157" s="11">
        <v>0</v>
      </c>
      <c r="L157" s="11">
        <v>0</v>
      </c>
      <c r="M157" s="11">
        <v>5.0000000000000001E-3</v>
      </c>
      <c r="N157" s="11">
        <v>5.9512970750222702E-2</v>
      </c>
      <c r="O157" s="11">
        <v>-0.1</v>
      </c>
      <c r="P157" s="11">
        <v>-0.15</v>
      </c>
      <c r="R157" s="11">
        <v>-0.02</v>
      </c>
      <c r="S157" s="17">
        <v>54.779699999999998</v>
      </c>
    </row>
    <row r="158" spans="4:19" x14ac:dyDescent="0.25">
      <c r="D158" s="10">
        <v>41548</v>
      </c>
      <c r="E158" s="11">
        <v>5.22</v>
      </c>
      <c r="F158" s="11">
        <v>-0.14499999999999999</v>
      </c>
      <c r="G158" s="11">
        <v>0.01</v>
      </c>
      <c r="H158" s="11">
        <v>-0.27500000000000002</v>
      </c>
      <c r="I158" s="11">
        <v>-0.65</v>
      </c>
      <c r="J158" s="11">
        <v>0.57999999999999996</v>
      </c>
      <c r="K158" s="11">
        <v>0</v>
      </c>
      <c r="L158" s="11">
        <v>0</v>
      </c>
      <c r="M158" s="11">
        <v>5.0000000000000001E-3</v>
      </c>
      <c r="N158" s="11">
        <v>5.9545922781500102E-2</v>
      </c>
      <c r="O158" s="11">
        <v>-0.1</v>
      </c>
      <c r="P158" s="11">
        <v>-0.15</v>
      </c>
      <c r="R158" s="11">
        <v>-0.02</v>
      </c>
      <c r="S158" s="17">
        <v>48.445500000000003</v>
      </c>
    </row>
    <row r="159" spans="4:19" x14ac:dyDescent="0.25">
      <c r="D159" s="10">
        <v>41579</v>
      </c>
      <c r="E159" s="11">
        <v>5.3419999999999996</v>
      </c>
      <c r="F159" s="11">
        <v>-0.15</v>
      </c>
      <c r="G159" s="11">
        <v>0.01</v>
      </c>
      <c r="H159" s="11">
        <v>-0.16</v>
      </c>
      <c r="I159" s="11">
        <v>-0.5</v>
      </c>
      <c r="J159" s="11">
        <v>0.32</v>
      </c>
      <c r="K159" s="11">
        <v>0</v>
      </c>
      <c r="L159" s="11">
        <v>0</v>
      </c>
      <c r="M159" s="11">
        <v>5.0000000000000001E-3</v>
      </c>
      <c r="N159" s="11">
        <v>5.9579973214198403E-2</v>
      </c>
      <c r="O159" s="11">
        <v>0.13800000000000001</v>
      </c>
      <c r="P159" s="11">
        <v>-0.15</v>
      </c>
      <c r="R159" s="11">
        <v>-0.02</v>
      </c>
      <c r="S159" s="17">
        <v>43.5869</v>
      </c>
    </row>
    <row r="160" spans="4:19" x14ac:dyDescent="0.25">
      <c r="D160" s="10">
        <v>41609</v>
      </c>
      <c r="E160" s="11">
        <v>5.47</v>
      </c>
      <c r="F160" s="11">
        <v>-0.15</v>
      </c>
      <c r="G160" s="11">
        <v>0.01</v>
      </c>
      <c r="H160" s="11">
        <v>-0.16</v>
      </c>
      <c r="I160" s="11">
        <v>-0.5</v>
      </c>
      <c r="J160" s="11">
        <v>0.32</v>
      </c>
      <c r="K160" s="11">
        <v>0</v>
      </c>
      <c r="L160" s="11">
        <v>0</v>
      </c>
      <c r="M160" s="11">
        <v>5.0000000000000001E-3</v>
      </c>
      <c r="N160" s="11">
        <v>5.9612925246209397E-2</v>
      </c>
      <c r="O160" s="11">
        <v>0.19800000000000001</v>
      </c>
      <c r="P160" s="11">
        <v>-0.1525</v>
      </c>
      <c r="R160" s="11">
        <v>-0.02</v>
      </c>
      <c r="S160" s="17">
        <v>43.661900000000003</v>
      </c>
    </row>
    <row r="161" spans="4:19" x14ac:dyDescent="0.25">
      <c r="D161" s="10">
        <v>41640</v>
      </c>
      <c r="E161" s="11">
        <v>5.48</v>
      </c>
      <c r="F161" s="11">
        <v>-0.15</v>
      </c>
      <c r="G161" s="11">
        <v>0.01</v>
      </c>
      <c r="H161" s="11">
        <v>-0.16</v>
      </c>
      <c r="I161" s="11">
        <v>-0.5</v>
      </c>
      <c r="J161" s="11">
        <v>0.32</v>
      </c>
      <c r="K161" s="11">
        <v>0</v>
      </c>
      <c r="L161" s="11">
        <v>0</v>
      </c>
      <c r="M161" s="11">
        <v>5.0000000000000001E-3</v>
      </c>
      <c r="N161" s="11">
        <v>5.9646975679666703E-2</v>
      </c>
      <c r="O161" s="11">
        <v>0.26800000000000002</v>
      </c>
      <c r="P161" s="11">
        <v>-0.155</v>
      </c>
      <c r="R161" s="11">
        <v>-0.02</v>
      </c>
      <c r="S161" s="17">
        <v>49.867400000000004</v>
      </c>
    </row>
    <row r="162" spans="4:19" x14ac:dyDescent="0.25">
      <c r="D162" s="10">
        <v>41671</v>
      </c>
      <c r="E162" s="11">
        <v>5.36</v>
      </c>
      <c r="F162" s="11">
        <v>-0.15</v>
      </c>
      <c r="G162" s="11">
        <v>0.01</v>
      </c>
      <c r="H162" s="11">
        <v>-0.16</v>
      </c>
      <c r="I162" s="11">
        <v>-0.5</v>
      </c>
      <c r="J162" s="11">
        <v>0.32</v>
      </c>
      <c r="K162" s="11">
        <v>0</v>
      </c>
      <c r="L162" s="11">
        <v>0</v>
      </c>
      <c r="M162" s="11">
        <v>5.0000000000000001E-3</v>
      </c>
      <c r="N162" s="11">
        <v>5.9681026113508603E-2</v>
      </c>
      <c r="O162" s="11">
        <v>0.13800000000000001</v>
      </c>
      <c r="P162" s="11">
        <v>-0.14749999999999999</v>
      </c>
      <c r="R162" s="11">
        <v>-0.02</v>
      </c>
      <c r="S162" s="17">
        <v>49.303199999999997</v>
      </c>
    </row>
    <row r="163" spans="4:19" x14ac:dyDescent="0.25">
      <c r="D163" s="10">
        <v>41699</v>
      </c>
      <c r="E163" s="11">
        <v>5.22</v>
      </c>
      <c r="F163" s="11">
        <v>-0.15</v>
      </c>
      <c r="G163" s="11">
        <v>0.01</v>
      </c>
      <c r="H163" s="11">
        <v>-0.16</v>
      </c>
      <c r="I163" s="11">
        <v>-0.5</v>
      </c>
      <c r="J163" s="11">
        <v>0.32</v>
      </c>
      <c r="K163" s="11">
        <v>0</v>
      </c>
      <c r="L163" s="11">
        <v>0</v>
      </c>
      <c r="M163" s="11">
        <v>5.0000000000000001E-3</v>
      </c>
      <c r="N163" s="11">
        <v>5.9711781344407001E-2</v>
      </c>
      <c r="O163" s="11">
        <v>-4.2000000000000003E-2</v>
      </c>
      <c r="P163" s="11">
        <v>-0.14499999999999999</v>
      </c>
      <c r="R163" s="11">
        <v>-0.02</v>
      </c>
      <c r="S163" s="17">
        <v>48.596200000000003</v>
      </c>
    </row>
    <row r="164" spans="4:19" x14ac:dyDescent="0.25">
      <c r="D164" s="10">
        <v>41730</v>
      </c>
      <c r="E164" s="11">
        <v>5.1070000000000002</v>
      </c>
      <c r="F164" s="11">
        <v>-0.14499999999999999</v>
      </c>
      <c r="G164" s="11">
        <v>0.01</v>
      </c>
      <c r="H164" s="11">
        <v>-0.27500000000000002</v>
      </c>
      <c r="I164" s="11">
        <v>-0.65</v>
      </c>
      <c r="J164" s="11">
        <v>0.57999999999999996</v>
      </c>
      <c r="K164" s="11">
        <v>0</v>
      </c>
      <c r="L164" s="11">
        <v>0</v>
      </c>
      <c r="M164" s="11">
        <v>5.0000000000000001E-3</v>
      </c>
      <c r="N164" s="11">
        <v>5.9745831778982503E-2</v>
      </c>
      <c r="O164" s="11">
        <v>-0.1</v>
      </c>
      <c r="P164" s="11">
        <v>-0.15</v>
      </c>
      <c r="R164" s="11">
        <v>-0.02</v>
      </c>
      <c r="S164" s="17">
        <v>48.152900000000002</v>
      </c>
    </row>
    <row r="165" spans="4:19" x14ac:dyDescent="0.25">
      <c r="D165" s="10">
        <v>41760</v>
      </c>
      <c r="E165" s="11">
        <v>5.1470000000000002</v>
      </c>
      <c r="F165" s="11">
        <v>-0.14499999999999999</v>
      </c>
      <c r="G165" s="11">
        <v>0.01</v>
      </c>
      <c r="H165" s="11">
        <v>-0.27500000000000002</v>
      </c>
      <c r="I165" s="11">
        <v>-0.65</v>
      </c>
      <c r="J165" s="11">
        <v>0.57999999999999996</v>
      </c>
      <c r="K165" s="11">
        <v>0</v>
      </c>
      <c r="L165" s="11">
        <v>0</v>
      </c>
      <c r="M165" s="11">
        <v>5.0000000000000001E-3</v>
      </c>
      <c r="N165" s="11">
        <v>5.9778783812809898E-2</v>
      </c>
      <c r="O165" s="11">
        <v>-0.1</v>
      </c>
      <c r="P165" s="11">
        <v>-0.15</v>
      </c>
      <c r="R165" s="11">
        <v>-0.02</v>
      </c>
      <c r="S165" s="17">
        <v>48.939500000000002</v>
      </c>
    </row>
    <row r="166" spans="4:19" x14ac:dyDescent="0.25">
      <c r="D166" s="10">
        <v>41791</v>
      </c>
      <c r="E166" s="11">
        <v>5.1959999999999997</v>
      </c>
      <c r="F166" s="11">
        <v>-0.14499999999999999</v>
      </c>
      <c r="G166" s="11">
        <v>0.01</v>
      </c>
      <c r="H166" s="11">
        <v>-0.27500000000000002</v>
      </c>
      <c r="I166" s="11">
        <v>-0.65</v>
      </c>
      <c r="J166" s="11">
        <v>0.57999999999999996</v>
      </c>
      <c r="K166" s="11">
        <v>0</v>
      </c>
      <c r="L166" s="11">
        <v>0</v>
      </c>
      <c r="M166" s="11">
        <v>5.0000000000000001E-3</v>
      </c>
      <c r="N166" s="11">
        <v>5.9812834248143397E-2</v>
      </c>
      <c r="O166" s="11">
        <v>-0.1</v>
      </c>
      <c r="P166" s="11">
        <v>-0.15</v>
      </c>
      <c r="R166" s="11">
        <v>-0.02</v>
      </c>
      <c r="S166" s="17">
        <v>49.321800000000003</v>
      </c>
    </row>
    <row r="167" spans="4:19" x14ac:dyDescent="0.25">
      <c r="D167" s="10">
        <v>41821</v>
      </c>
      <c r="E167" s="11">
        <v>5.226</v>
      </c>
      <c r="F167" s="11">
        <v>-0.14499999999999999</v>
      </c>
      <c r="G167" s="11">
        <v>0.01</v>
      </c>
      <c r="H167" s="11">
        <v>-0.27500000000000002</v>
      </c>
      <c r="I167" s="11">
        <v>-0.65</v>
      </c>
      <c r="J167" s="11">
        <v>0.57999999999999996</v>
      </c>
      <c r="K167" s="11">
        <v>0</v>
      </c>
      <c r="L167" s="11">
        <v>0</v>
      </c>
      <c r="M167" s="11">
        <v>5.0000000000000001E-3</v>
      </c>
      <c r="N167" s="11">
        <v>5.98457862827044E-2</v>
      </c>
      <c r="O167" s="11">
        <v>-0.1</v>
      </c>
      <c r="P167" s="11">
        <v>-0.15</v>
      </c>
      <c r="R167" s="11">
        <v>-0.02</v>
      </c>
      <c r="S167" s="17">
        <v>65.983900000000006</v>
      </c>
    </row>
    <row r="168" spans="4:19" x14ac:dyDescent="0.25">
      <c r="D168" s="10">
        <v>41852</v>
      </c>
      <c r="E168" s="11">
        <v>5.2839999999999998</v>
      </c>
      <c r="F168" s="11">
        <v>-0.14499999999999999</v>
      </c>
      <c r="G168" s="11">
        <v>0.01</v>
      </c>
      <c r="H168" s="11">
        <v>-0.27500000000000002</v>
      </c>
      <c r="I168" s="11">
        <v>-0.65</v>
      </c>
      <c r="J168" s="11">
        <v>0.57999999999999996</v>
      </c>
      <c r="K168" s="11">
        <v>0</v>
      </c>
      <c r="L168" s="11">
        <v>0</v>
      </c>
      <c r="M168" s="11">
        <v>5.0000000000000001E-3</v>
      </c>
      <c r="N168" s="11">
        <v>5.9879836718796001E-2</v>
      </c>
      <c r="O168" s="11">
        <v>-0.1</v>
      </c>
      <c r="P168" s="11">
        <v>-0.15</v>
      </c>
      <c r="R168" s="11">
        <v>-0.02</v>
      </c>
      <c r="S168" s="17">
        <v>73.904300000000006</v>
      </c>
    </row>
    <row r="169" spans="4:19" x14ac:dyDescent="0.25">
      <c r="D169" s="10">
        <v>41883</v>
      </c>
      <c r="E169" s="11">
        <v>5.2919999999999998</v>
      </c>
      <c r="F169" s="11">
        <v>-0.14499999999999999</v>
      </c>
      <c r="G169" s="11">
        <v>0.01</v>
      </c>
      <c r="H169" s="11">
        <v>-0.27500000000000002</v>
      </c>
      <c r="I169" s="11">
        <v>-0.65</v>
      </c>
      <c r="J169" s="11">
        <v>0.57999999999999996</v>
      </c>
      <c r="K169" s="11">
        <v>0</v>
      </c>
      <c r="L169" s="11">
        <v>0</v>
      </c>
      <c r="M169" s="11">
        <v>5.0000000000000001E-3</v>
      </c>
      <c r="N169" s="11">
        <v>5.9913887155272703E-2</v>
      </c>
      <c r="O169" s="11">
        <v>-0.1</v>
      </c>
      <c r="P169" s="11">
        <v>-0.15</v>
      </c>
      <c r="R169" s="11">
        <v>-0.02</v>
      </c>
      <c r="S169" s="17">
        <v>55.149700000000003</v>
      </c>
    </row>
    <row r="170" spans="4:19" x14ac:dyDescent="0.25">
      <c r="D170" s="10">
        <v>41913</v>
      </c>
      <c r="E170" s="11">
        <v>5.32</v>
      </c>
      <c r="F170" s="11">
        <v>-0.14499999999999999</v>
      </c>
      <c r="G170" s="11">
        <v>0.01</v>
      </c>
      <c r="H170" s="11">
        <v>-0.27500000000000002</v>
      </c>
      <c r="I170" s="11">
        <v>-0.65</v>
      </c>
      <c r="J170" s="11">
        <v>0.57999999999999996</v>
      </c>
      <c r="K170" s="11">
        <v>0</v>
      </c>
      <c r="L170" s="11">
        <v>0</v>
      </c>
      <c r="M170" s="11">
        <v>5.0000000000000001E-3</v>
      </c>
      <c r="N170" s="11">
        <v>5.9946839190940397E-2</v>
      </c>
      <c r="O170" s="11">
        <v>-0.1</v>
      </c>
      <c r="P170" s="11">
        <v>-0.15</v>
      </c>
      <c r="R170" s="11">
        <v>-0.02</v>
      </c>
      <c r="S170" s="17">
        <v>48.7727</v>
      </c>
    </row>
    <row r="171" spans="4:19" x14ac:dyDescent="0.25">
      <c r="D171" s="10">
        <v>41944</v>
      </c>
      <c r="E171" s="11">
        <v>5.4420000000000002</v>
      </c>
      <c r="F171" s="11">
        <v>-0.15</v>
      </c>
      <c r="G171" s="11">
        <v>0.01</v>
      </c>
      <c r="H171" s="11">
        <v>-0.16</v>
      </c>
      <c r="I171" s="11">
        <v>-0.5</v>
      </c>
      <c r="J171" s="11">
        <v>0.32</v>
      </c>
      <c r="K171" s="11">
        <v>0</v>
      </c>
      <c r="L171" s="11">
        <v>0</v>
      </c>
      <c r="M171" s="11">
        <v>5.0000000000000001E-3</v>
      </c>
      <c r="N171" s="11">
        <v>5.99808896281755E-2</v>
      </c>
      <c r="O171" s="11">
        <v>0.13800000000000001</v>
      </c>
      <c r="P171" s="11">
        <v>-0.15</v>
      </c>
      <c r="R171" s="11">
        <v>-0.02</v>
      </c>
      <c r="S171" s="17">
        <v>43.8812</v>
      </c>
    </row>
    <row r="172" spans="4:19" x14ac:dyDescent="0.25">
      <c r="D172" s="10">
        <v>41974</v>
      </c>
      <c r="E172" s="11">
        <v>5.57</v>
      </c>
      <c r="F172" s="11">
        <v>-0.15</v>
      </c>
      <c r="G172" s="11">
        <v>0.01</v>
      </c>
      <c r="H172" s="11">
        <v>-0.16</v>
      </c>
      <c r="I172" s="11">
        <v>-0.5</v>
      </c>
      <c r="J172" s="11">
        <v>0.32</v>
      </c>
      <c r="K172" s="11">
        <v>0</v>
      </c>
      <c r="L172" s="11">
        <v>0</v>
      </c>
      <c r="M172" s="11">
        <v>5.0000000000000001E-3</v>
      </c>
      <c r="N172" s="11">
        <v>6.0013841664576399E-2</v>
      </c>
      <c r="O172" s="11">
        <v>0.19800000000000001</v>
      </c>
      <c r="P172" s="11">
        <v>-0.1525</v>
      </c>
      <c r="R172" s="11">
        <v>-0.02</v>
      </c>
      <c r="S172" s="17">
        <v>43.956800000000001</v>
      </c>
    </row>
    <row r="173" spans="4:19" x14ac:dyDescent="0.25">
      <c r="D173" s="10">
        <v>42005</v>
      </c>
      <c r="E173" s="11">
        <v>5.58</v>
      </c>
      <c r="F173" s="11">
        <v>-0.15</v>
      </c>
      <c r="G173" s="11">
        <v>0.01</v>
      </c>
      <c r="H173" s="11">
        <v>-0.16</v>
      </c>
      <c r="J173" s="11">
        <v>0.32</v>
      </c>
      <c r="K173" s="11">
        <v>0</v>
      </c>
      <c r="L173" s="11">
        <v>0</v>
      </c>
      <c r="M173" s="11">
        <v>5.0000000000000001E-3</v>
      </c>
      <c r="N173" s="11">
        <v>6.0047892102569597E-2</v>
      </c>
      <c r="P173" s="11">
        <v>-0.155</v>
      </c>
      <c r="R173" s="11">
        <v>-0.02</v>
      </c>
      <c r="S173" s="17">
        <v>50.202300000000001</v>
      </c>
    </row>
    <row r="174" spans="4:19" x14ac:dyDescent="0.25">
      <c r="D174" s="10">
        <v>42036</v>
      </c>
      <c r="E174" s="11">
        <v>5.46</v>
      </c>
      <c r="F174" s="11">
        <v>-0.15</v>
      </c>
      <c r="G174" s="11">
        <v>0.01</v>
      </c>
      <c r="H174" s="11">
        <v>-0.16</v>
      </c>
      <c r="J174" s="11">
        <v>0.32</v>
      </c>
      <c r="K174" s="11">
        <v>0</v>
      </c>
      <c r="L174" s="11">
        <v>0</v>
      </c>
      <c r="M174" s="11">
        <v>5.0000000000000001E-3</v>
      </c>
      <c r="N174" s="11">
        <v>6.0081942540948202E-2</v>
      </c>
      <c r="P174" s="11">
        <v>-0.14749999999999999</v>
      </c>
      <c r="R174" s="11">
        <v>-0.02</v>
      </c>
      <c r="S174" s="17">
        <v>49.634300000000003</v>
      </c>
    </row>
    <row r="175" spans="4:19" x14ac:dyDescent="0.25">
      <c r="D175" s="10">
        <v>42064</v>
      </c>
      <c r="E175" s="11">
        <v>5.32</v>
      </c>
      <c r="F175" s="11">
        <v>-0.15</v>
      </c>
      <c r="G175" s="11">
        <v>0.01</v>
      </c>
      <c r="H175" s="11">
        <v>-0.16</v>
      </c>
      <c r="J175" s="11">
        <v>0.32</v>
      </c>
      <c r="K175" s="11">
        <v>0</v>
      </c>
      <c r="L175" s="11">
        <v>0</v>
      </c>
      <c r="M175" s="11">
        <v>5.0000000000000001E-3</v>
      </c>
      <c r="N175" s="11">
        <v>6.0112697775943399E-2</v>
      </c>
      <c r="P175" s="11">
        <v>-0.14499999999999999</v>
      </c>
      <c r="R175" s="11">
        <v>-0.02</v>
      </c>
      <c r="S175" s="17">
        <v>48.922499999999999</v>
      </c>
    </row>
    <row r="176" spans="4:19" x14ac:dyDescent="0.25">
      <c r="D176" s="10">
        <v>42095</v>
      </c>
      <c r="E176" s="11">
        <v>5.2069999999999999</v>
      </c>
      <c r="F176" s="11">
        <v>-0.14499999999999999</v>
      </c>
      <c r="G176" s="11">
        <v>0.01</v>
      </c>
      <c r="H176" s="11">
        <v>-0.27500000000000002</v>
      </c>
      <c r="J176" s="11">
        <v>0.57999999999999996</v>
      </c>
      <c r="K176" s="11">
        <v>0</v>
      </c>
      <c r="L176" s="11">
        <v>0</v>
      </c>
      <c r="M176" s="11">
        <v>5.0000000000000001E-3</v>
      </c>
      <c r="N176" s="11">
        <v>6.01467482150553E-2</v>
      </c>
      <c r="P176" s="11">
        <v>-0.15</v>
      </c>
      <c r="R176" s="11">
        <v>-0.02</v>
      </c>
      <c r="S176" s="17">
        <v>48.476100000000002</v>
      </c>
    </row>
    <row r="177" spans="4:19" x14ac:dyDescent="0.25">
      <c r="D177" s="10">
        <v>42125</v>
      </c>
      <c r="E177" s="11">
        <v>5.2469999999999999</v>
      </c>
      <c r="F177" s="11">
        <v>-0.14499999999999999</v>
      </c>
      <c r="G177" s="11">
        <v>0.01</v>
      </c>
      <c r="H177" s="11">
        <v>-0.27500000000000002</v>
      </c>
      <c r="J177" s="11">
        <v>0.57999999999999996</v>
      </c>
      <c r="K177" s="11">
        <v>0</v>
      </c>
      <c r="L177" s="11">
        <v>0</v>
      </c>
      <c r="M177" s="11">
        <v>5.0000000000000001E-3</v>
      </c>
      <c r="N177" s="11">
        <v>6.0179700253271601E-2</v>
      </c>
      <c r="P177" s="11">
        <v>-0.15</v>
      </c>
      <c r="R177" s="11">
        <v>-0.02</v>
      </c>
      <c r="S177" s="17">
        <v>49.268000000000001</v>
      </c>
    </row>
    <row r="178" spans="4:19" x14ac:dyDescent="0.25">
      <c r="D178" s="10">
        <v>42156</v>
      </c>
      <c r="E178" s="11">
        <v>5.2960000000000003</v>
      </c>
      <c r="F178" s="11">
        <v>-0.14499999999999999</v>
      </c>
      <c r="G178" s="11">
        <v>0.01</v>
      </c>
      <c r="H178" s="11">
        <v>-0.27500000000000002</v>
      </c>
      <c r="J178" s="11">
        <v>0.57999999999999996</v>
      </c>
      <c r="K178" s="11">
        <v>0</v>
      </c>
      <c r="L178" s="11">
        <v>0</v>
      </c>
      <c r="M178" s="11">
        <v>5.0000000000000001E-3</v>
      </c>
      <c r="N178" s="11">
        <v>6.0213750693141499E-2</v>
      </c>
      <c r="P178" s="11">
        <v>-0.15</v>
      </c>
      <c r="R178" s="11">
        <v>-0.02</v>
      </c>
      <c r="S178" s="17">
        <v>49.652799999999999</v>
      </c>
    </row>
    <row r="179" spans="4:19" x14ac:dyDescent="0.25">
      <c r="D179" s="10">
        <v>42186</v>
      </c>
      <c r="E179" s="11">
        <v>5.3259999999999996</v>
      </c>
      <c r="F179" s="11">
        <v>-0.14499999999999999</v>
      </c>
      <c r="G179" s="11">
        <v>0.01</v>
      </c>
      <c r="H179" s="11">
        <v>-0.27500000000000002</v>
      </c>
      <c r="J179" s="11">
        <v>0.57999999999999996</v>
      </c>
      <c r="K179" s="11">
        <v>0</v>
      </c>
      <c r="L179" s="11">
        <v>0</v>
      </c>
      <c r="M179" s="11">
        <v>5.0000000000000001E-3</v>
      </c>
      <c r="N179" s="11">
        <v>6.0246702732091401E-2</v>
      </c>
      <c r="P179" s="11">
        <v>-0.15</v>
      </c>
      <c r="R179" s="11">
        <v>-0.02</v>
      </c>
      <c r="S179" s="17">
        <v>66.426699999999997</v>
      </c>
    </row>
    <row r="180" spans="4:19" x14ac:dyDescent="0.25">
      <c r="D180" s="10">
        <v>42217</v>
      </c>
      <c r="E180" s="11">
        <v>5.3840000000000003</v>
      </c>
      <c r="F180" s="11">
        <v>-0.14499999999999999</v>
      </c>
      <c r="G180" s="11">
        <v>0</v>
      </c>
      <c r="H180" s="11">
        <v>-0.27500000000000002</v>
      </c>
      <c r="J180" s="11">
        <v>0.57999999999999996</v>
      </c>
      <c r="K180" s="11">
        <v>0</v>
      </c>
      <c r="L180" s="11">
        <v>0</v>
      </c>
      <c r="M180" s="11">
        <v>5.0000000000000001E-3</v>
      </c>
      <c r="N180" s="11">
        <v>6.0280753172718998E-2</v>
      </c>
      <c r="P180" s="11">
        <v>-0.15</v>
      </c>
      <c r="R180" s="11">
        <v>-0.03</v>
      </c>
      <c r="S180" s="17">
        <v>74.400199999999998</v>
      </c>
    </row>
    <row r="181" spans="4:19" x14ac:dyDescent="0.25">
      <c r="D181" s="10">
        <v>42248</v>
      </c>
      <c r="E181" s="11">
        <v>5.3920000000000003</v>
      </c>
      <c r="F181" s="11">
        <v>-0.14499999999999999</v>
      </c>
      <c r="G181" s="11">
        <v>0</v>
      </c>
      <c r="H181" s="11">
        <v>-0.27500000000000002</v>
      </c>
      <c r="J181" s="11">
        <v>0.57999999999999996</v>
      </c>
      <c r="K181" s="11">
        <v>0</v>
      </c>
      <c r="L181" s="11">
        <v>0</v>
      </c>
      <c r="M181" s="11">
        <v>5.0000000000000001E-3</v>
      </c>
      <c r="N181" s="11">
        <v>6.0314803613732003E-2</v>
      </c>
      <c r="P181" s="11">
        <v>-0.15</v>
      </c>
      <c r="R181" s="11">
        <v>-0.03</v>
      </c>
      <c r="S181" s="17">
        <v>55.519799999999996</v>
      </c>
    </row>
    <row r="182" spans="4:19" x14ac:dyDescent="0.25">
      <c r="D182" s="10">
        <v>42278</v>
      </c>
      <c r="E182" s="11">
        <v>5.42</v>
      </c>
      <c r="F182" s="11">
        <v>-0.14499999999999999</v>
      </c>
      <c r="G182" s="11">
        <v>0</v>
      </c>
      <c r="H182" s="11">
        <v>-0.27500000000000002</v>
      </c>
      <c r="J182" s="11">
        <v>0.57999999999999996</v>
      </c>
      <c r="K182" s="11">
        <v>0</v>
      </c>
      <c r="L182" s="11">
        <v>0</v>
      </c>
      <c r="M182" s="11">
        <v>5.0000000000000001E-3</v>
      </c>
      <c r="N182" s="11">
        <v>6.0347755653788103E-2</v>
      </c>
      <c r="P182" s="11">
        <v>-0.15</v>
      </c>
      <c r="R182" s="11">
        <v>-0.03</v>
      </c>
      <c r="S182" s="17">
        <v>49.099899999999998</v>
      </c>
    </row>
    <row r="183" spans="4:19" x14ac:dyDescent="0.25">
      <c r="D183" s="10">
        <v>42309</v>
      </c>
      <c r="E183" s="11">
        <v>5.5419999999999998</v>
      </c>
      <c r="F183" s="11">
        <v>-0.15</v>
      </c>
      <c r="G183" s="11">
        <v>0</v>
      </c>
      <c r="H183" s="11">
        <v>-0.16</v>
      </c>
      <c r="J183" s="11">
        <v>0.32</v>
      </c>
      <c r="K183" s="11">
        <v>0</v>
      </c>
      <c r="L183" s="11">
        <v>0</v>
      </c>
      <c r="M183" s="11">
        <v>5.0000000000000001E-3</v>
      </c>
      <c r="N183" s="11">
        <v>6.03818060955588E-2</v>
      </c>
      <c r="P183" s="11">
        <v>-0.15</v>
      </c>
      <c r="R183" s="11">
        <v>-0.03</v>
      </c>
      <c r="S183" s="17">
        <v>44.175600000000003</v>
      </c>
    </row>
    <row r="184" spans="4:19" x14ac:dyDescent="0.25">
      <c r="D184" s="10">
        <v>42339</v>
      </c>
      <c r="E184" s="11">
        <v>5.67</v>
      </c>
      <c r="F184" s="11">
        <v>-0.15</v>
      </c>
      <c r="G184" s="11">
        <v>0</v>
      </c>
      <c r="H184" s="11">
        <v>-0.16</v>
      </c>
      <c r="J184" s="11">
        <v>0.32</v>
      </c>
      <c r="K184" s="11">
        <v>0</v>
      </c>
      <c r="L184" s="11">
        <v>0</v>
      </c>
      <c r="M184" s="11">
        <v>5.0000000000000001E-3</v>
      </c>
      <c r="N184" s="11">
        <v>6.0414758136349E-2</v>
      </c>
      <c r="P184" s="11">
        <v>-0.1525</v>
      </c>
      <c r="R184" s="11">
        <v>-0.03</v>
      </c>
      <c r="S184" s="17">
        <v>44.251600000000003</v>
      </c>
    </row>
    <row r="185" spans="4:19" x14ac:dyDescent="0.25">
      <c r="D185" s="10">
        <v>42370</v>
      </c>
      <c r="E185" s="11">
        <v>5.68</v>
      </c>
      <c r="F185" s="11">
        <v>-0.15</v>
      </c>
      <c r="G185" s="11">
        <v>0</v>
      </c>
      <c r="H185" s="11">
        <v>-0.16</v>
      </c>
      <c r="J185" s="11">
        <v>0.32</v>
      </c>
      <c r="K185" s="11">
        <v>0</v>
      </c>
      <c r="L185" s="11">
        <v>0</v>
      </c>
      <c r="M185" s="11">
        <v>5.0000000000000001E-3</v>
      </c>
      <c r="N185" s="11">
        <v>6.0448808578877203E-2</v>
      </c>
      <c r="P185" s="11">
        <v>-0.155</v>
      </c>
      <c r="R185" s="11">
        <v>-0.03</v>
      </c>
      <c r="S185" s="17">
        <v>50.537100000000002</v>
      </c>
    </row>
    <row r="186" spans="4:19" x14ac:dyDescent="0.25">
      <c r="D186" s="10">
        <v>42401</v>
      </c>
      <c r="E186" s="11">
        <v>5.56</v>
      </c>
      <c r="F186" s="11">
        <v>-0.15</v>
      </c>
      <c r="G186" s="11">
        <v>0</v>
      </c>
      <c r="H186" s="11">
        <v>-0.16</v>
      </c>
      <c r="J186" s="11">
        <v>0.32</v>
      </c>
      <c r="K186" s="11">
        <v>0</v>
      </c>
      <c r="L186" s="11">
        <v>0</v>
      </c>
      <c r="M186" s="11">
        <v>5.0000000000000001E-3</v>
      </c>
      <c r="N186" s="11">
        <v>6.0482859021790999E-2</v>
      </c>
      <c r="P186" s="11">
        <v>-0.14749999999999999</v>
      </c>
      <c r="R186" s="11">
        <v>-0.03</v>
      </c>
      <c r="S186" s="17">
        <v>49.965299999999999</v>
      </c>
    </row>
    <row r="187" spans="4:19" x14ac:dyDescent="0.25">
      <c r="D187" s="10">
        <v>42430</v>
      </c>
      <c r="E187" s="11">
        <v>5.42</v>
      </c>
      <c r="F187" s="11">
        <v>-0.15</v>
      </c>
      <c r="G187" s="11">
        <v>0</v>
      </c>
      <c r="H187" s="11">
        <v>-0.16</v>
      </c>
      <c r="J187" s="11">
        <v>0.32</v>
      </c>
      <c r="K187" s="11">
        <v>0</v>
      </c>
      <c r="L187" s="11">
        <v>0</v>
      </c>
      <c r="M187" s="11">
        <v>5.0000000000000001E-3</v>
      </c>
      <c r="N187" s="11">
        <v>6.0514712662284698E-2</v>
      </c>
      <c r="P187" s="11">
        <v>-0.14499999999999999</v>
      </c>
      <c r="R187" s="11">
        <v>-0.03</v>
      </c>
      <c r="S187" s="17">
        <v>49.248699999999999</v>
      </c>
    </row>
    <row r="188" spans="4:19" x14ac:dyDescent="0.25">
      <c r="D188" s="10">
        <v>42461</v>
      </c>
      <c r="E188" s="11">
        <v>5.3070000000000004</v>
      </c>
      <c r="F188" s="11">
        <v>-0.14499999999999999</v>
      </c>
      <c r="G188" s="11">
        <v>0</v>
      </c>
      <c r="H188" s="11">
        <v>-0.27500000000000002</v>
      </c>
      <c r="J188" s="11">
        <v>0.57999999999999996</v>
      </c>
      <c r="K188" s="11">
        <v>0</v>
      </c>
      <c r="L188" s="11">
        <v>0</v>
      </c>
      <c r="M188" s="11">
        <v>5.0000000000000001E-3</v>
      </c>
      <c r="N188" s="11">
        <v>6.0548763105944002E-2</v>
      </c>
      <c r="P188" s="11">
        <v>-0.15</v>
      </c>
      <c r="R188" s="11">
        <v>-0.03</v>
      </c>
      <c r="S188" s="17">
        <v>48.799399999999999</v>
      </c>
    </row>
    <row r="189" spans="4:19" x14ac:dyDescent="0.25">
      <c r="D189" s="10">
        <v>42491</v>
      </c>
      <c r="E189" s="11">
        <v>5.3470000000000004</v>
      </c>
      <c r="F189" s="11">
        <v>-0.14499999999999999</v>
      </c>
      <c r="G189" s="11">
        <v>0</v>
      </c>
      <c r="H189" s="11">
        <v>-0.27500000000000002</v>
      </c>
      <c r="J189" s="11">
        <v>0.57999999999999996</v>
      </c>
      <c r="K189" s="11">
        <v>0</v>
      </c>
      <c r="L189" s="11">
        <v>0</v>
      </c>
      <c r="M189" s="11">
        <v>5.0000000000000001E-3</v>
      </c>
      <c r="N189" s="11">
        <v>6.0581715148561699E-2</v>
      </c>
      <c r="P189" s="11">
        <v>0</v>
      </c>
      <c r="R189" s="11">
        <v>-0.03</v>
      </c>
      <c r="S189" s="17">
        <v>49.596499999999999</v>
      </c>
    </row>
    <row r="190" spans="4:19" x14ac:dyDescent="0.25">
      <c r="D190" s="10">
        <v>42522</v>
      </c>
      <c r="E190" s="11">
        <v>5.3959999999999999</v>
      </c>
      <c r="F190" s="11">
        <v>-0.14499999999999999</v>
      </c>
      <c r="G190" s="11">
        <v>0</v>
      </c>
      <c r="H190" s="11">
        <v>-0.27500000000000002</v>
      </c>
      <c r="J190" s="11">
        <v>0.57999999999999996</v>
      </c>
      <c r="K190" s="11">
        <v>0</v>
      </c>
      <c r="L190" s="11">
        <v>0</v>
      </c>
      <c r="M190" s="11">
        <v>5.0000000000000001E-3</v>
      </c>
      <c r="N190" s="11">
        <v>6.0615765592978203E-2</v>
      </c>
      <c r="P190" s="11">
        <v>0</v>
      </c>
      <c r="R190" s="11">
        <v>-0.03</v>
      </c>
      <c r="S190" s="17">
        <v>49.983800000000002</v>
      </c>
    </row>
    <row r="191" spans="4:19" x14ac:dyDescent="0.25">
      <c r="D191" s="10">
        <v>42552</v>
      </c>
      <c r="E191" s="11">
        <v>5.4260000000000002</v>
      </c>
      <c r="F191" s="11">
        <v>-0.14499999999999999</v>
      </c>
      <c r="G191" s="11">
        <v>0</v>
      </c>
      <c r="H191" s="11">
        <v>-0.27500000000000002</v>
      </c>
      <c r="J191" s="11">
        <v>0.57999999999999996</v>
      </c>
      <c r="K191" s="11">
        <v>0</v>
      </c>
      <c r="L191" s="11">
        <v>0</v>
      </c>
      <c r="M191" s="11">
        <v>5.0000000000000001E-3</v>
      </c>
      <c r="N191" s="11">
        <v>6.0648717636329098E-2</v>
      </c>
      <c r="P191" s="11">
        <v>0</v>
      </c>
      <c r="R191" s="11">
        <v>-0.03</v>
      </c>
      <c r="S191" s="17">
        <v>66.869500000000002</v>
      </c>
    </row>
    <row r="192" spans="4:19" x14ac:dyDescent="0.25">
      <c r="D192" s="10">
        <v>42583</v>
      </c>
      <c r="E192" s="11">
        <v>5.484</v>
      </c>
      <c r="F192" s="11">
        <v>-0.14499999999999999</v>
      </c>
      <c r="G192" s="11">
        <v>0</v>
      </c>
      <c r="H192" s="11">
        <v>-0.27500000000000002</v>
      </c>
      <c r="J192" s="11">
        <v>0.57999999999999996</v>
      </c>
      <c r="K192" s="11">
        <v>0</v>
      </c>
      <c r="L192" s="11">
        <v>0</v>
      </c>
      <c r="M192" s="11">
        <v>5.0000000000000001E-3</v>
      </c>
      <c r="N192" s="11">
        <v>6.06827680815041E-2</v>
      </c>
      <c r="P192" s="11">
        <v>0</v>
      </c>
      <c r="R192" s="11">
        <v>-0.03</v>
      </c>
      <c r="S192" s="17">
        <v>74.896100000000004</v>
      </c>
    </row>
    <row r="193" spans="4:19" x14ac:dyDescent="0.25">
      <c r="D193" s="10">
        <v>42614</v>
      </c>
      <c r="E193" s="11">
        <v>5.492</v>
      </c>
      <c r="F193" s="11">
        <v>-0.14499999999999999</v>
      </c>
      <c r="G193" s="11">
        <v>0</v>
      </c>
      <c r="H193" s="11">
        <v>-0.27500000000000002</v>
      </c>
      <c r="J193" s="11">
        <v>0.57999999999999996</v>
      </c>
      <c r="K193" s="11">
        <v>0</v>
      </c>
      <c r="L193" s="11">
        <v>0</v>
      </c>
      <c r="M193" s="11">
        <v>5.0000000000000001E-3</v>
      </c>
      <c r="N193" s="11">
        <v>6.0716818527063697E-2</v>
      </c>
      <c r="P193" s="11">
        <v>0</v>
      </c>
      <c r="R193" s="11">
        <v>-0.03</v>
      </c>
      <c r="S193" s="17">
        <v>55.889800000000001</v>
      </c>
    </row>
    <row r="194" spans="4:19" x14ac:dyDescent="0.25">
      <c r="D194" s="10">
        <v>42644</v>
      </c>
      <c r="E194" s="11">
        <v>5.52</v>
      </c>
      <c r="F194" s="11">
        <v>-0.14499999999999999</v>
      </c>
      <c r="G194" s="11">
        <v>0</v>
      </c>
      <c r="H194" s="11">
        <v>-0.27500000000000002</v>
      </c>
      <c r="J194" s="11">
        <v>0.57999999999999996</v>
      </c>
      <c r="K194" s="11">
        <v>0</v>
      </c>
      <c r="L194" s="11">
        <v>0</v>
      </c>
      <c r="M194" s="11">
        <v>5.0000000000000001E-3</v>
      </c>
      <c r="N194" s="11">
        <v>6.0749770571520798E-2</v>
      </c>
      <c r="P194" s="11">
        <v>0</v>
      </c>
      <c r="R194" s="11">
        <v>-0.03</v>
      </c>
      <c r="S194" s="17">
        <v>49.427100000000003</v>
      </c>
    </row>
    <row r="195" spans="4:19" x14ac:dyDescent="0.25">
      <c r="D195" s="10">
        <v>42675</v>
      </c>
      <c r="E195" s="11">
        <v>5.6420000000000003</v>
      </c>
      <c r="F195" s="11">
        <v>-0.15</v>
      </c>
      <c r="G195" s="11">
        <v>0</v>
      </c>
      <c r="H195" s="11">
        <v>-0.16</v>
      </c>
      <c r="J195" s="11">
        <v>0.32</v>
      </c>
      <c r="K195" s="11">
        <v>0</v>
      </c>
      <c r="L195" s="11">
        <v>0</v>
      </c>
      <c r="M195" s="11">
        <v>5.0000000000000001E-3</v>
      </c>
      <c r="N195" s="11">
        <v>6.0783821017838399E-2</v>
      </c>
      <c r="P195" s="11">
        <v>0</v>
      </c>
      <c r="R195" s="11">
        <v>-0.03</v>
      </c>
      <c r="S195" s="17">
        <v>44.47</v>
      </c>
    </row>
    <row r="196" spans="4:19" x14ac:dyDescent="0.25">
      <c r="D196" s="10">
        <v>42705</v>
      </c>
      <c r="E196" s="11">
        <v>5.77</v>
      </c>
      <c r="F196" s="11">
        <v>-0.15</v>
      </c>
      <c r="G196" s="11">
        <v>0</v>
      </c>
      <c r="H196" s="11">
        <v>-0.16</v>
      </c>
      <c r="J196" s="11">
        <v>0.32</v>
      </c>
      <c r="K196" s="11">
        <v>0</v>
      </c>
      <c r="L196" s="11">
        <v>0</v>
      </c>
      <c r="M196" s="11">
        <v>5.0000000000000001E-3</v>
      </c>
      <c r="N196" s="11">
        <v>6.0816773063028698E-2</v>
      </c>
      <c r="P196" s="11">
        <v>0</v>
      </c>
      <c r="R196" s="11">
        <v>-0.03</v>
      </c>
      <c r="S196" s="17">
        <v>44.546500000000002</v>
      </c>
    </row>
    <row r="197" spans="4:19" x14ac:dyDescent="0.25">
      <c r="D197" s="10">
        <v>42736</v>
      </c>
      <c r="E197" s="11">
        <v>5.78</v>
      </c>
      <c r="F197" s="11">
        <v>-0.15</v>
      </c>
      <c r="G197" s="11">
        <v>0</v>
      </c>
      <c r="H197" s="11">
        <v>-0.16</v>
      </c>
      <c r="J197" s="11">
        <v>0.32</v>
      </c>
      <c r="K197" s="11">
        <v>0</v>
      </c>
      <c r="L197" s="11">
        <v>0</v>
      </c>
      <c r="M197" s="11">
        <v>5.0000000000000001E-3</v>
      </c>
      <c r="N197" s="11">
        <v>6.0850823510103999E-2</v>
      </c>
      <c r="P197" s="11">
        <v>0</v>
      </c>
      <c r="R197" s="11">
        <v>-0.03</v>
      </c>
      <c r="S197" s="17">
        <v>50.872</v>
      </c>
    </row>
    <row r="198" spans="4:19" x14ac:dyDescent="0.25">
      <c r="D198" s="10">
        <v>42767</v>
      </c>
      <c r="E198" s="11">
        <v>5.66</v>
      </c>
      <c r="F198" s="11">
        <v>-0.15</v>
      </c>
      <c r="G198" s="11">
        <v>0</v>
      </c>
      <c r="H198" s="11">
        <v>-0.16</v>
      </c>
      <c r="J198" s="11">
        <v>0.32</v>
      </c>
      <c r="K198" s="11">
        <v>0</v>
      </c>
      <c r="L198" s="11">
        <v>0</v>
      </c>
      <c r="M198" s="11">
        <v>5.0000000000000001E-3</v>
      </c>
      <c r="N198" s="11">
        <v>6.08848739575647E-2</v>
      </c>
      <c r="P198" s="11">
        <v>0</v>
      </c>
      <c r="R198" s="11">
        <v>-0.03</v>
      </c>
      <c r="S198" s="17">
        <v>50.296300000000002</v>
      </c>
    </row>
    <row r="199" spans="4:19" x14ac:dyDescent="0.25">
      <c r="D199" s="10">
        <v>42795</v>
      </c>
      <c r="E199" s="11">
        <v>5.52</v>
      </c>
      <c r="F199" s="11">
        <v>-0.15</v>
      </c>
      <c r="G199" s="11">
        <v>0</v>
      </c>
      <c r="H199" s="11">
        <v>-0.16</v>
      </c>
      <c r="J199" s="11">
        <v>0.32</v>
      </c>
      <c r="K199" s="11">
        <v>0</v>
      </c>
      <c r="L199" s="11">
        <v>0</v>
      </c>
      <c r="M199" s="11">
        <v>0</v>
      </c>
      <c r="N199" s="11">
        <v>6.09156292007631E-2</v>
      </c>
      <c r="P199" s="11">
        <v>0</v>
      </c>
      <c r="R199" s="11">
        <v>-0.03</v>
      </c>
      <c r="S199" s="17">
        <v>49.5749</v>
      </c>
    </row>
    <row r="200" spans="4:19" x14ac:dyDescent="0.25">
      <c r="D200" s="10">
        <v>42826</v>
      </c>
      <c r="E200" s="11">
        <v>5.407</v>
      </c>
      <c r="F200" s="11">
        <v>-0.14499999999999999</v>
      </c>
      <c r="G200" s="11">
        <v>0</v>
      </c>
      <c r="H200" s="11">
        <v>-0.27500000000000002</v>
      </c>
      <c r="J200" s="11">
        <v>0.57999999999999996</v>
      </c>
      <c r="K200" s="11">
        <v>0</v>
      </c>
      <c r="L200" s="11">
        <v>0</v>
      </c>
      <c r="M200" s="11">
        <v>0</v>
      </c>
      <c r="N200" s="11">
        <v>6.0949679648956603E-2</v>
      </c>
      <c r="P200" s="11">
        <v>0</v>
      </c>
      <c r="R200" s="11">
        <v>-0.03</v>
      </c>
      <c r="S200" s="17">
        <v>49.122599999999998</v>
      </c>
    </row>
    <row r="201" spans="4:19" x14ac:dyDescent="0.25">
      <c r="D201" s="10">
        <v>42856</v>
      </c>
      <c r="E201" s="11">
        <v>5.4470000000000001</v>
      </c>
      <c r="F201" s="11">
        <v>-0.14499999999999999</v>
      </c>
      <c r="G201" s="11">
        <v>0</v>
      </c>
      <c r="H201" s="11">
        <v>-0.27500000000000002</v>
      </c>
      <c r="J201" s="11">
        <v>0.57999999999999996</v>
      </c>
      <c r="K201" s="11">
        <v>0</v>
      </c>
      <c r="L201" s="11">
        <v>0</v>
      </c>
      <c r="M201" s="11">
        <v>0</v>
      </c>
      <c r="N201" s="11">
        <v>6.0982631695961798E-2</v>
      </c>
      <c r="P201" s="11">
        <v>0</v>
      </c>
      <c r="R201" s="11">
        <v>-0.03</v>
      </c>
      <c r="S201" s="17">
        <v>49.924999999999997</v>
      </c>
    </row>
    <row r="202" spans="4:19" x14ac:dyDescent="0.25">
      <c r="D202" s="10">
        <v>42887</v>
      </c>
      <c r="E202" s="11">
        <v>5.4960000000000004</v>
      </c>
      <c r="F202" s="11">
        <v>-0.14499999999999999</v>
      </c>
      <c r="G202" s="11">
        <v>0</v>
      </c>
      <c r="H202" s="11">
        <v>-0.27500000000000002</v>
      </c>
      <c r="J202" s="11">
        <v>0.57999999999999996</v>
      </c>
      <c r="K202" s="11">
        <v>0</v>
      </c>
      <c r="L202" s="11">
        <v>0</v>
      </c>
      <c r="M202" s="11">
        <v>0</v>
      </c>
      <c r="N202" s="11">
        <v>6.1016682144913001E-2</v>
      </c>
      <c r="P202" s="11">
        <v>0</v>
      </c>
      <c r="R202" s="11">
        <v>-0.03</v>
      </c>
      <c r="S202" s="17">
        <v>50.314799999999998</v>
      </c>
    </row>
    <row r="203" spans="4:19" x14ac:dyDescent="0.25">
      <c r="D203" s="10">
        <v>42917</v>
      </c>
      <c r="E203" s="11">
        <v>5.5259999999999998</v>
      </c>
      <c r="F203" s="11">
        <v>-0.14499999999999999</v>
      </c>
      <c r="G203" s="11">
        <v>0</v>
      </c>
      <c r="H203" s="11">
        <v>-0.27500000000000002</v>
      </c>
      <c r="J203" s="11">
        <v>0.57999999999999996</v>
      </c>
      <c r="K203" s="11">
        <v>0</v>
      </c>
      <c r="L203" s="11">
        <v>0</v>
      </c>
      <c r="M203" s="11">
        <v>0</v>
      </c>
      <c r="N203" s="11">
        <v>6.10496341926514E-2</v>
      </c>
      <c r="P203" s="11">
        <v>0</v>
      </c>
      <c r="R203" s="11">
        <v>-0.03</v>
      </c>
      <c r="S203" s="17">
        <v>67.312299999999993</v>
      </c>
    </row>
    <row r="204" spans="4:19" x14ac:dyDescent="0.25">
      <c r="D204" s="10">
        <v>42948</v>
      </c>
      <c r="E204" s="11">
        <v>5.5839999999999996</v>
      </c>
      <c r="F204" s="11">
        <v>-0.14499999999999999</v>
      </c>
      <c r="G204" s="11">
        <v>0</v>
      </c>
      <c r="H204" s="11">
        <v>-0.27500000000000002</v>
      </c>
      <c r="J204" s="11">
        <v>0.57999999999999996</v>
      </c>
      <c r="K204" s="11">
        <v>0</v>
      </c>
      <c r="L204" s="11">
        <v>0</v>
      </c>
      <c r="M204" s="11">
        <v>0</v>
      </c>
      <c r="N204" s="11">
        <v>6.1083684642360601E-2</v>
      </c>
      <c r="P204" s="11">
        <v>0</v>
      </c>
      <c r="R204" s="11">
        <v>-0.03</v>
      </c>
      <c r="S204" s="17">
        <v>75.391999999999996</v>
      </c>
    </row>
    <row r="205" spans="4:19" x14ac:dyDescent="0.25">
      <c r="D205" s="10">
        <v>42979</v>
      </c>
      <c r="E205" s="11">
        <v>5.5919999999999996</v>
      </c>
      <c r="F205" s="11">
        <v>-0.14499999999999999</v>
      </c>
      <c r="G205" s="11">
        <v>0</v>
      </c>
      <c r="H205" s="11">
        <v>-0.27500000000000002</v>
      </c>
      <c r="J205" s="11">
        <v>0.57999999999999996</v>
      </c>
      <c r="K205" s="11">
        <v>0</v>
      </c>
      <c r="L205" s="11">
        <v>0</v>
      </c>
      <c r="M205" s="11">
        <v>0</v>
      </c>
      <c r="N205" s="11">
        <v>6.1117735092454301E-2</v>
      </c>
      <c r="P205" s="11">
        <v>0</v>
      </c>
      <c r="R205" s="11">
        <v>-0.03</v>
      </c>
      <c r="S205" s="17">
        <v>56.259799999999998</v>
      </c>
    </row>
    <row r="206" spans="4:19" x14ac:dyDescent="0.25">
      <c r="D206" s="10">
        <v>43009</v>
      </c>
      <c r="E206" s="11">
        <v>5.62</v>
      </c>
      <c r="F206" s="11">
        <v>-0.14499999999999999</v>
      </c>
      <c r="G206" s="11">
        <v>0</v>
      </c>
      <c r="H206" s="11">
        <v>-0.27500000000000002</v>
      </c>
      <c r="J206" s="11">
        <v>0.57999999999999996</v>
      </c>
      <c r="K206" s="11">
        <v>0</v>
      </c>
      <c r="L206" s="11">
        <v>0</v>
      </c>
      <c r="M206" s="11">
        <v>0</v>
      </c>
      <c r="N206" s="11">
        <v>6.11506871412986E-2</v>
      </c>
      <c r="P206" s="11">
        <v>0</v>
      </c>
      <c r="R206" s="11">
        <v>-0.03</v>
      </c>
      <c r="S206" s="17">
        <v>49.754399999999997</v>
      </c>
    </row>
    <row r="207" spans="4:19" x14ac:dyDescent="0.25">
      <c r="D207" s="10">
        <v>43040</v>
      </c>
      <c r="E207" s="11">
        <v>5.742</v>
      </c>
      <c r="F207" s="11">
        <v>-0.15</v>
      </c>
      <c r="G207" s="11">
        <v>0</v>
      </c>
      <c r="H207" s="11">
        <v>-0.16</v>
      </c>
      <c r="J207" s="11">
        <v>0.32</v>
      </c>
      <c r="K207" s="11">
        <v>0</v>
      </c>
      <c r="L207" s="11">
        <v>0</v>
      </c>
      <c r="M207" s="11">
        <v>0</v>
      </c>
      <c r="N207" s="11">
        <v>6.1184737592149901E-2</v>
      </c>
      <c r="R207" s="11">
        <v>-0.03</v>
      </c>
      <c r="S207" s="17">
        <v>44.764299999999999</v>
      </c>
    </row>
    <row r="208" spans="4:19" x14ac:dyDescent="0.25">
      <c r="D208" s="10">
        <v>43070</v>
      </c>
      <c r="E208" s="11">
        <v>5.87</v>
      </c>
      <c r="F208" s="11">
        <v>-0.15</v>
      </c>
      <c r="G208" s="11">
        <v>0</v>
      </c>
      <c r="H208" s="11">
        <v>-0.16</v>
      </c>
      <c r="J208" s="11">
        <v>0.32</v>
      </c>
      <c r="K208" s="11">
        <v>0</v>
      </c>
      <c r="L208" s="11">
        <v>0</v>
      </c>
      <c r="M208" s="11">
        <v>0</v>
      </c>
      <c r="N208" s="11">
        <v>6.1217689641727802E-2</v>
      </c>
      <c r="R208" s="11">
        <v>-0.03</v>
      </c>
      <c r="S208" s="17">
        <v>44.841299999999997</v>
      </c>
    </row>
    <row r="209" spans="4:19" x14ac:dyDescent="0.25">
      <c r="D209" s="10">
        <v>43101</v>
      </c>
      <c r="E209" s="11">
        <v>5.88</v>
      </c>
      <c r="F209" s="11">
        <v>-0.15</v>
      </c>
      <c r="G209" s="11">
        <v>0</v>
      </c>
      <c r="H209" s="11">
        <v>-0.16</v>
      </c>
      <c r="J209" s="11">
        <v>0.32</v>
      </c>
      <c r="K209" s="11">
        <v>0</v>
      </c>
      <c r="L209" s="11">
        <v>0</v>
      </c>
      <c r="M209" s="11">
        <v>0</v>
      </c>
      <c r="N209" s="11">
        <v>6.1251740093336303E-2</v>
      </c>
      <c r="R209" s="11">
        <v>-0.03</v>
      </c>
      <c r="S209" s="17">
        <v>51.206800000000001</v>
      </c>
    </row>
    <row r="210" spans="4:19" x14ac:dyDescent="0.25">
      <c r="D210" s="10">
        <v>43132</v>
      </c>
      <c r="E210" s="11">
        <v>5.76</v>
      </c>
      <c r="F210" s="11">
        <v>-0.15</v>
      </c>
      <c r="G210" s="11">
        <v>0</v>
      </c>
      <c r="H210" s="11">
        <v>-0.16</v>
      </c>
      <c r="J210" s="11">
        <v>0.32</v>
      </c>
      <c r="K210" s="11">
        <v>0</v>
      </c>
      <c r="L210" s="11">
        <v>0</v>
      </c>
      <c r="M210" s="11">
        <v>0</v>
      </c>
      <c r="N210" s="11">
        <v>6.1285790545330801E-2</v>
      </c>
      <c r="R210" s="11">
        <v>-0.03</v>
      </c>
      <c r="S210" s="17">
        <v>50.627299999999998</v>
      </c>
    </row>
    <row r="211" spans="4:19" x14ac:dyDescent="0.25">
      <c r="D211" s="10">
        <v>43160</v>
      </c>
      <c r="E211" s="11">
        <v>5.62</v>
      </c>
      <c r="F211" s="11">
        <v>-0.15</v>
      </c>
      <c r="G211" s="11">
        <v>0</v>
      </c>
      <c r="H211" s="11">
        <v>-0.16</v>
      </c>
      <c r="J211" s="11">
        <v>0.32</v>
      </c>
      <c r="K211" s="11">
        <v>0</v>
      </c>
      <c r="L211" s="11">
        <v>0</v>
      </c>
      <c r="M211" s="11">
        <v>0</v>
      </c>
      <c r="N211" s="11">
        <v>6.1316545792623703E-2</v>
      </c>
      <c r="R211" s="11">
        <v>-0.03</v>
      </c>
      <c r="S211" s="17">
        <v>49.901200000000003</v>
      </c>
    </row>
    <row r="212" spans="4:19" x14ac:dyDescent="0.25">
      <c r="D212" s="10">
        <v>43191</v>
      </c>
      <c r="E212" s="11">
        <v>5.5069999999999997</v>
      </c>
      <c r="F212" s="11">
        <v>-0.14499999999999999</v>
      </c>
      <c r="G212" s="11">
        <v>0</v>
      </c>
      <c r="H212" s="11">
        <v>-0.27500000000000002</v>
      </c>
      <c r="J212" s="11">
        <v>0.57999999999999996</v>
      </c>
      <c r="K212" s="11">
        <v>0</v>
      </c>
      <c r="L212" s="11">
        <v>0</v>
      </c>
      <c r="M212" s="11">
        <v>0</v>
      </c>
      <c r="N212" s="11">
        <v>6.13505962453509E-2</v>
      </c>
      <c r="R212" s="11">
        <v>-0.03</v>
      </c>
      <c r="S212" s="17">
        <v>49.445799999999998</v>
      </c>
    </row>
    <row r="213" spans="4:19" x14ac:dyDescent="0.25">
      <c r="D213" s="10">
        <v>43221</v>
      </c>
      <c r="E213" s="11">
        <v>5.5469999999999997</v>
      </c>
      <c r="F213" s="11">
        <v>-0.14499999999999999</v>
      </c>
      <c r="G213" s="11">
        <v>0</v>
      </c>
      <c r="H213" s="11">
        <v>-0.27500000000000002</v>
      </c>
      <c r="J213" s="11">
        <v>0.57999999999999996</v>
      </c>
      <c r="K213" s="11">
        <v>0</v>
      </c>
      <c r="L213" s="11">
        <v>0</v>
      </c>
      <c r="M213" s="11">
        <v>0</v>
      </c>
      <c r="N213" s="11">
        <v>6.1383548296742897E-2</v>
      </c>
      <c r="R213" s="11">
        <v>-0.03</v>
      </c>
      <c r="S213" s="17">
        <v>50.253500000000003</v>
      </c>
    </row>
    <row r="214" spans="4:19" x14ac:dyDescent="0.25">
      <c r="D214" s="10">
        <v>43252</v>
      </c>
      <c r="E214" s="11">
        <v>5.5960000000000001</v>
      </c>
      <c r="F214" s="11">
        <v>-0.14499999999999999</v>
      </c>
      <c r="G214" s="11">
        <v>0</v>
      </c>
      <c r="H214" s="11">
        <v>-0.27500000000000002</v>
      </c>
      <c r="J214" s="11">
        <v>0.57999999999999996</v>
      </c>
      <c r="K214" s="11">
        <v>0</v>
      </c>
      <c r="L214" s="11">
        <v>0</v>
      </c>
      <c r="M214" s="11">
        <v>0</v>
      </c>
      <c r="N214" s="11">
        <v>6.1417598750227197E-2</v>
      </c>
      <c r="R214" s="11">
        <v>-0.03</v>
      </c>
      <c r="S214" s="17">
        <v>50.645800000000001</v>
      </c>
    </row>
    <row r="215" spans="4:19" x14ac:dyDescent="0.25">
      <c r="D215" s="10">
        <v>43282</v>
      </c>
      <c r="E215" s="11">
        <v>5.6260000000000003</v>
      </c>
      <c r="F215" s="11">
        <v>-0.14499999999999999</v>
      </c>
      <c r="G215" s="11">
        <v>0</v>
      </c>
      <c r="H215" s="11">
        <v>-0.27500000000000002</v>
      </c>
      <c r="J215" s="11">
        <v>0.57999999999999996</v>
      </c>
      <c r="K215" s="11">
        <v>0</v>
      </c>
      <c r="L215" s="11">
        <v>0</v>
      </c>
      <c r="M215" s="11">
        <v>0</v>
      </c>
      <c r="N215" s="11">
        <v>6.1450550802353301E-2</v>
      </c>
      <c r="R215" s="11">
        <v>-0.03</v>
      </c>
      <c r="S215" s="17">
        <v>67.755099999999999</v>
      </c>
    </row>
    <row r="216" spans="4:19" x14ac:dyDescent="0.25">
      <c r="D216" s="10">
        <v>43313</v>
      </c>
      <c r="E216" s="11">
        <v>5.6840000000000002</v>
      </c>
      <c r="F216" s="11">
        <v>-0.14499999999999999</v>
      </c>
      <c r="G216" s="11">
        <v>0</v>
      </c>
      <c r="H216" s="11">
        <v>-0.27500000000000002</v>
      </c>
      <c r="J216" s="11">
        <v>0.57999999999999996</v>
      </c>
      <c r="K216" s="11">
        <v>0</v>
      </c>
      <c r="L216" s="11">
        <v>0</v>
      </c>
      <c r="M216" s="11">
        <v>0</v>
      </c>
      <c r="N216" s="11">
        <v>6.1484601256594398E-2</v>
      </c>
      <c r="R216" s="11">
        <v>-0.03</v>
      </c>
      <c r="S216" s="17">
        <v>75.888000000000005</v>
      </c>
    </row>
    <row r="217" spans="4:19" x14ac:dyDescent="0.25">
      <c r="D217" s="10">
        <v>43344</v>
      </c>
      <c r="E217" s="11">
        <v>5.6920000000000002</v>
      </c>
      <c r="F217" s="11">
        <v>-0.14499999999999999</v>
      </c>
      <c r="G217" s="11">
        <v>0</v>
      </c>
      <c r="H217" s="11">
        <v>-0.27500000000000002</v>
      </c>
      <c r="J217" s="11">
        <v>0.57999999999999996</v>
      </c>
      <c r="K217" s="11">
        <v>0</v>
      </c>
      <c r="L217" s="11">
        <v>0</v>
      </c>
      <c r="M217" s="11">
        <v>0</v>
      </c>
      <c r="N217" s="11">
        <v>6.1518651711221402E-2</v>
      </c>
      <c r="R217" s="11">
        <v>-0.03</v>
      </c>
      <c r="S217" s="17">
        <v>56.629800000000003</v>
      </c>
    </row>
    <row r="218" spans="4:19" x14ac:dyDescent="0.25">
      <c r="D218" s="10">
        <v>43374</v>
      </c>
      <c r="E218" s="11">
        <v>5.72</v>
      </c>
      <c r="F218" s="11">
        <v>-0.14499999999999999</v>
      </c>
      <c r="G218" s="11">
        <v>0</v>
      </c>
      <c r="H218" s="11">
        <v>-0.27500000000000002</v>
      </c>
      <c r="J218" s="11">
        <v>0.57999999999999996</v>
      </c>
      <c r="K218" s="11">
        <v>0</v>
      </c>
      <c r="L218" s="11">
        <v>0</v>
      </c>
      <c r="M218" s="11">
        <v>0</v>
      </c>
      <c r="N218" s="11">
        <v>6.1551603764452803E-2</v>
      </c>
      <c r="R218" s="11">
        <v>-0.03</v>
      </c>
      <c r="S218" s="17">
        <v>50.081600000000002</v>
      </c>
    </row>
    <row r="219" spans="4:19" x14ac:dyDescent="0.25">
      <c r="D219" s="10">
        <v>43405</v>
      </c>
      <c r="E219" s="11">
        <v>5.8419999999999996</v>
      </c>
      <c r="F219" s="11">
        <v>-0.15</v>
      </c>
      <c r="G219" s="11">
        <v>0</v>
      </c>
      <c r="H219" s="11">
        <v>-0.16</v>
      </c>
      <c r="J219" s="11">
        <v>0.32</v>
      </c>
      <c r="K219" s="11">
        <v>0</v>
      </c>
      <c r="L219" s="11">
        <v>0</v>
      </c>
      <c r="M219" s="11">
        <v>0</v>
      </c>
      <c r="N219" s="11">
        <v>6.15856542198365E-2</v>
      </c>
      <c r="R219" s="11">
        <v>-0.03</v>
      </c>
      <c r="S219" s="17">
        <v>45.058700000000002</v>
      </c>
    </row>
    <row r="220" spans="4:19" x14ac:dyDescent="0.25">
      <c r="D220" s="10">
        <v>43435</v>
      </c>
      <c r="E220" s="11">
        <v>5.97</v>
      </c>
      <c r="F220" s="11">
        <v>-0.15</v>
      </c>
      <c r="G220" s="11">
        <v>0</v>
      </c>
      <c r="H220" s="11">
        <v>-0.16</v>
      </c>
      <c r="J220" s="11">
        <v>0.32</v>
      </c>
      <c r="K220" s="11">
        <v>0</v>
      </c>
      <c r="L220" s="11">
        <v>0</v>
      </c>
      <c r="M220" s="11">
        <v>0</v>
      </c>
      <c r="N220" s="11">
        <v>6.1618606273801099E-2</v>
      </c>
      <c r="R220" s="11">
        <v>-0.03</v>
      </c>
      <c r="S220" s="17">
        <v>45.136099999999999</v>
      </c>
    </row>
    <row r="221" spans="4:19" x14ac:dyDescent="0.25">
      <c r="D221" s="10">
        <v>43466</v>
      </c>
      <c r="E221" s="11">
        <v>5.98</v>
      </c>
      <c r="F221" s="11">
        <v>-0.15</v>
      </c>
      <c r="G221" s="11">
        <v>0</v>
      </c>
      <c r="H221" s="11">
        <v>-0.16</v>
      </c>
      <c r="J221" s="11">
        <v>0.32</v>
      </c>
      <c r="K221" s="11">
        <v>0</v>
      </c>
      <c r="L221" s="11">
        <v>0</v>
      </c>
      <c r="M221" s="11">
        <v>0</v>
      </c>
      <c r="N221" s="11">
        <v>6.1652656729942898E-2</v>
      </c>
      <c r="R221" s="11">
        <v>-0.03</v>
      </c>
      <c r="S221" s="17">
        <v>51.541600000000003</v>
      </c>
    </row>
    <row r="222" spans="4:19" x14ac:dyDescent="0.25">
      <c r="D222" s="10">
        <v>43497</v>
      </c>
      <c r="E222" s="11">
        <v>5.86</v>
      </c>
      <c r="F222" s="11">
        <v>-0.15</v>
      </c>
      <c r="G222" s="11">
        <v>0</v>
      </c>
      <c r="H222" s="11">
        <v>-0.16</v>
      </c>
      <c r="J222" s="11">
        <v>0.32</v>
      </c>
      <c r="K222" s="11">
        <v>0</v>
      </c>
      <c r="L222" s="11">
        <v>0</v>
      </c>
      <c r="M222" s="11">
        <v>0</v>
      </c>
      <c r="N222" s="11">
        <v>6.1686707186469299E-2</v>
      </c>
      <c r="R222" s="11">
        <v>-0.03</v>
      </c>
      <c r="S222" s="17">
        <v>50.958300000000001</v>
      </c>
    </row>
    <row r="223" spans="4:19" x14ac:dyDescent="0.25">
      <c r="D223" s="10">
        <v>43525</v>
      </c>
      <c r="E223" s="11">
        <v>5.72</v>
      </c>
      <c r="F223" s="11">
        <v>-0.15</v>
      </c>
      <c r="G223" s="11">
        <v>0</v>
      </c>
      <c r="H223" s="11">
        <v>-0.16</v>
      </c>
      <c r="J223" s="11">
        <v>0.32</v>
      </c>
      <c r="K223" s="11">
        <v>0</v>
      </c>
      <c r="L223" s="11">
        <v>0</v>
      </c>
      <c r="M223" s="11">
        <v>0</v>
      </c>
      <c r="N223" s="11">
        <v>6.1717462437856703E-2</v>
      </c>
      <c r="R223" s="11">
        <v>-0.03</v>
      </c>
      <c r="S223" s="17">
        <v>50.227400000000003</v>
      </c>
    </row>
    <row r="224" spans="4:19" x14ac:dyDescent="0.25">
      <c r="D224" s="10">
        <v>43556</v>
      </c>
      <c r="E224" s="11">
        <v>5.6070000000000002</v>
      </c>
      <c r="F224" s="11">
        <v>-0.14499999999999999</v>
      </c>
      <c r="G224" s="11">
        <v>0</v>
      </c>
      <c r="H224" s="11">
        <v>-0.27500000000000002</v>
      </c>
      <c r="J224" s="11">
        <v>0.57999999999999996</v>
      </c>
      <c r="K224" s="11">
        <v>0</v>
      </c>
      <c r="L224" s="11">
        <v>0</v>
      </c>
      <c r="M224" s="11">
        <v>0</v>
      </c>
      <c r="N224" s="11">
        <v>6.1751512895115802E-2</v>
      </c>
      <c r="R224" s="11">
        <v>-0.03</v>
      </c>
      <c r="S224" s="17">
        <v>49.769100000000002</v>
      </c>
    </row>
    <row r="225" spans="4:19" x14ac:dyDescent="0.25">
      <c r="D225" s="10">
        <v>43586</v>
      </c>
      <c r="E225" s="11">
        <v>5.6470000000000002</v>
      </c>
      <c r="F225" s="11">
        <v>-0.14499999999999999</v>
      </c>
      <c r="G225" s="11">
        <v>0</v>
      </c>
      <c r="H225" s="11">
        <v>-0.27500000000000002</v>
      </c>
      <c r="J225" s="11">
        <v>0.57999999999999996</v>
      </c>
      <c r="K225" s="11">
        <v>0</v>
      </c>
      <c r="L225" s="11">
        <v>0</v>
      </c>
      <c r="M225" s="11">
        <v>0</v>
      </c>
      <c r="N225" s="11">
        <v>6.1784464950894499E-2</v>
      </c>
      <c r="R225" s="11">
        <v>-0.03</v>
      </c>
      <c r="S225" s="17">
        <v>50.582000000000001</v>
      </c>
    </row>
    <row r="226" spans="4:19" x14ac:dyDescent="0.25">
      <c r="D226" s="10">
        <v>43617</v>
      </c>
      <c r="E226" s="11">
        <v>5.6959999999999997</v>
      </c>
      <c r="F226" s="11">
        <v>-0.14499999999999999</v>
      </c>
      <c r="G226" s="11">
        <v>0</v>
      </c>
      <c r="H226" s="11">
        <v>-0.27500000000000002</v>
      </c>
      <c r="J226" s="11">
        <v>0.57999999999999996</v>
      </c>
      <c r="K226" s="11">
        <v>0</v>
      </c>
      <c r="L226" s="11">
        <v>0</v>
      </c>
      <c r="M226" s="11">
        <v>0</v>
      </c>
      <c r="N226" s="11">
        <v>6.1818515408911298E-2</v>
      </c>
      <c r="R226" s="11">
        <v>-0.03</v>
      </c>
      <c r="S226" s="17">
        <v>50.976799999999997</v>
      </c>
    </row>
    <row r="227" spans="4:19" x14ac:dyDescent="0.25">
      <c r="D227" s="10">
        <v>43647</v>
      </c>
      <c r="E227" s="11">
        <v>5.726</v>
      </c>
      <c r="F227" s="11">
        <v>-0.14499999999999999</v>
      </c>
      <c r="G227" s="11">
        <v>0</v>
      </c>
      <c r="H227" s="11">
        <v>-0.27500000000000002</v>
      </c>
      <c r="J227" s="11">
        <v>0.57999999999999996</v>
      </c>
      <c r="K227" s="11">
        <v>0</v>
      </c>
      <c r="L227" s="11">
        <v>0</v>
      </c>
      <c r="M227" s="11">
        <v>0</v>
      </c>
      <c r="N227" s="11">
        <v>6.1851467465422701E-2</v>
      </c>
      <c r="R227" s="11">
        <v>-0.03</v>
      </c>
      <c r="S227" s="17">
        <v>68.197900000000004</v>
      </c>
    </row>
    <row r="228" spans="4:19" x14ac:dyDescent="0.25">
      <c r="D228" s="10">
        <v>43678</v>
      </c>
      <c r="E228" s="11">
        <v>5.7839999999999998</v>
      </c>
      <c r="F228" s="11">
        <v>-0.14499999999999999</v>
      </c>
      <c r="G228" s="11">
        <v>0</v>
      </c>
      <c r="H228" s="11">
        <v>-0.27500000000000002</v>
      </c>
      <c r="J228" s="11">
        <v>0.57999999999999996</v>
      </c>
      <c r="K228" s="11">
        <v>0</v>
      </c>
      <c r="L228" s="11">
        <v>0</v>
      </c>
      <c r="M228" s="11">
        <v>0</v>
      </c>
      <c r="N228" s="11">
        <v>6.1885517924196998E-2</v>
      </c>
      <c r="R228" s="11">
        <v>-0.03</v>
      </c>
      <c r="S228" s="17">
        <v>76.383899999999997</v>
      </c>
    </row>
    <row r="229" spans="4:19" x14ac:dyDescent="0.25">
      <c r="D229" s="10">
        <v>43709</v>
      </c>
      <c r="E229" s="11">
        <v>5.7919999999999998</v>
      </c>
      <c r="F229" s="11">
        <v>-0.14499999999999999</v>
      </c>
      <c r="G229" s="11">
        <v>0</v>
      </c>
      <c r="H229" s="11">
        <v>-0.27500000000000002</v>
      </c>
      <c r="J229" s="11">
        <v>0.57999999999999996</v>
      </c>
      <c r="K229" s="11">
        <v>0</v>
      </c>
      <c r="L229" s="11">
        <v>0</v>
      </c>
      <c r="M229" s="11">
        <v>0</v>
      </c>
      <c r="N229" s="11">
        <v>6.1919568383356001E-2</v>
      </c>
      <c r="R229" s="11">
        <v>-0.03</v>
      </c>
      <c r="S229" s="17">
        <v>56.999899999999997</v>
      </c>
    </row>
    <row r="230" spans="4:19" x14ac:dyDescent="0.25">
      <c r="D230" s="10">
        <v>43739</v>
      </c>
      <c r="E230" s="11">
        <v>5.82</v>
      </c>
      <c r="F230" s="11">
        <v>-0.14499999999999999</v>
      </c>
      <c r="G230" s="11">
        <v>0</v>
      </c>
      <c r="H230" s="11">
        <v>-0.27500000000000002</v>
      </c>
      <c r="J230" s="11">
        <v>0.57999999999999996</v>
      </c>
      <c r="K230" s="11">
        <v>0</v>
      </c>
      <c r="L230" s="11">
        <v>0</v>
      </c>
      <c r="M230" s="11">
        <v>0</v>
      </c>
      <c r="N230" s="11">
        <v>6.1952520440972797E-2</v>
      </c>
      <c r="R230" s="11">
        <v>-0.03</v>
      </c>
      <c r="S230" s="17">
        <v>50.408799999999999</v>
      </c>
    </row>
    <row r="231" spans="4:19" x14ac:dyDescent="0.25">
      <c r="D231" s="10">
        <v>43770</v>
      </c>
      <c r="E231" s="11">
        <v>5.9420000000000002</v>
      </c>
      <c r="F231" s="11">
        <v>-0.15</v>
      </c>
      <c r="G231" s="11">
        <v>0</v>
      </c>
      <c r="H231" s="11">
        <v>-0.16</v>
      </c>
      <c r="J231" s="11">
        <v>0.32</v>
      </c>
      <c r="K231" s="11">
        <v>0</v>
      </c>
      <c r="L231" s="11">
        <v>0</v>
      </c>
      <c r="M231" s="11">
        <v>0</v>
      </c>
      <c r="N231" s="11">
        <v>6.1986570900888903E-2</v>
      </c>
      <c r="R231" s="11">
        <v>-0.03</v>
      </c>
      <c r="S231" s="17">
        <v>45.353099999999998</v>
      </c>
    </row>
    <row r="232" spans="4:19" x14ac:dyDescent="0.25">
      <c r="D232" s="10">
        <v>43800</v>
      </c>
      <c r="E232" s="11">
        <v>6.07</v>
      </c>
      <c r="F232" s="11">
        <v>-0.15</v>
      </c>
      <c r="G232" s="11">
        <v>0</v>
      </c>
      <c r="H232" s="11">
        <v>-0.16</v>
      </c>
      <c r="J232" s="11">
        <v>0.32</v>
      </c>
      <c r="K232" s="11">
        <v>0</v>
      </c>
      <c r="L232" s="11">
        <v>0</v>
      </c>
      <c r="M232" s="11">
        <v>0</v>
      </c>
      <c r="N232" s="11">
        <v>6.2019522959238398E-2</v>
      </c>
      <c r="R232" s="11">
        <v>-0.03</v>
      </c>
      <c r="S232" s="17">
        <v>45.430999999999997</v>
      </c>
    </row>
    <row r="233" spans="4:19" x14ac:dyDescent="0.25">
      <c r="D233" s="10">
        <v>43831</v>
      </c>
      <c r="E233" s="11">
        <v>6.08</v>
      </c>
      <c r="F233" s="11">
        <v>-0.15</v>
      </c>
      <c r="G233" s="11">
        <v>0</v>
      </c>
      <c r="H233" s="11">
        <v>-0.16</v>
      </c>
      <c r="J233" s="11">
        <v>0.32</v>
      </c>
      <c r="K233" s="11">
        <v>0</v>
      </c>
      <c r="L233" s="11">
        <v>0</v>
      </c>
      <c r="M233" s="11">
        <v>0</v>
      </c>
      <c r="N233" s="11">
        <v>6.2053573419912099E-2</v>
      </c>
      <c r="R233" s="11">
        <v>-0.03</v>
      </c>
      <c r="S233" s="17">
        <v>51.767400000000002</v>
      </c>
    </row>
    <row r="234" spans="4:19" x14ac:dyDescent="0.25">
      <c r="D234" s="10">
        <v>43862</v>
      </c>
      <c r="E234" s="11">
        <v>5.96</v>
      </c>
      <c r="F234" s="11">
        <v>-0.15</v>
      </c>
      <c r="G234" s="11">
        <v>0</v>
      </c>
      <c r="H234" s="11">
        <v>-0.16</v>
      </c>
      <c r="J234" s="11">
        <v>0.32</v>
      </c>
      <c r="K234" s="11">
        <v>0</v>
      </c>
      <c r="L234" s="11">
        <v>0</v>
      </c>
      <c r="M234" s="11">
        <v>0</v>
      </c>
      <c r="N234" s="11">
        <v>6.2087623880970902E-2</v>
      </c>
      <c r="R234" s="11">
        <v>-0.03</v>
      </c>
      <c r="S234" s="17">
        <v>51.184100000000001</v>
      </c>
    </row>
    <row r="235" spans="4:19" x14ac:dyDescent="0.25">
      <c r="D235" s="10">
        <v>43891</v>
      </c>
      <c r="E235" s="11">
        <v>5.82</v>
      </c>
      <c r="F235" s="11">
        <v>-0.15</v>
      </c>
      <c r="G235" s="11">
        <v>0</v>
      </c>
      <c r="H235" s="11">
        <v>-0.16</v>
      </c>
      <c r="J235" s="11">
        <v>0.32</v>
      </c>
      <c r="K235" s="11">
        <v>0</v>
      </c>
      <c r="L235" s="11">
        <v>0</v>
      </c>
      <c r="M235" s="11">
        <v>0</v>
      </c>
      <c r="N235" s="11">
        <v>6.2119477538438203E-2</v>
      </c>
      <c r="R235" s="11">
        <v>-0.03</v>
      </c>
      <c r="S235" s="17">
        <v>50.453200000000002</v>
      </c>
    </row>
    <row r="236" spans="4:19" x14ac:dyDescent="0.25">
      <c r="D236" s="10">
        <v>43922</v>
      </c>
      <c r="E236" s="11">
        <v>5.7069999999999999</v>
      </c>
      <c r="F236" s="11">
        <v>-0.14499999999999999</v>
      </c>
      <c r="G236" s="11">
        <v>0</v>
      </c>
      <c r="H236" s="11">
        <v>-0.27500000000000002</v>
      </c>
      <c r="J236" s="11">
        <v>0.57999999999999996</v>
      </c>
      <c r="K236" s="11">
        <v>0</v>
      </c>
      <c r="L236" s="11">
        <v>0</v>
      </c>
      <c r="M236" s="11">
        <v>0</v>
      </c>
      <c r="N236" s="11">
        <v>6.2153528000241702E-2</v>
      </c>
      <c r="R236" s="11">
        <v>-0.03</v>
      </c>
      <c r="S236" s="17">
        <v>49.999299999999998</v>
      </c>
    </row>
    <row r="237" spans="4:19" x14ac:dyDescent="0.25">
      <c r="D237" s="10">
        <v>43952</v>
      </c>
      <c r="E237" s="11">
        <v>5.7469999999999999</v>
      </c>
      <c r="F237" s="11">
        <v>-0.14499999999999999</v>
      </c>
      <c r="G237" s="11">
        <v>0</v>
      </c>
      <c r="H237" s="11">
        <v>-0.27500000000000002</v>
      </c>
      <c r="J237" s="11">
        <v>0.57999999999999996</v>
      </c>
      <c r="K237" s="11">
        <v>0</v>
      </c>
      <c r="L237" s="11">
        <v>0</v>
      </c>
      <c r="M237" s="11">
        <v>0</v>
      </c>
      <c r="N237" s="11">
        <v>6.2186480060417298E-2</v>
      </c>
      <c r="R237" s="11">
        <v>-0.03</v>
      </c>
      <c r="S237" s="17">
        <v>50.812199999999997</v>
      </c>
    </row>
    <row r="238" spans="4:19" x14ac:dyDescent="0.25">
      <c r="D238" s="10">
        <v>43983</v>
      </c>
      <c r="E238" s="11">
        <v>5.7960000000000003</v>
      </c>
      <c r="F238" s="11">
        <v>-0.14499999999999999</v>
      </c>
      <c r="G238" s="11">
        <v>0</v>
      </c>
      <c r="H238" s="11">
        <v>-0.27500000000000002</v>
      </c>
      <c r="J238" s="11">
        <v>0.57999999999999996</v>
      </c>
      <c r="K238" s="11">
        <v>0</v>
      </c>
      <c r="L238" s="11">
        <v>0</v>
      </c>
      <c r="M238" s="11">
        <v>0</v>
      </c>
      <c r="N238" s="11">
        <v>6.22205305229779E-2</v>
      </c>
      <c r="R238" s="11">
        <v>-0.03</v>
      </c>
      <c r="S238" s="17">
        <v>51.207099999999997</v>
      </c>
    </row>
    <row r="239" spans="4:19" x14ac:dyDescent="0.25">
      <c r="D239" s="10">
        <v>44013</v>
      </c>
      <c r="E239" s="11">
        <v>5.8259999999999996</v>
      </c>
      <c r="F239" s="11">
        <v>-0.14499999999999999</v>
      </c>
      <c r="G239" s="11">
        <v>0</v>
      </c>
      <c r="H239" s="11">
        <v>-0.27500000000000002</v>
      </c>
      <c r="J239" s="11">
        <v>0.57999999999999996</v>
      </c>
      <c r="K239" s="11">
        <v>0</v>
      </c>
      <c r="L239" s="11">
        <v>0</v>
      </c>
      <c r="M239" s="11">
        <v>0</v>
      </c>
      <c r="N239" s="11">
        <v>6.2253482583886702E-2</v>
      </c>
      <c r="R239" s="11">
        <v>-0.03</v>
      </c>
      <c r="S239" s="17">
        <v>68.537499999999994</v>
      </c>
    </row>
    <row r="240" spans="4:19" x14ac:dyDescent="0.25">
      <c r="D240" s="10">
        <v>44044</v>
      </c>
      <c r="E240" s="11">
        <v>5.8840000000000003</v>
      </c>
      <c r="F240" s="11">
        <v>-0.14499999999999999</v>
      </c>
      <c r="G240" s="11">
        <v>0</v>
      </c>
      <c r="H240" s="11">
        <v>-0.27500000000000002</v>
      </c>
      <c r="J240" s="11">
        <v>0.57999999999999996</v>
      </c>
      <c r="K240" s="11">
        <v>0</v>
      </c>
      <c r="L240" s="11">
        <v>0</v>
      </c>
      <c r="M240" s="11">
        <v>0</v>
      </c>
      <c r="N240" s="11">
        <v>6.2287533047204101E-2</v>
      </c>
      <c r="R240" s="11">
        <v>-0.03</v>
      </c>
      <c r="S240" s="17">
        <v>76.723500000000001</v>
      </c>
    </row>
    <row r="241" spans="4:19" x14ac:dyDescent="0.25">
      <c r="D241" s="10">
        <v>44075</v>
      </c>
      <c r="E241" s="11">
        <v>5.8920000000000003</v>
      </c>
      <c r="F241" s="11">
        <v>-0.14499999999999999</v>
      </c>
      <c r="G241" s="11">
        <v>0</v>
      </c>
      <c r="H241" s="11">
        <v>-0.27500000000000002</v>
      </c>
      <c r="J241" s="11">
        <v>0.57999999999999996</v>
      </c>
      <c r="K241" s="11">
        <v>0</v>
      </c>
      <c r="L241" s="11">
        <v>0</v>
      </c>
      <c r="M241" s="11">
        <v>0</v>
      </c>
      <c r="N241" s="11">
        <v>6.2321583510906997E-2</v>
      </c>
      <c r="R241" s="11">
        <v>-0.03</v>
      </c>
      <c r="S241" s="17">
        <v>57.339500000000001</v>
      </c>
    </row>
    <row r="242" spans="4:19" x14ac:dyDescent="0.25">
      <c r="D242" s="10">
        <v>44105</v>
      </c>
      <c r="E242" s="11">
        <v>5.92</v>
      </c>
      <c r="F242" s="11">
        <v>-0.14499999999999999</v>
      </c>
      <c r="G242" s="11">
        <v>0</v>
      </c>
      <c r="H242" s="11">
        <v>-0.27500000000000002</v>
      </c>
      <c r="J242" s="11">
        <v>0.57999999999999996</v>
      </c>
      <c r="K242" s="11">
        <v>0</v>
      </c>
      <c r="L242" s="11">
        <v>0</v>
      </c>
      <c r="M242" s="11">
        <v>0</v>
      </c>
      <c r="N242" s="11">
        <v>6.2354535572921102E-2</v>
      </c>
      <c r="R242" s="11">
        <v>-0.03</v>
      </c>
      <c r="S242" s="17">
        <v>50.624200000000002</v>
      </c>
    </row>
    <row r="243" spans="4:19" x14ac:dyDescent="0.25">
      <c r="D243" s="10">
        <v>44136</v>
      </c>
      <c r="E243" s="11">
        <v>6.0419999999999998</v>
      </c>
      <c r="F243" s="11">
        <v>0</v>
      </c>
      <c r="G243" s="11">
        <v>0</v>
      </c>
      <c r="H243" s="11">
        <v>0</v>
      </c>
      <c r="J243" s="11">
        <v>0.32</v>
      </c>
      <c r="K243" s="11">
        <v>0</v>
      </c>
      <c r="L243" s="11">
        <v>0</v>
      </c>
      <c r="M243" s="11">
        <v>0</v>
      </c>
      <c r="N243" s="11">
        <v>6.2388586037380699E-2</v>
      </c>
      <c r="R243" s="11">
        <v>-0.03</v>
      </c>
      <c r="S243" s="17">
        <v>45.5685</v>
      </c>
    </row>
    <row r="244" spans="4:19" x14ac:dyDescent="0.25">
      <c r="D244" s="10">
        <v>44166</v>
      </c>
      <c r="E244" s="11">
        <v>6.17</v>
      </c>
      <c r="F244" s="11">
        <v>0</v>
      </c>
      <c r="G244" s="11">
        <v>0</v>
      </c>
      <c r="H244" s="11">
        <v>0</v>
      </c>
      <c r="J244" s="11">
        <v>0.32</v>
      </c>
      <c r="K244" s="11">
        <v>0</v>
      </c>
      <c r="L244" s="11">
        <v>0</v>
      </c>
      <c r="M244" s="11">
        <v>0</v>
      </c>
      <c r="N244" s="11">
        <v>6.2421538100127599E-2</v>
      </c>
      <c r="R244" s="11">
        <v>-0.03</v>
      </c>
      <c r="S244" s="17">
        <v>45.646500000000003</v>
      </c>
    </row>
    <row r="245" spans="4:19" x14ac:dyDescent="0.25">
      <c r="D245" s="10">
        <v>44197</v>
      </c>
      <c r="E245" s="11">
        <v>6.18</v>
      </c>
      <c r="F245" s="11">
        <v>0</v>
      </c>
      <c r="G245" s="11">
        <v>0</v>
      </c>
      <c r="H245" s="11">
        <v>0</v>
      </c>
      <c r="J245" s="11">
        <v>0.32</v>
      </c>
      <c r="K245" s="11">
        <v>0</v>
      </c>
      <c r="L245" s="11">
        <v>0</v>
      </c>
      <c r="M245" s="11">
        <v>0</v>
      </c>
      <c r="N245" s="11">
        <v>6.2455588565344403E-2</v>
      </c>
      <c r="R245" s="11">
        <v>-0.03</v>
      </c>
      <c r="S245" s="17">
        <v>51.993200000000002</v>
      </c>
    </row>
    <row r="246" spans="4:19" x14ac:dyDescent="0.25">
      <c r="D246" s="10">
        <v>44228</v>
      </c>
      <c r="E246" s="11">
        <v>6.06</v>
      </c>
      <c r="F246" s="11">
        <v>0</v>
      </c>
      <c r="G246" s="11">
        <v>0</v>
      </c>
      <c r="H246" s="11">
        <v>0</v>
      </c>
      <c r="J246" s="11">
        <v>0.32</v>
      </c>
      <c r="K246" s="11">
        <v>0</v>
      </c>
      <c r="L246" s="11">
        <v>0</v>
      </c>
      <c r="M246" s="11">
        <v>0</v>
      </c>
      <c r="N246" s="11">
        <v>6.2489639030945697E-2</v>
      </c>
      <c r="R246" s="11">
        <v>-0.03</v>
      </c>
      <c r="S246" s="17">
        <v>51.4099</v>
      </c>
    </row>
    <row r="247" spans="4:19" x14ac:dyDescent="0.25">
      <c r="D247" s="10">
        <v>44256</v>
      </c>
      <c r="E247" s="11">
        <v>5.92</v>
      </c>
      <c r="F247" s="11">
        <v>0</v>
      </c>
      <c r="G247" s="11">
        <v>0</v>
      </c>
      <c r="H247" s="11">
        <v>0</v>
      </c>
      <c r="J247" s="11">
        <v>0.32</v>
      </c>
      <c r="K247" s="11">
        <v>0</v>
      </c>
      <c r="L247" s="11">
        <v>0</v>
      </c>
      <c r="M247" s="11">
        <v>0</v>
      </c>
      <c r="N247" s="11">
        <v>6.2520394290530107E-2</v>
      </c>
      <c r="R247" s="11">
        <v>-0.03</v>
      </c>
      <c r="S247" s="17">
        <v>50.679000000000002</v>
      </c>
    </row>
    <row r="248" spans="4:19" x14ac:dyDescent="0.25">
      <c r="D248" s="10">
        <v>44287</v>
      </c>
      <c r="E248" s="11">
        <v>5.8070000000000004</v>
      </c>
      <c r="F248" s="11">
        <v>0</v>
      </c>
      <c r="G248" s="11">
        <v>0</v>
      </c>
      <c r="H248" s="11">
        <v>0</v>
      </c>
      <c r="J248" s="11">
        <v>0.57999999999999996</v>
      </c>
      <c r="K248" s="11">
        <v>0</v>
      </c>
      <c r="L248" s="11">
        <v>0</v>
      </c>
      <c r="M248" s="11">
        <v>0</v>
      </c>
      <c r="N248" s="11">
        <v>6.2541559798542201E-2</v>
      </c>
      <c r="R248" s="11">
        <v>-0.03</v>
      </c>
      <c r="S248" s="17">
        <v>50.229500000000002</v>
      </c>
    </row>
    <row r="249" spans="4:19" x14ac:dyDescent="0.25">
      <c r="D249" s="10">
        <v>44317</v>
      </c>
      <c r="E249" s="11">
        <v>5.8470000000000004</v>
      </c>
      <c r="F249" s="11">
        <v>0</v>
      </c>
      <c r="G249" s="11">
        <v>0</v>
      </c>
      <c r="H249" s="11">
        <v>0</v>
      </c>
      <c r="J249" s="11">
        <v>0.57999999999999996</v>
      </c>
      <c r="K249" s="11">
        <v>0</v>
      </c>
      <c r="L249" s="11">
        <v>0</v>
      </c>
      <c r="M249" s="11">
        <v>0</v>
      </c>
      <c r="N249" s="11">
        <v>6.2544777343642693E-2</v>
      </c>
      <c r="R249" s="11">
        <v>-0.03</v>
      </c>
      <c r="S249" s="17">
        <v>51.042400000000001</v>
      </c>
    </row>
    <row r="250" spans="4:19" x14ac:dyDescent="0.25">
      <c r="D250" s="10">
        <v>44348</v>
      </c>
      <c r="E250" s="11">
        <v>5.8959999999999999</v>
      </c>
      <c r="F250" s="11">
        <v>0</v>
      </c>
      <c r="G250" s="11">
        <v>0</v>
      </c>
      <c r="H250" s="11">
        <v>0</v>
      </c>
      <c r="J250" s="11">
        <v>0.57999999999999996</v>
      </c>
      <c r="K250" s="11">
        <v>0</v>
      </c>
      <c r="L250" s="11">
        <v>0</v>
      </c>
      <c r="M250" s="11">
        <v>0</v>
      </c>
      <c r="N250" s="11">
        <v>6.2548102140250098E-2</v>
      </c>
      <c r="R250" s="11">
        <v>-0.03</v>
      </c>
      <c r="S250" s="17">
        <v>51.4373</v>
      </c>
    </row>
    <row r="251" spans="4:19" x14ac:dyDescent="0.25">
      <c r="D251" s="10">
        <v>44378</v>
      </c>
      <c r="E251" s="11">
        <v>5.9260000000000002</v>
      </c>
      <c r="F251" s="11">
        <v>0</v>
      </c>
      <c r="G251" s="11">
        <v>0</v>
      </c>
      <c r="H251" s="11">
        <v>0</v>
      </c>
      <c r="J251" s="11">
        <v>0.57999999999999996</v>
      </c>
      <c r="K251" s="11">
        <v>0</v>
      </c>
      <c r="L251" s="11">
        <v>0</v>
      </c>
      <c r="M251" s="11">
        <v>0</v>
      </c>
      <c r="N251" s="11">
        <v>6.2551319685357806E-2</v>
      </c>
      <c r="R251" s="11">
        <v>-0.03</v>
      </c>
      <c r="S251" s="17">
        <v>68.877200000000002</v>
      </c>
    </row>
    <row r="252" spans="4:19" x14ac:dyDescent="0.25">
      <c r="D252" s="10">
        <v>44409</v>
      </c>
      <c r="E252" s="11">
        <v>5.984</v>
      </c>
      <c r="F252" s="11">
        <v>0</v>
      </c>
      <c r="G252" s="11">
        <v>0</v>
      </c>
      <c r="H252" s="11">
        <v>0</v>
      </c>
      <c r="J252" s="11">
        <v>0.57999999999999996</v>
      </c>
      <c r="K252" s="11">
        <v>0</v>
      </c>
      <c r="L252" s="11">
        <v>0</v>
      </c>
      <c r="M252" s="11">
        <v>0</v>
      </c>
      <c r="N252" s="11">
        <v>6.2554644481972704E-2</v>
      </c>
      <c r="R252" s="11">
        <v>-0.03</v>
      </c>
      <c r="S252" s="17">
        <v>77.063199999999995</v>
      </c>
    </row>
    <row r="253" spans="4:19" x14ac:dyDescent="0.25">
      <c r="D253" s="10">
        <v>44440</v>
      </c>
      <c r="E253" s="11">
        <v>5.992</v>
      </c>
      <c r="F253" s="11">
        <v>0</v>
      </c>
      <c r="G253" s="11">
        <v>0</v>
      </c>
      <c r="H253" s="11">
        <v>0</v>
      </c>
      <c r="J253" s="11">
        <v>0.57999999999999996</v>
      </c>
      <c r="K253" s="11">
        <v>0</v>
      </c>
      <c r="L253" s="11">
        <v>0</v>
      </c>
      <c r="M253" s="11">
        <v>0</v>
      </c>
      <c r="N253" s="11">
        <v>6.25579692785911E-2</v>
      </c>
      <c r="R253" s="11">
        <v>-0.03</v>
      </c>
      <c r="S253" s="17">
        <v>57.679200000000002</v>
      </c>
    </row>
    <row r="254" spans="4:19" x14ac:dyDescent="0.25">
      <c r="D254" s="10">
        <v>44470</v>
      </c>
      <c r="E254" s="11">
        <v>6.02</v>
      </c>
      <c r="F254" s="11">
        <v>0</v>
      </c>
      <c r="G254" s="11">
        <v>0</v>
      </c>
      <c r="H254" s="11">
        <v>0</v>
      </c>
      <c r="J254" s="11">
        <v>0.57999999999999996</v>
      </c>
      <c r="K254" s="11">
        <v>0</v>
      </c>
      <c r="L254" s="11">
        <v>0</v>
      </c>
      <c r="M254" s="11">
        <v>0</v>
      </c>
      <c r="N254" s="11">
        <v>6.2561186823709494E-2</v>
      </c>
      <c r="R254" s="11">
        <v>-0.03</v>
      </c>
      <c r="S254" s="17">
        <v>50.839700000000001</v>
      </c>
    </row>
    <row r="255" spans="4:19" x14ac:dyDescent="0.25">
      <c r="D255" s="10">
        <v>44501</v>
      </c>
      <c r="E255" s="11">
        <v>6.1420000000000003</v>
      </c>
      <c r="F255" s="11">
        <v>0</v>
      </c>
      <c r="G255" s="11">
        <v>0</v>
      </c>
      <c r="H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6.2564511620334606E-2</v>
      </c>
      <c r="R255" s="11">
        <v>-0.03</v>
      </c>
      <c r="S255" s="17">
        <v>45.783999999999999</v>
      </c>
    </row>
    <row r="256" spans="4:19" x14ac:dyDescent="0.25">
      <c r="D256" s="10">
        <v>44531</v>
      </c>
      <c r="E256" s="11">
        <v>6.27</v>
      </c>
      <c r="F256" s="11">
        <v>0</v>
      </c>
      <c r="G256" s="11">
        <v>0</v>
      </c>
      <c r="H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6.2567729165459995E-2</v>
      </c>
      <c r="R256" s="11">
        <v>-0.03</v>
      </c>
      <c r="S256" s="17">
        <v>45.861899999999999</v>
      </c>
    </row>
    <row r="257" spans="4:19" x14ac:dyDescent="0.25">
      <c r="D257" s="10">
        <v>44562</v>
      </c>
      <c r="E257" s="11">
        <v>6.28</v>
      </c>
      <c r="F257" s="11">
        <v>0</v>
      </c>
      <c r="G257" s="11">
        <v>0</v>
      </c>
      <c r="H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6.2571053962092699E-2</v>
      </c>
      <c r="R257" s="11">
        <v>-0.03</v>
      </c>
      <c r="S257" s="17">
        <v>52.219000000000001</v>
      </c>
    </row>
    <row r="258" spans="4:19" x14ac:dyDescent="0.25">
      <c r="D258" s="10">
        <v>44593</v>
      </c>
      <c r="E258" s="11">
        <v>6.16</v>
      </c>
      <c r="F258" s="11">
        <v>0</v>
      </c>
      <c r="G258" s="11">
        <v>0</v>
      </c>
      <c r="H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6.2574378758729399E-2</v>
      </c>
      <c r="R258" s="11">
        <v>-0.03</v>
      </c>
      <c r="S258" s="17">
        <v>51.6357</v>
      </c>
    </row>
    <row r="259" spans="4:19" x14ac:dyDescent="0.25">
      <c r="D259" s="10">
        <v>44621</v>
      </c>
      <c r="E259" s="11">
        <v>6.02</v>
      </c>
      <c r="F259" s="11">
        <v>0</v>
      </c>
      <c r="G259" s="11">
        <v>0</v>
      </c>
      <c r="H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6.2577381800855897E-2</v>
      </c>
      <c r="R259" s="11">
        <v>-0.03</v>
      </c>
      <c r="S259" s="17">
        <v>50.904800000000002</v>
      </c>
    </row>
    <row r="260" spans="4:19" x14ac:dyDescent="0.25">
      <c r="D260" s="10">
        <v>44652</v>
      </c>
      <c r="E260" s="11">
        <v>5.907</v>
      </c>
      <c r="F260" s="11">
        <v>0</v>
      </c>
      <c r="G260" s="11">
        <v>0</v>
      </c>
      <c r="H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6.2580706597499702E-2</v>
      </c>
      <c r="R260" s="11">
        <v>-0.03</v>
      </c>
      <c r="S260" s="17">
        <v>50.459800000000001</v>
      </c>
    </row>
    <row r="261" spans="4:19" x14ac:dyDescent="0.25">
      <c r="D261" s="10">
        <v>44682</v>
      </c>
      <c r="E261" s="11">
        <v>5.9470000000000001</v>
      </c>
      <c r="F261" s="11">
        <v>0</v>
      </c>
      <c r="G261" s="11">
        <v>0</v>
      </c>
      <c r="H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6.2583924142641606E-2</v>
      </c>
      <c r="R261" s="11">
        <v>-0.03</v>
      </c>
      <c r="S261" s="17">
        <v>51.272599999999997</v>
      </c>
    </row>
    <row r="262" spans="4:19" x14ac:dyDescent="0.25">
      <c r="D262" s="10">
        <v>44713</v>
      </c>
      <c r="E262" s="11">
        <v>5.9960000000000004</v>
      </c>
      <c r="F262" s="11">
        <v>0</v>
      </c>
      <c r="G262" s="11">
        <v>0</v>
      </c>
      <c r="H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6.2587248939292503E-2</v>
      </c>
      <c r="R262" s="11">
        <v>-0.03</v>
      </c>
      <c r="S262" s="17">
        <v>51.667499999999997</v>
      </c>
    </row>
    <row r="263" spans="4:19" x14ac:dyDescent="0.25">
      <c r="D263" s="10">
        <v>44743</v>
      </c>
      <c r="E263" s="11">
        <v>6.0259999999999998</v>
      </c>
      <c r="F263" s="11">
        <v>0</v>
      </c>
      <c r="G263" s="11">
        <v>0</v>
      </c>
      <c r="H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6.2590466484441901E-2</v>
      </c>
      <c r="R263" s="11">
        <v>-0.03</v>
      </c>
      <c r="S263" s="17">
        <v>69.216800000000006</v>
      </c>
    </row>
    <row r="264" spans="4:19" x14ac:dyDescent="0.25">
      <c r="D264" s="10">
        <v>44774</v>
      </c>
      <c r="E264" s="11">
        <v>6.0839999999999996</v>
      </c>
      <c r="F264" s="11">
        <v>0</v>
      </c>
      <c r="G264" s="11">
        <v>0</v>
      </c>
      <c r="H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6.2593791281099903E-2</v>
      </c>
      <c r="R264" s="11">
        <v>-0.03</v>
      </c>
      <c r="S264" s="17">
        <v>77.402799999999999</v>
      </c>
    </row>
    <row r="265" spans="4:19" x14ac:dyDescent="0.25">
      <c r="D265" s="10">
        <v>44805</v>
      </c>
      <c r="E265" s="11">
        <v>6.0919999999999996</v>
      </c>
      <c r="F265" s="11">
        <v>0</v>
      </c>
      <c r="G265" s="11">
        <v>0</v>
      </c>
      <c r="H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6.2597116077761403E-2</v>
      </c>
      <c r="R265" s="11">
        <v>-0.03</v>
      </c>
      <c r="S265" s="17">
        <v>58.018799999999999</v>
      </c>
    </row>
    <row r="266" spans="4:19" x14ac:dyDescent="0.25">
      <c r="D266" s="10">
        <v>44835</v>
      </c>
      <c r="E266" s="11">
        <v>6.12</v>
      </c>
      <c r="F266" s="11">
        <v>0</v>
      </c>
      <c r="G266" s="11">
        <v>0</v>
      </c>
      <c r="H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6.26003336229215E-2</v>
      </c>
      <c r="R266" s="11">
        <v>-0.03</v>
      </c>
      <c r="S266" s="17">
        <v>51.055199999999999</v>
      </c>
    </row>
    <row r="267" spans="4:19" x14ac:dyDescent="0.25">
      <c r="D267" s="10">
        <v>44866</v>
      </c>
      <c r="E267" s="11">
        <v>6.242</v>
      </c>
      <c r="F267" s="11">
        <v>0</v>
      </c>
      <c r="G267" s="11">
        <v>0</v>
      </c>
      <c r="H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6.2603658419590202E-2</v>
      </c>
      <c r="R267" s="11">
        <v>-0.03</v>
      </c>
      <c r="S267" s="17">
        <v>45.999400000000001</v>
      </c>
    </row>
    <row r="268" spans="4:19" x14ac:dyDescent="0.25">
      <c r="D268" s="10">
        <v>44896</v>
      </c>
      <c r="E268" s="11">
        <v>6.37</v>
      </c>
      <c r="F268" s="11">
        <v>0</v>
      </c>
      <c r="G268" s="11">
        <v>0</v>
      </c>
      <c r="H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6.2606875964757294E-2</v>
      </c>
      <c r="R268" s="11">
        <v>-0.03</v>
      </c>
      <c r="S268" s="17">
        <v>46.077399999999997</v>
      </c>
    </row>
    <row r="269" spans="4:19" x14ac:dyDescent="0.25">
      <c r="D269" s="10">
        <v>44927</v>
      </c>
      <c r="E269" s="11">
        <v>6.38</v>
      </c>
      <c r="F269" s="11">
        <v>0</v>
      </c>
      <c r="G269" s="11">
        <v>0</v>
      </c>
      <c r="H269" s="11">
        <v>0</v>
      </c>
      <c r="J269" s="11">
        <v>0</v>
      </c>
      <c r="K269" s="11">
        <v>0</v>
      </c>
      <c r="L269" s="11">
        <v>0</v>
      </c>
      <c r="N269" s="11">
        <v>6.2610200761433504E-2</v>
      </c>
      <c r="R269" s="11">
        <v>-0.03</v>
      </c>
      <c r="S269" s="17">
        <v>52.444800000000001</v>
      </c>
    </row>
    <row r="270" spans="4:19" x14ac:dyDescent="0.25">
      <c r="D270" s="10">
        <v>44958</v>
      </c>
      <c r="E270" s="11">
        <v>6.26</v>
      </c>
      <c r="F270" s="11">
        <v>0</v>
      </c>
      <c r="G270" s="11">
        <v>0</v>
      </c>
      <c r="H270" s="11">
        <v>0</v>
      </c>
      <c r="J270" s="11">
        <v>0</v>
      </c>
      <c r="K270" s="11">
        <v>0</v>
      </c>
      <c r="L270" s="11">
        <v>0</v>
      </c>
      <c r="N270" s="11">
        <v>6.2613525558112795E-2</v>
      </c>
      <c r="R270" s="11">
        <v>-0.03</v>
      </c>
      <c r="S270" s="17">
        <v>51.861499999999999</v>
      </c>
    </row>
    <row r="271" spans="4:19" x14ac:dyDescent="0.25">
      <c r="D271" s="10">
        <v>44986</v>
      </c>
      <c r="E271" s="11">
        <v>6.12</v>
      </c>
      <c r="F271" s="11">
        <v>0</v>
      </c>
      <c r="G271" s="11">
        <v>0</v>
      </c>
      <c r="H271" s="11">
        <v>0</v>
      </c>
      <c r="J271" s="11">
        <v>0</v>
      </c>
      <c r="K271" s="11">
        <v>0</v>
      </c>
      <c r="L271" s="11">
        <v>0</v>
      </c>
      <c r="N271" s="11">
        <v>6.2616528600278901E-2</v>
      </c>
      <c r="R271" s="11">
        <v>-0.03</v>
      </c>
      <c r="S271" s="17">
        <v>51.130600000000001</v>
      </c>
    </row>
    <row r="272" spans="4:19" x14ac:dyDescent="0.25">
      <c r="D272" s="10">
        <v>45017</v>
      </c>
      <c r="E272" s="11">
        <v>6.0069999999999997</v>
      </c>
      <c r="F272" s="11">
        <v>0</v>
      </c>
      <c r="G272" s="11">
        <v>0</v>
      </c>
      <c r="H272" s="11">
        <v>0</v>
      </c>
      <c r="J272" s="11">
        <v>0</v>
      </c>
      <c r="K272" s="11">
        <v>0</v>
      </c>
      <c r="L272" s="11">
        <v>0</v>
      </c>
      <c r="N272" s="11">
        <v>6.2619853396965297E-2</v>
      </c>
      <c r="R272" s="11">
        <v>-0.03</v>
      </c>
      <c r="S272" s="17">
        <v>50.69</v>
      </c>
    </row>
    <row r="273" spans="4:19" x14ac:dyDescent="0.25">
      <c r="D273" s="10">
        <v>45047</v>
      </c>
      <c r="E273" s="11">
        <v>6.0469999999999997</v>
      </c>
      <c r="F273" s="11">
        <v>0</v>
      </c>
      <c r="G273" s="11">
        <v>0</v>
      </c>
      <c r="H273" s="11">
        <v>0</v>
      </c>
      <c r="J273" s="11">
        <v>0</v>
      </c>
      <c r="K273" s="11">
        <v>0</v>
      </c>
      <c r="L273" s="11">
        <v>0</v>
      </c>
      <c r="N273" s="11">
        <v>6.2623070942149403E-2</v>
      </c>
      <c r="R273" s="11">
        <v>-0.03</v>
      </c>
      <c r="S273" s="17">
        <v>51.502899999999997</v>
      </c>
    </row>
    <row r="274" spans="4:19" x14ac:dyDescent="0.25">
      <c r="D274" s="10">
        <v>45078</v>
      </c>
      <c r="E274" s="11">
        <v>6.0960000000000001</v>
      </c>
      <c r="F274" s="11">
        <v>0</v>
      </c>
      <c r="G274" s="11">
        <v>0</v>
      </c>
      <c r="H274" s="11">
        <v>0</v>
      </c>
      <c r="J274" s="11">
        <v>0</v>
      </c>
      <c r="K274" s="11">
        <v>0</v>
      </c>
      <c r="L274" s="11">
        <v>0</v>
      </c>
      <c r="N274" s="11">
        <v>6.2626395738843293E-2</v>
      </c>
      <c r="R274" s="11">
        <v>-0.03</v>
      </c>
      <c r="S274" s="17">
        <v>51.8977</v>
      </c>
    </row>
    <row r="275" spans="4:19" x14ac:dyDescent="0.25">
      <c r="D275" s="10">
        <v>45108</v>
      </c>
      <c r="E275" s="11">
        <v>6.1260000000000003</v>
      </c>
      <c r="F275" s="11">
        <v>0</v>
      </c>
      <c r="G275" s="11">
        <v>0</v>
      </c>
      <c r="H275" s="11">
        <v>0</v>
      </c>
      <c r="J275" s="11">
        <v>0</v>
      </c>
      <c r="K275" s="11">
        <v>0</v>
      </c>
      <c r="L275" s="11">
        <v>0</v>
      </c>
      <c r="N275" s="11">
        <v>6.2629613284034893E-2</v>
      </c>
      <c r="R275" s="11">
        <v>-0.03</v>
      </c>
      <c r="S275" s="17">
        <v>69.5565</v>
      </c>
    </row>
    <row r="276" spans="4:19" x14ac:dyDescent="0.25">
      <c r="D276" s="10">
        <v>45139</v>
      </c>
      <c r="E276" s="11">
        <v>6.1840000000000002</v>
      </c>
      <c r="F276" s="11">
        <v>0</v>
      </c>
      <c r="G276" s="11">
        <v>0</v>
      </c>
      <c r="H276" s="11">
        <v>0</v>
      </c>
      <c r="J276" s="11">
        <v>0</v>
      </c>
      <c r="K276" s="11">
        <v>0</v>
      </c>
      <c r="L276" s="11">
        <v>0</v>
      </c>
      <c r="N276" s="11">
        <v>6.2632938080735598E-2</v>
      </c>
      <c r="R276" s="11">
        <v>-0.03</v>
      </c>
      <c r="S276" s="17">
        <v>77.742400000000004</v>
      </c>
    </row>
    <row r="277" spans="4:19" x14ac:dyDescent="0.25">
      <c r="D277" s="10">
        <v>45170</v>
      </c>
      <c r="E277" s="11">
        <v>6.1920000000000002</v>
      </c>
      <c r="F277" s="11">
        <v>0</v>
      </c>
      <c r="G277" s="11">
        <v>0</v>
      </c>
      <c r="H277" s="11">
        <v>0</v>
      </c>
      <c r="J277" s="11">
        <v>0</v>
      </c>
      <c r="K277" s="11">
        <v>0</v>
      </c>
      <c r="L277" s="11">
        <v>0</v>
      </c>
      <c r="N277" s="11">
        <v>6.2636262877440604E-2</v>
      </c>
      <c r="R277" s="11">
        <v>-0.03</v>
      </c>
      <c r="S277" s="17">
        <v>58.358400000000003</v>
      </c>
    </row>
    <row r="278" spans="4:19" x14ac:dyDescent="0.25">
      <c r="D278" s="10">
        <v>45200</v>
      </c>
      <c r="E278" s="11">
        <v>6.22</v>
      </c>
      <c r="F278" s="11">
        <v>0</v>
      </c>
      <c r="G278" s="11">
        <v>0</v>
      </c>
      <c r="H278" s="11">
        <v>0</v>
      </c>
      <c r="J278" s="11">
        <v>0</v>
      </c>
      <c r="K278" s="11">
        <v>0</v>
      </c>
      <c r="L278" s="11">
        <v>0</v>
      </c>
      <c r="N278" s="11">
        <v>6.2639480422642405E-2</v>
      </c>
      <c r="R278" s="11">
        <v>-0.03</v>
      </c>
      <c r="S278" s="17">
        <v>51.270600000000002</v>
      </c>
    </row>
    <row r="279" spans="4:19" x14ac:dyDescent="0.25">
      <c r="D279" s="10">
        <v>45231</v>
      </c>
      <c r="E279" s="11">
        <v>6.3419999999999996</v>
      </c>
      <c r="F279" s="11">
        <v>0</v>
      </c>
      <c r="G279" s="11">
        <v>0</v>
      </c>
      <c r="H279" s="11">
        <v>0</v>
      </c>
      <c r="J279" s="11">
        <v>0</v>
      </c>
      <c r="K279" s="11">
        <v>0</v>
      </c>
      <c r="L279" s="11">
        <v>0</v>
      </c>
      <c r="N279" s="11">
        <v>6.26428052193546E-2</v>
      </c>
      <c r="R279" s="11">
        <v>-0.03</v>
      </c>
      <c r="S279" s="17">
        <v>46.2149</v>
      </c>
    </row>
    <row r="280" spans="4:19" x14ac:dyDescent="0.25">
      <c r="D280" s="10">
        <v>45261</v>
      </c>
      <c r="E280" s="11">
        <v>6.47</v>
      </c>
      <c r="F280" s="11">
        <v>0</v>
      </c>
      <c r="G280" s="11">
        <v>0</v>
      </c>
      <c r="H280" s="11">
        <v>0</v>
      </c>
      <c r="J280" s="11">
        <v>0</v>
      </c>
      <c r="K280" s="11">
        <v>0</v>
      </c>
      <c r="L280" s="11">
        <v>0</v>
      </c>
      <c r="N280" s="11">
        <v>6.2646022764563103E-2</v>
      </c>
      <c r="R280" s="11">
        <v>-0.03</v>
      </c>
      <c r="S280" s="17">
        <v>46.2928</v>
      </c>
    </row>
    <row r="281" spans="4:19" x14ac:dyDescent="0.25">
      <c r="D281" s="10">
        <v>45292</v>
      </c>
      <c r="E281" s="11">
        <v>6.48</v>
      </c>
      <c r="F281" s="11">
        <v>0</v>
      </c>
      <c r="G281" s="11">
        <v>0</v>
      </c>
      <c r="H281" s="11">
        <v>0</v>
      </c>
      <c r="J281" s="11">
        <v>0</v>
      </c>
      <c r="K281" s="11">
        <v>0</v>
      </c>
      <c r="L281" s="11">
        <v>0</v>
      </c>
      <c r="N281" s="11">
        <v>6.2649347561282404E-2</v>
      </c>
      <c r="R281" s="11">
        <v>-0.03</v>
      </c>
      <c r="S281" s="17">
        <v>52.6706</v>
      </c>
    </row>
    <row r="282" spans="4:19" x14ac:dyDescent="0.25">
      <c r="D282" s="10">
        <v>45323</v>
      </c>
      <c r="E282" s="11">
        <v>6.36</v>
      </c>
      <c r="F282" s="11">
        <v>0</v>
      </c>
      <c r="G282" s="11">
        <v>0</v>
      </c>
      <c r="H282" s="11">
        <v>0</v>
      </c>
      <c r="J282" s="11">
        <v>0</v>
      </c>
      <c r="K282" s="11">
        <v>0</v>
      </c>
      <c r="L282" s="11">
        <v>0</v>
      </c>
      <c r="N282" s="11">
        <v>6.2652672358005201E-2</v>
      </c>
      <c r="R282" s="11">
        <v>-0.03</v>
      </c>
      <c r="S282" s="17">
        <v>52.087299999999999</v>
      </c>
    </row>
    <row r="283" spans="4:19" x14ac:dyDescent="0.25">
      <c r="D283" s="10">
        <v>45352</v>
      </c>
      <c r="E283" s="11">
        <v>6.22</v>
      </c>
      <c r="F283" s="11">
        <v>0</v>
      </c>
      <c r="G283" s="11">
        <v>0</v>
      </c>
      <c r="H283" s="11">
        <v>0</v>
      </c>
      <c r="J283" s="11">
        <v>0</v>
      </c>
      <c r="K283" s="11">
        <v>0</v>
      </c>
      <c r="L283" s="11">
        <v>0</v>
      </c>
      <c r="N283" s="11">
        <v>6.2655782651717104E-2</v>
      </c>
      <c r="R283" s="11">
        <v>-0.03</v>
      </c>
      <c r="S283" s="17">
        <v>51.356400000000001</v>
      </c>
    </row>
    <row r="284" spans="4:19" x14ac:dyDescent="0.25">
      <c r="D284" s="10">
        <v>45383</v>
      </c>
      <c r="E284" s="11">
        <v>6.1070000000000002</v>
      </c>
      <c r="F284" s="11">
        <v>0</v>
      </c>
      <c r="G284" s="11">
        <v>0</v>
      </c>
      <c r="H284" s="11">
        <v>0</v>
      </c>
      <c r="J284" s="11">
        <v>0</v>
      </c>
      <c r="K284" s="11">
        <v>0</v>
      </c>
      <c r="L284" s="11">
        <v>0</v>
      </c>
      <c r="N284" s="11">
        <v>6.2659107448447507E-2</v>
      </c>
      <c r="R284" s="11">
        <v>-0.03</v>
      </c>
      <c r="S284" s="17">
        <v>50.920200000000001</v>
      </c>
    </row>
    <row r="285" spans="4:19" x14ac:dyDescent="0.25">
      <c r="D285" s="10">
        <v>45413</v>
      </c>
      <c r="E285" s="11">
        <v>6.1470000000000002</v>
      </c>
      <c r="F285" s="11">
        <v>0</v>
      </c>
      <c r="G285" s="11">
        <v>0</v>
      </c>
      <c r="H285" s="11">
        <v>0</v>
      </c>
      <c r="J285" s="11">
        <v>0</v>
      </c>
      <c r="K285" s="11">
        <v>0</v>
      </c>
      <c r="L285" s="11">
        <v>0</v>
      </c>
      <c r="N285" s="11">
        <v>6.2662324993673302E-2</v>
      </c>
      <c r="R285" s="11">
        <v>-0.03</v>
      </c>
    </row>
    <row r="286" spans="4:19" x14ac:dyDescent="0.25">
      <c r="D286" s="10">
        <v>45444</v>
      </c>
      <c r="E286" s="11">
        <v>6.1959999999999997</v>
      </c>
      <c r="F286" s="11">
        <v>0</v>
      </c>
      <c r="G286" s="11">
        <v>0</v>
      </c>
      <c r="H286" s="11">
        <v>0</v>
      </c>
      <c r="J286" s="11">
        <v>0</v>
      </c>
      <c r="K286" s="11">
        <v>0</v>
      </c>
      <c r="L286" s="11">
        <v>0</v>
      </c>
      <c r="N286" s="11">
        <v>6.2665649790410297E-2</v>
      </c>
      <c r="R286" s="11">
        <v>-0.03</v>
      </c>
    </row>
    <row r="287" spans="4:19" x14ac:dyDescent="0.25">
      <c r="D287" s="10">
        <v>45474</v>
      </c>
      <c r="E287" s="11">
        <v>6.226</v>
      </c>
      <c r="F287" s="11">
        <v>0</v>
      </c>
      <c r="G287" s="11">
        <v>0</v>
      </c>
      <c r="H287" s="11">
        <v>0</v>
      </c>
      <c r="J287" s="11">
        <v>0</v>
      </c>
      <c r="K287" s="11">
        <v>0</v>
      </c>
      <c r="L287" s="11">
        <v>0</v>
      </c>
      <c r="N287" s="11">
        <v>6.2668867335643696E-2</v>
      </c>
      <c r="R287" s="11">
        <v>-0.03</v>
      </c>
    </row>
    <row r="288" spans="4:19" x14ac:dyDescent="0.25">
      <c r="D288" s="10">
        <v>45505</v>
      </c>
      <c r="E288" s="11">
        <v>6.2839999999999998</v>
      </c>
      <c r="F288" s="11">
        <v>0</v>
      </c>
      <c r="G288" s="11">
        <v>0</v>
      </c>
      <c r="H288" s="11">
        <v>0</v>
      </c>
      <c r="J288" s="11">
        <v>0</v>
      </c>
      <c r="K288" s="11">
        <v>0</v>
      </c>
      <c r="L288" s="11">
        <v>0</v>
      </c>
      <c r="N288" s="11">
        <v>6.2672192132388296E-2</v>
      </c>
      <c r="R288" s="11">
        <v>-0.03</v>
      </c>
    </row>
    <row r="289" spans="4:18" x14ac:dyDescent="0.25">
      <c r="D289" s="10">
        <v>45536</v>
      </c>
      <c r="E289" s="11">
        <v>6.2919999999999998</v>
      </c>
      <c r="F289" s="11">
        <v>0</v>
      </c>
      <c r="G289" s="11">
        <v>0</v>
      </c>
      <c r="H289" s="11">
        <v>0</v>
      </c>
      <c r="J289" s="11">
        <v>0</v>
      </c>
      <c r="K289" s="11">
        <v>0</v>
      </c>
      <c r="L289" s="11">
        <v>0</v>
      </c>
      <c r="N289" s="11">
        <v>6.2675516929136393E-2</v>
      </c>
      <c r="R289" s="11">
        <v>-0.03</v>
      </c>
    </row>
    <row r="290" spans="4:18" x14ac:dyDescent="0.25">
      <c r="D290" s="10">
        <v>45566</v>
      </c>
      <c r="E290" s="11">
        <v>6.32</v>
      </c>
      <c r="F290" s="11">
        <v>0</v>
      </c>
      <c r="G290" s="11">
        <v>0</v>
      </c>
      <c r="H290" s="11">
        <v>0</v>
      </c>
      <c r="J290" s="11">
        <v>0</v>
      </c>
      <c r="K290" s="11">
        <v>0</v>
      </c>
      <c r="L290" s="11">
        <v>0</v>
      </c>
      <c r="N290" s="11">
        <v>6.2678734474379993E-2</v>
      </c>
      <c r="R290" s="11">
        <v>-0.03</v>
      </c>
    </row>
    <row r="291" spans="4:18" x14ac:dyDescent="0.25">
      <c r="D291" s="10">
        <v>45597</v>
      </c>
      <c r="E291" s="11">
        <v>6.4420000000000002</v>
      </c>
      <c r="F291" s="11">
        <v>0</v>
      </c>
      <c r="G291" s="11">
        <v>0</v>
      </c>
      <c r="H291" s="11">
        <v>0</v>
      </c>
      <c r="J291" s="11">
        <v>0</v>
      </c>
      <c r="K291" s="11">
        <v>0</v>
      </c>
      <c r="L291" s="11">
        <v>0</v>
      </c>
      <c r="N291" s="11">
        <v>6.2682059271135196E-2</v>
      </c>
      <c r="R291" s="11">
        <v>-0.03</v>
      </c>
    </row>
    <row r="292" spans="4:18" x14ac:dyDescent="0.25">
      <c r="D292" s="10">
        <v>45627</v>
      </c>
      <c r="E292" s="11">
        <v>6.57</v>
      </c>
      <c r="F292" s="11">
        <v>0</v>
      </c>
      <c r="G292" s="11">
        <v>0</v>
      </c>
      <c r="H292" s="11">
        <v>0</v>
      </c>
      <c r="J292" s="11">
        <v>0</v>
      </c>
      <c r="K292" s="11">
        <v>0</v>
      </c>
      <c r="L292" s="11">
        <v>0</v>
      </c>
      <c r="N292" s="11">
        <v>6.2685276816385901E-2</v>
      </c>
      <c r="R292" s="11">
        <v>-0.03</v>
      </c>
    </row>
    <row r="293" spans="4:18" x14ac:dyDescent="0.25">
      <c r="F293" s="11">
        <v>0</v>
      </c>
      <c r="G293" s="11">
        <v>0</v>
      </c>
      <c r="H293" s="11">
        <v>0</v>
      </c>
      <c r="J293" s="11">
        <v>0</v>
      </c>
      <c r="K293" s="11">
        <v>0</v>
      </c>
      <c r="L293" s="11">
        <v>0</v>
      </c>
      <c r="N293" s="11">
        <v>6.2688601613148695E-2</v>
      </c>
      <c r="R293" s="11">
        <v>-0.03</v>
      </c>
    </row>
    <row r="294" spans="4:18" x14ac:dyDescent="0.25">
      <c r="F294" s="11">
        <v>0</v>
      </c>
      <c r="G294" s="11">
        <v>0</v>
      </c>
      <c r="H294" s="11">
        <v>0</v>
      </c>
      <c r="J294" s="11">
        <v>0</v>
      </c>
      <c r="K294" s="11">
        <v>0</v>
      </c>
      <c r="L294" s="11">
        <v>0</v>
      </c>
      <c r="N294" s="11">
        <v>6.2691926409915097E-2</v>
      </c>
      <c r="R294" s="11">
        <v>-0.03</v>
      </c>
    </row>
    <row r="295" spans="4:18" x14ac:dyDescent="0.25">
      <c r="F295" s="11">
        <v>0</v>
      </c>
      <c r="G295" s="11">
        <v>0</v>
      </c>
      <c r="H295" s="11">
        <v>0</v>
      </c>
      <c r="J295" s="11">
        <v>0</v>
      </c>
      <c r="K295" s="11">
        <v>0</v>
      </c>
      <c r="L295" s="11">
        <v>0</v>
      </c>
      <c r="N295" s="11">
        <v>6.2694929452158404E-2</v>
      </c>
      <c r="R295" s="11">
        <v>-0.03</v>
      </c>
    </row>
    <row r="296" spans="4:18" x14ac:dyDescent="0.25">
      <c r="F296" s="11">
        <v>0</v>
      </c>
      <c r="G296" s="11">
        <v>0</v>
      </c>
      <c r="H296" s="11">
        <v>0</v>
      </c>
      <c r="J296" s="11">
        <v>0</v>
      </c>
      <c r="K296" s="11">
        <v>0</v>
      </c>
      <c r="L296" s="11">
        <v>0</v>
      </c>
      <c r="N296" s="11">
        <v>6.2698254248931801E-2</v>
      </c>
      <c r="R296" s="11">
        <v>-0.03</v>
      </c>
    </row>
    <row r="297" spans="4:18" x14ac:dyDescent="0.25">
      <c r="F297" s="11">
        <v>0</v>
      </c>
      <c r="G297" s="11">
        <v>0</v>
      </c>
      <c r="H297" s="11">
        <v>0</v>
      </c>
      <c r="J297" s="11">
        <v>0</v>
      </c>
      <c r="K297" s="11">
        <v>0</v>
      </c>
      <c r="L297" s="11">
        <v>0</v>
      </c>
      <c r="N297" s="11">
        <v>6.2701471794199395E-2</v>
      </c>
      <c r="R297" s="11">
        <v>-0.03</v>
      </c>
    </row>
    <row r="298" spans="4:18" x14ac:dyDescent="0.25">
      <c r="F298" s="11">
        <v>0</v>
      </c>
      <c r="G298" s="11">
        <v>0</v>
      </c>
      <c r="H298" s="11">
        <v>0</v>
      </c>
      <c r="J298" s="11">
        <v>0</v>
      </c>
      <c r="K298" s="11">
        <v>0</v>
      </c>
      <c r="L298" s="11">
        <v>0</v>
      </c>
      <c r="N298" s="11">
        <v>6.2704796590979897E-2</v>
      </c>
      <c r="R298" s="11">
        <v>-0.03</v>
      </c>
    </row>
    <row r="299" spans="4:18" x14ac:dyDescent="0.25">
      <c r="F299" s="11">
        <v>0</v>
      </c>
      <c r="G299" s="11">
        <v>0</v>
      </c>
      <c r="H299" s="11">
        <v>0</v>
      </c>
      <c r="J299" s="11">
        <v>0</v>
      </c>
      <c r="K299" s="11">
        <v>0</v>
      </c>
      <c r="L299" s="11">
        <v>0</v>
      </c>
      <c r="N299" s="11">
        <v>6.2708014136254597E-2</v>
      </c>
      <c r="R299" s="11">
        <v>-0.03</v>
      </c>
    </row>
    <row r="300" spans="4:18" x14ac:dyDescent="0.25">
      <c r="F300" s="11">
        <v>0</v>
      </c>
      <c r="G300" s="11">
        <v>0</v>
      </c>
      <c r="H300" s="11">
        <v>0</v>
      </c>
      <c r="J300" s="11">
        <v>0</v>
      </c>
      <c r="K300" s="11">
        <v>0</v>
      </c>
      <c r="L300" s="11">
        <v>0</v>
      </c>
      <c r="N300" s="11">
        <v>6.2711338933042704E-2</v>
      </c>
      <c r="R300" s="11">
        <v>-0.03</v>
      </c>
    </row>
    <row r="301" spans="4:18" x14ac:dyDescent="0.25">
      <c r="F301" s="11">
        <v>0</v>
      </c>
      <c r="G301" s="11">
        <v>0</v>
      </c>
      <c r="H301" s="11">
        <v>0</v>
      </c>
      <c r="J301" s="11">
        <v>0</v>
      </c>
      <c r="K301" s="11">
        <v>0</v>
      </c>
      <c r="L301" s="11">
        <v>0</v>
      </c>
      <c r="N301" s="11">
        <v>6.2714663729833503E-2</v>
      </c>
      <c r="R301" s="11">
        <v>-0.03</v>
      </c>
    </row>
    <row r="302" spans="4:18" x14ac:dyDescent="0.25">
      <c r="F302" s="11">
        <v>0</v>
      </c>
      <c r="G302" s="11">
        <v>0</v>
      </c>
      <c r="H302" s="11">
        <v>0</v>
      </c>
      <c r="J302" s="11">
        <v>0</v>
      </c>
      <c r="K302" s="11">
        <v>0</v>
      </c>
      <c r="L302" s="11">
        <v>0</v>
      </c>
      <c r="N302" s="11">
        <v>6.2717881275119194E-2</v>
      </c>
      <c r="R302" s="11">
        <v>-0.03</v>
      </c>
    </row>
    <row r="303" spans="4:18" x14ac:dyDescent="0.25">
      <c r="F303" s="11">
        <v>0</v>
      </c>
      <c r="G303" s="11">
        <v>0</v>
      </c>
      <c r="H303" s="11">
        <v>0</v>
      </c>
      <c r="J303" s="11">
        <v>0</v>
      </c>
      <c r="K303" s="11">
        <v>0</v>
      </c>
      <c r="L303" s="11">
        <v>0</v>
      </c>
      <c r="N303" s="11">
        <v>6.2721206071917598E-2</v>
      </c>
      <c r="R303" s="11">
        <v>-0.03</v>
      </c>
    </row>
    <row r="304" spans="4:18" x14ac:dyDescent="0.25">
      <c r="F304" s="11">
        <v>0</v>
      </c>
      <c r="G304" s="11">
        <v>0</v>
      </c>
      <c r="H304" s="11">
        <v>0</v>
      </c>
      <c r="J304" s="11">
        <v>0</v>
      </c>
      <c r="K304" s="11">
        <v>0</v>
      </c>
      <c r="L304" s="11">
        <v>0</v>
      </c>
      <c r="N304" s="11">
        <v>6.2724423617210395E-2</v>
      </c>
      <c r="R304" s="11">
        <v>-0.03</v>
      </c>
    </row>
    <row r="305" spans="6:18" x14ac:dyDescent="0.25">
      <c r="F305" s="11">
        <v>0</v>
      </c>
      <c r="G305" s="11">
        <v>0</v>
      </c>
      <c r="H305" s="11">
        <v>0</v>
      </c>
      <c r="J305" s="11">
        <v>0</v>
      </c>
      <c r="K305" s="11">
        <v>0</v>
      </c>
      <c r="L305" s="11">
        <v>0</v>
      </c>
      <c r="N305" s="11">
        <v>6.2727748414016293E-2</v>
      </c>
      <c r="R305" s="11">
        <v>-0.03</v>
      </c>
    </row>
    <row r="306" spans="6:18" x14ac:dyDescent="0.25">
      <c r="F306" s="11">
        <v>0</v>
      </c>
      <c r="G306" s="11">
        <v>0</v>
      </c>
      <c r="H306" s="11">
        <v>0</v>
      </c>
      <c r="J306" s="11">
        <v>0</v>
      </c>
      <c r="K306" s="11">
        <v>0</v>
      </c>
      <c r="L306" s="11">
        <v>0</v>
      </c>
      <c r="N306" s="11">
        <v>6.27310732108253E-2</v>
      </c>
      <c r="R306" s="11">
        <v>-0.03</v>
      </c>
    </row>
    <row r="307" spans="6:18" x14ac:dyDescent="0.25">
      <c r="F307" s="11">
        <v>0</v>
      </c>
      <c r="G307" s="11">
        <v>0</v>
      </c>
      <c r="H307" s="11">
        <v>0</v>
      </c>
      <c r="J307" s="11">
        <v>0</v>
      </c>
      <c r="K307" s="11">
        <v>0</v>
      </c>
      <c r="L307" s="11">
        <v>0</v>
      </c>
      <c r="N307" s="11">
        <v>6.2734076253108104E-2</v>
      </c>
      <c r="R307" s="11">
        <v>-0.03</v>
      </c>
    </row>
    <row r="308" spans="6:18" x14ac:dyDescent="0.25">
      <c r="F308" s="11">
        <v>0</v>
      </c>
      <c r="G308" s="11">
        <v>0</v>
      </c>
      <c r="H308" s="11">
        <v>0</v>
      </c>
      <c r="J308" s="11">
        <v>0</v>
      </c>
      <c r="K308" s="11">
        <v>0</v>
      </c>
      <c r="L308" s="11">
        <v>0</v>
      </c>
      <c r="N308" s="11">
        <v>6.2737401049924202E-2</v>
      </c>
      <c r="R308" s="11">
        <v>-0.03</v>
      </c>
    </row>
    <row r="309" spans="6:18" x14ac:dyDescent="0.25">
      <c r="F309" s="11">
        <v>0</v>
      </c>
      <c r="G309" s="11">
        <v>0</v>
      </c>
      <c r="H309" s="11">
        <v>0</v>
      </c>
      <c r="J309" s="11">
        <v>0</v>
      </c>
      <c r="K309" s="11">
        <v>0</v>
      </c>
      <c r="L309" s="11">
        <v>0</v>
      </c>
      <c r="N309" s="11">
        <v>6.2740618595233902E-2</v>
      </c>
      <c r="R309" s="11">
        <v>-0.03</v>
      </c>
    </row>
    <row r="310" spans="6:18" x14ac:dyDescent="0.25">
      <c r="F310" s="11">
        <v>0</v>
      </c>
      <c r="G310" s="11">
        <v>0</v>
      </c>
      <c r="H310" s="11">
        <v>0</v>
      </c>
      <c r="J310" s="11">
        <v>0</v>
      </c>
      <c r="K310" s="11">
        <v>0</v>
      </c>
      <c r="L310" s="11">
        <v>0</v>
      </c>
      <c r="N310" s="11">
        <v>6.2743943392057994E-2</v>
      </c>
      <c r="R310" s="11">
        <v>-0.03</v>
      </c>
    </row>
    <row r="311" spans="6:18" x14ac:dyDescent="0.25">
      <c r="F311" s="11">
        <v>0</v>
      </c>
      <c r="G311" s="11">
        <v>0</v>
      </c>
      <c r="H311" s="11">
        <v>0</v>
      </c>
      <c r="J311" s="11">
        <v>0</v>
      </c>
      <c r="K311" s="11">
        <v>0</v>
      </c>
      <c r="L311" s="11">
        <v>0</v>
      </c>
      <c r="N311" s="11">
        <v>6.2747160937374397E-2</v>
      </c>
      <c r="R311" s="11">
        <v>-0.03</v>
      </c>
    </row>
    <row r="312" spans="6:18" x14ac:dyDescent="0.25">
      <c r="F312" s="11">
        <v>0</v>
      </c>
      <c r="G312" s="11">
        <v>0</v>
      </c>
      <c r="H312" s="11">
        <v>0</v>
      </c>
      <c r="J312" s="11">
        <v>0</v>
      </c>
      <c r="K312" s="11">
        <v>0</v>
      </c>
      <c r="L312" s="11">
        <v>0</v>
      </c>
      <c r="N312" s="11">
        <v>6.2750485734205205E-2</v>
      </c>
      <c r="R312" s="11">
        <v>-0.03</v>
      </c>
    </row>
    <row r="313" spans="6:18" x14ac:dyDescent="0.25">
      <c r="F313" s="11">
        <v>0</v>
      </c>
      <c r="G313" s="11">
        <v>0</v>
      </c>
      <c r="H313" s="11">
        <v>0</v>
      </c>
      <c r="J313" s="11">
        <v>0</v>
      </c>
      <c r="K313" s="11">
        <v>0</v>
      </c>
      <c r="L313" s="11">
        <v>0</v>
      </c>
      <c r="N313" s="11">
        <v>6.27538105310399E-2</v>
      </c>
      <c r="R313" s="11">
        <v>-0.03</v>
      </c>
    </row>
    <row r="314" spans="6:18" x14ac:dyDescent="0.25">
      <c r="F314" s="11">
        <v>0</v>
      </c>
      <c r="G314" s="11">
        <v>0</v>
      </c>
      <c r="H314" s="11">
        <v>0</v>
      </c>
      <c r="J314" s="11">
        <v>0</v>
      </c>
      <c r="K314" s="11">
        <v>0</v>
      </c>
      <c r="L314" s="11">
        <v>0</v>
      </c>
      <c r="N314" s="11">
        <v>6.2757028076367002E-2</v>
      </c>
      <c r="R314" s="11">
        <v>-0.03</v>
      </c>
    </row>
    <row r="315" spans="6:18" x14ac:dyDescent="0.25">
      <c r="F315" s="11">
        <v>0</v>
      </c>
      <c r="G315" s="11">
        <v>0</v>
      </c>
      <c r="H315" s="11">
        <v>0</v>
      </c>
      <c r="J315" s="11">
        <v>0</v>
      </c>
      <c r="K315" s="11">
        <v>0</v>
      </c>
      <c r="L315" s="11">
        <v>0</v>
      </c>
      <c r="N315" s="11">
        <v>6.2760352873208802E-2</v>
      </c>
      <c r="R315" s="11">
        <v>-0.03</v>
      </c>
    </row>
    <row r="316" spans="6:18" x14ac:dyDescent="0.25">
      <c r="F316" s="11">
        <v>0</v>
      </c>
      <c r="G316" s="11">
        <v>0</v>
      </c>
      <c r="H316" s="11">
        <v>0</v>
      </c>
      <c r="J316" s="11">
        <v>0</v>
      </c>
      <c r="K316" s="11">
        <v>0</v>
      </c>
      <c r="L316" s="11">
        <v>0</v>
      </c>
      <c r="N316" s="11">
        <v>6.2763570418542997E-2</v>
      </c>
      <c r="R316" s="11">
        <v>-0.03</v>
      </c>
    </row>
    <row r="317" spans="6:18" x14ac:dyDescent="0.25">
      <c r="F317" s="11">
        <v>0</v>
      </c>
      <c r="G317" s="11">
        <v>0</v>
      </c>
      <c r="H317" s="11">
        <v>0</v>
      </c>
      <c r="J317" s="11">
        <v>0</v>
      </c>
      <c r="K317" s="11">
        <v>0</v>
      </c>
      <c r="L317" s="11">
        <v>0</v>
      </c>
      <c r="N317" s="11">
        <v>6.2766895215391902E-2</v>
      </c>
      <c r="R317" s="11">
        <v>-0.03</v>
      </c>
    </row>
    <row r="318" spans="6:18" x14ac:dyDescent="0.25">
      <c r="F318" s="11">
        <v>0</v>
      </c>
      <c r="G318" s="11">
        <v>0</v>
      </c>
      <c r="H318" s="11">
        <v>0</v>
      </c>
      <c r="J318" s="11">
        <v>0</v>
      </c>
      <c r="K318" s="11">
        <v>0</v>
      </c>
      <c r="L318" s="11">
        <v>0</v>
      </c>
      <c r="N318" s="11">
        <v>6.2770220012244402E-2</v>
      </c>
      <c r="R318" s="11">
        <v>-0.03</v>
      </c>
    </row>
    <row r="319" spans="6:18" x14ac:dyDescent="0.25">
      <c r="F319" s="11">
        <v>0</v>
      </c>
      <c r="G319" s="11">
        <v>0</v>
      </c>
      <c r="H319" s="11">
        <v>0</v>
      </c>
      <c r="J319" s="11">
        <v>0</v>
      </c>
      <c r="K319" s="11">
        <v>0</v>
      </c>
      <c r="L319" s="11">
        <v>0</v>
      </c>
      <c r="N319" s="11">
        <v>6.2773223054565896E-2</v>
      </c>
      <c r="R319" s="11">
        <v>-0.03</v>
      </c>
    </row>
    <row r="320" spans="6:18" x14ac:dyDescent="0.25">
      <c r="F320" s="11">
        <v>0</v>
      </c>
      <c r="G320" s="11">
        <v>0</v>
      </c>
      <c r="H320" s="11">
        <v>0</v>
      </c>
      <c r="J320" s="11">
        <v>0</v>
      </c>
      <c r="K320" s="11">
        <v>0</v>
      </c>
      <c r="L320" s="11">
        <v>0</v>
      </c>
      <c r="N320" s="11">
        <v>6.2776547851426001E-2</v>
      </c>
      <c r="R320" s="11">
        <v>-0.03</v>
      </c>
    </row>
    <row r="321" spans="6:18" x14ac:dyDescent="0.25">
      <c r="F321" s="11">
        <v>0</v>
      </c>
      <c r="G321" s="11">
        <v>0</v>
      </c>
      <c r="H321" s="11">
        <v>0</v>
      </c>
      <c r="J321" s="11">
        <v>0</v>
      </c>
      <c r="K321" s="11">
        <v>0</v>
      </c>
      <c r="L321" s="11">
        <v>0</v>
      </c>
      <c r="N321" s="11">
        <v>6.2779765396777404E-2</v>
      </c>
      <c r="R321" s="11">
        <v>-0.03</v>
      </c>
    </row>
    <row r="322" spans="6:18" x14ac:dyDescent="0.25">
      <c r="F322" s="11">
        <v>0</v>
      </c>
      <c r="G322" s="11">
        <v>0</v>
      </c>
      <c r="H322" s="11">
        <v>0</v>
      </c>
      <c r="J322" s="11">
        <v>0</v>
      </c>
      <c r="K322" s="11">
        <v>0</v>
      </c>
      <c r="L322" s="11">
        <v>0</v>
      </c>
      <c r="N322" s="11">
        <v>6.27830901936441E-2</v>
      </c>
      <c r="R322" s="11">
        <v>-0.03</v>
      </c>
    </row>
    <row r="323" spans="6:18" x14ac:dyDescent="0.25">
      <c r="F323" s="11">
        <v>0</v>
      </c>
      <c r="G323" s="11">
        <v>0</v>
      </c>
      <c r="H323" s="11">
        <v>0</v>
      </c>
      <c r="J323" s="11">
        <v>0</v>
      </c>
      <c r="K323" s="11">
        <v>0</v>
      </c>
      <c r="L323" s="11">
        <v>0</v>
      </c>
      <c r="N323" s="11">
        <v>6.2786307739002706E-2</v>
      </c>
      <c r="R323" s="11">
        <v>-0.03</v>
      </c>
    </row>
    <row r="324" spans="6:18" x14ac:dyDescent="0.25">
      <c r="F324" s="11">
        <v>0</v>
      </c>
      <c r="G324" s="11">
        <v>0</v>
      </c>
      <c r="H324" s="11">
        <v>0</v>
      </c>
      <c r="J324" s="11">
        <v>0</v>
      </c>
      <c r="K324" s="11">
        <v>0</v>
      </c>
      <c r="L324" s="11">
        <v>0</v>
      </c>
      <c r="N324" s="11">
        <v>6.2789632535876605E-2</v>
      </c>
      <c r="R324" s="11">
        <v>-0.03</v>
      </c>
    </row>
    <row r="325" spans="6:18" x14ac:dyDescent="0.25">
      <c r="F325" s="11">
        <v>0</v>
      </c>
      <c r="G325" s="11">
        <v>0</v>
      </c>
      <c r="H325" s="11">
        <v>0</v>
      </c>
      <c r="J325" s="11">
        <v>0</v>
      </c>
      <c r="K325" s="11">
        <v>0</v>
      </c>
      <c r="L325" s="11">
        <v>0</v>
      </c>
      <c r="N325" s="11">
        <v>6.2792957332754404E-2</v>
      </c>
      <c r="R325" s="11">
        <v>-0.03</v>
      </c>
    </row>
    <row r="326" spans="6:18" x14ac:dyDescent="0.25">
      <c r="F326" s="11">
        <v>0</v>
      </c>
      <c r="G326" s="11">
        <v>0</v>
      </c>
      <c r="H326" s="11">
        <v>0</v>
      </c>
      <c r="J326" s="11">
        <v>0</v>
      </c>
      <c r="K326" s="11">
        <v>0</v>
      </c>
      <c r="L326" s="11">
        <v>0</v>
      </c>
      <c r="N326" s="11">
        <v>6.2796174878123598E-2</v>
      </c>
      <c r="R326" s="11">
        <v>-0.03</v>
      </c>
    </row>
    <row r="327" spans="6:18" x14ac:dyDescent="0.25">
      <c r="F327" s="11">
        <v>0</v>
      </c>
      <c r="G327" s="11">
        <v>0</v>
      </c>
      <c r="H327" s="11">
        <v>0</v>
      </c>
      <c r="J327" s="11">
        <v>0</v>
      </c>
      <c r="K327" s="11">
        <v>0</v>
      </c>
      <c r="L327" s="11">
        <v>0</v>
      </c>
      <c r="N327" s="11">
        <v>6.2799499675008502E-2</v>
      </c>
      <c r="R327" s="11">
        <v>-0.03</v>
      </c>
    </row>
    <row r="328" spans="6:18" x14ac:dyDescent="0.25">
      <c r="F328" s="11">
        <v>0</v>
      </c>
      <c r="G328" s="11">
        <v>0</v>
      </c>
      <c r="H328" s="11">
        <v>0</v>
      </c>
      <c r="J328" s="11">
        <v>0</v>
      </c>
      <c r="K328" s="11">
        <v>0</v>
      </c>
      <c r="L328" s="11">
        <v>0</v>
      </c>
      <c r="N328" s="11">
        <v>6.2802717220383997E-2</v>
      </c>
      <c r="R328" s="11">
        <v>-0.03</v>
      </c>
    </row>
    <row r="329" spans="6:18" x14ac:dyDescent="0.25">
      <c r="F329" s="11">
        <v>0</v>
      </c>
      <c r="G329" s="11">
        <v>0</v>
      </c>
      <c r="H329" s="11">
        <v>0</v>
      </c>
      <c r="J329" s="11">
        <v>0</v>
      </c>
      <c r="K329" s="11">
        <v>0</v>
      </c>
      <c r="L329" s="11">
        <v>0</v>
      </c>
      <c r="N329" s="11">
        <v>6.2806042017276506E-2</v>
      </c>
      <c r="R329" s="11">
        <v>-0.03</v>
      </c>
    </row>
    <row r="330" spans="6:18" x14ac:dyDescent="0.25">
      <c r="F330" s="11">
        <v>0</v>
      </c>
      <c r="G330" s="11">
        <v>0</v>
      </c>
      <c r="H330" s="11">
        <v>0</v>
      </c>
      <c r="J330" s="11">
        <v>0</v>
      </c>
      <c r="K330" s="11">
        <v>0</v>
      </c>
      <c r="L330" s="11">
        <v>0</v>
      </c>
      <c r="N330" s="11">
        <v>6.2809366814172499E-2</v>
      </c>
      <c r="R330" s="11">
        <v>-0.03</v>
      </c>
    </row>
    <row r="331" spans="6:18" x14ac:dyDescent="0.25">
      <c r="F331" s="11">
        <v>0</v>
      </c>
      <c r="G331" s="11">
        <v>0</v>
      </c>
      <c r="H331" s="11">
        <v>0</v>
      </c>
      <c r="J331" s="11">
        <v>0</v>
      </c>
      <c r="K331" s="11">
        <v>0</v>
      </c>
      <c r="L331" s="11">
        <v>0</v>
      </c>
      <c r="N331" s="11">
        <v>6.2812477108045994E-2</v>
      </c>
      <c r="R331" s="11">
        <v>-0.03</v>
      </c>
    </row>
    <row r="332" spans="6:18" x14ac:dyDescent="0.25">
      <c r="F332" s="11">
        <v>0</v>
      </c>
      <c r="G332" s="11">
        <v>0</v>
      </c>
      <c r="H332" s="11">
        <v>0</v>
      </c>
      <c r="J332" s="11">
        <v>0</v>
      </c>
      <c r="K332" s="11">
        <v>0</v>
      </c>
      <c r="L332" s="11">
        <v>0</v>
      </c>
      <c r="N332" s="11">
        <v>6.2815801904948704E-2</v>
      </c>
      <c r="R332" s="11">
        <v>-0.03</v>
      </c>
    </row>
    <row r="333" spans="6:18" x14ac:dyDescent="0.25">
      <c r="F333" s="11">
        <v>0</v>
      </c>
      <c r="G333" s="11">
        <v>0</v>
      </c>
      <c r="H333" s="11">
        <v>0</v>
      </c>
      <c r="J333" s="11">
        <v>0</v>
      </c>
      <c r="K333" s="11">
        <v>0</v>
      </c>
      <c r="L333" s="11">
        <v>0</v>
      </c>
      <c r="N333" s="11">
        <v>6.2819019450342004E-2</v>
      </c>
      <c r="R333" s="11">
        <v>-0.03</v>
      </c>
    </row>
    <row r="334" spans="6:18" x14ac:dyDescent="0.25">
      <c r="F334" s="11">
        <v>0</v>
      </c>
      <c r="G334" s="11">
        <v>0</v>
      </c>
      <c r="H334" s="11">
        <v>0</v>
      </c>
      <c r="J334" s="11">
        <v>0</v>
      </c>
      <c r="K334" s="11">
        <v>0</v>
      </c>
      <c r="L334" s="11">
        <v>0</v>
      </c>
      <c r="N334" s="11">
        <v>6.2822344247252193E-2</v>
      </c>
      <c r="R334" s="11">
        <v>-0.03</v>
      </c>
    </row>
    <row r="335" spans="6:18" x14ac:dyDescent="0.25">
      <c r="F335" s="11">
        <v>0</v>
      </c>
      <c r="G335" s="11">
        <v>0</v>
      </c>
      <c r="H335" s="11">
        <v>0</v>
      </c>
      <c r="J335" s="11">
        <v>0</v>
      </c>
      <c r="K335" s="11">
        <v>0</v>
      </c>
      <c r="L335" s="11">
        <v>0</v>
      </c>
      <c r="N335" s="11">
        <v>6.2825561792652501E-2</v>
      </c>
      <c r="R335" s="11">
        <v>-0.03</v>
      </c>
    </row>
    <row r="336" spans="6:18" x14ac:dyDescent="0.25">
      <c r="F336" s="11">
        <v>0</v>
      </c>
      <c r="G336" s="11">
        <v>0</v>
      </c>
      <c r="H336" s="11">
        <v>0</v>
      </c>
      <c r="J336" s="11">
        <v>0</v>
      </c>
      <c r="K336" s="11">
        <v>0</v>
      </c>
      <c r="L336" s="11">
        <v>0</v>
      </c>
      <c r="N336" s="11">
        <v>6.2828886589570296E-2</v>
      </c>
      <c r="R336" s="11">
        <v>-0.03</v>
      </c>
    </row>
    <row r="337" spans="6:18" x14ac:dyDescent="0.25">
      <c r="F337" s="11">
        <v>0</v>
      </c>
      <c r="G337" s="11">
        <v>0</v>
      </c>
      <c r="H337" s="11">
        <v>0</v>
      </c>
      <c r="J337" s="11">
        <v>0</v>
      </c>
      <c r="K337" s="11">
        <v>0</v>
      </c>
      <c r="L337" s="11">
        <v>0</v>
      </c>
      <c r="N337" s="11">
        <v>6.2832211386490797E-2</v>
      </c>
      <c r="R337" s="11">
        <v>-0.03</v>
      </c>
    </row>
    <row r="338" spans="6:18" x14ac:dyDescent="0.25">
      <c r="F338" s="11">
        <v>0</v>
      </c>
      <c r="G338" s="11">
        <v>0</v>
      </c>
      <c r="H338" s="11">
        <v>0</v>
      </c>
      <c r="J338" s="11">
        <v>0</v>
      </c>
      <c r="K338" s="11">
        <v>0</v>
      </c>
      <c r="L338" s="11">
        <v>0</v>
      </c>
      <c r="N338" s="11">
        <v>6.2835428931901804E-2</v>
      </c>
      <c r="R338" s="11">
        <v>-0.03</v>
      </c>
    </row>
    <row r="339" spans="6:18" x14ac:dyDescent="0.25">
      <c r="F339" s="11">
        <v>0</v>
      </c>
      <c r="G339" s="11">
        <v>0</v>
      </c>
      <c r="H339" s="11">
        <v>0</v>
      </c>
      <c r="J339" s="11">
        <v>0</v>
      </c>
      <c r="K339" s="11">
        <v>0</v>
      </c>
      <c r="L339" s="11">
        <v>0</v>
      </c>
      <c r="N339" s="11">
        <v>6.2838753728830202E-2</v>
      </c>
      <c r="R339" s="11">
        <v>-0.03</v>
      </c>
    </row>
    <row r="340" spans="6:18" x14ac:dyDescent="0.25">
      <c r="F340" s="11">
        <v>0</v>
      </c>
      <c r="G340" s="11">
        <v>0</v>
      </c>
      <c r="H340" s="11">
        <v>0</v>
      </c>
      <c r="J340" s="11">
        <v>0</v>
      </c>
      <c r="K340" s="11">
        <v>0</v>
      </c>
      <c r="L340" s="11">
        <v>0</v>
      </c>
      <c r="N340" s="11">
        <v>6.2841971274248301E-2</v>
      </c>
      <c r="R340" s="11">
        <v>-0.03</v>
      </c>
    </row>
    <row r="341" spans="6:18" x14ac:dyDescent="0.25">
      <c r="F341" s="11">
        <v>0</v>
      </c>
      <c r="G341" s="11">
        <v>0</v>
      </c>
      <c r="H341" s="11">
        <v>0</v>
      </c>
      <c r="J341" s="11">
        <v>0</v>
      </c>
      <c r="K341" s="11">
        <v>0</v>
      </c>
      <c r="L341" s="11">
        <v>0</v>
      </c>
      <c r="N341" s="11">
        <v>6.2845296071183804E-2</v>
      </c>
      <c r="R341" s="11">
        <v>-0.03</v>
      </c>
    </row>
    <row r="342" spans="6:18" x14ac:dyDescent="0.25">
      <c r="F342" s="11">
        <v>0</v>
      </c>
      <c r="G342" s="11">
        <v>0</v>
      </c>
      <c r="H342" s="11">
        <v>0</v>
      </c>
      <c r="J342" s="11">
        <v>0</v>
      </c>
      <c r="K342" s="11">
        <v>0</v>
      </c>
      <c r="L342" s="11">
        <v>0</v>
      </c>
      <c r="N342" s="11">
        <v>6.2848620868122498E-2</v>
      </c>
      <c r="R342" s="11">
        <v>-0.03</v>
      </c>
    </row>
    <row r="343" spans="6:18" x14ac:dyDescent="0.25">
      <c r="F343" s="11">
        <v>0</v>
      </c>
      <c r="G343" s="11">
        <v>0</v>
      </c>
      <c r="H343" s="11">
        <v>0</v>
      </c>
      <c r="J343" s="11">
        <v>0</v>
      </c>
      <c r="K343" s="11">
        <v>0</v>
      </c>
      <c r="L343" s="11">
        <v>0</v>
      </c>
      <c r="N343" s="11">
        <v>6.2851623910522597E-2</v>
      </c>
      <c r="R343" s="11">
        <v>-0.03</v>
      </c>
    </row>
    <row r="344" spans="6:18" x14ac:dyDescent="0.25">
      <c r="F344" s="11">
        <v>0</v>
      </c>
      <c r="G344" s="11">
        <v>0</v>
      </c>
      <c r="H344" s="11">
        <v>0</v>
      </c>
      <c r="J344" s="11">
        <v>0</v>
      </c>
      <c r="K344" s="11">
        <v>0</v>
      </c>
      <c r="L344" s="11">
        <v>0</v>
      </c>
      <c r="N344" s="11">
        <v>6.28549487074683E-2</v>
      </c>
      <c r="R344" s="11">
        <v>-0.03</v>
      </c>
    </row>
    <row r="345" spans="6:18" x14ac:dyDescent="0.25">
      <c r="F345" s="11">
        <v>0</v>
      </c>
      <c r="G345" s="11">
        <v>0</v>
      </c>
      <c r="H345" s="11">
        <v>0</v>
      </c>
      <c r="J345" s="11">
        <v>0</v>
      </c>
      <c r="K345" s="11">
        <v>0</v>
      </c>
      <c r="L345" s="11">
        <v>0</v>
      </c>
      <c r="N345" s="11">
        <v>6.2858166252903802E-2</v>
      </c>
      <c r="R345" s="11">
        <v>-0.03</v>
      </c>
    </row>
    <row r="346" spans="6:18" x14ac:dyDescent="0.25">
      <c r="F346" s="11">
        <v>0</v>
      </c>
      <c r="G346" s="11">
        <v>0</v>
      </c>
      <c r="H346" s="11">
        <v>0</v>
      </c>
      <c r="J346" s="11">
        <v>0</v>
      </c>
      <c r="K346" s="11">
        <v>0</v>
      </c>
      <c r="L346" s="11">
        <v>0</v>
      </c>
      <c r="N346" s="11">
        <v>6.2861491049856999E-2</v>
      </c>
      <c r="R346" s="11">
        <v>-0.03</v>
      </c>
    </row>
    <row r="347" spans="6:18" x14ac:dyDescent="0.25">
      <c r="F347" s="11">
        <v>0</v>
      </c>
      <c r="G347" s="11">
        <v>0</v>
      </c>
      <c r="H347" s="11">
        <v>0</v>
      </c>
      <c r="J347" s="11">
        <v>0</v>
      </c>
      <c r="K347" s="11">
        <v>0</v>
      </c>
      <c r="L347" s="11">
        <v>0</v>
      </c>
      <c r="N347" s="11">
        <v>6.2864708595299107E-2</v>
      </c>
      <c r="R347" s="11">
        <v>-0.03</v>
      </c>
    </row>
    <row r="348" spans="6:18" x14ac:dyDescent="0.25">
      <c r="F348" s="11">
        <v>0</v>
      </c>
      <c r="G348" s="11">
        <v>0</v>
      </c>
      <c r="H348" s="11">
        <v>0</v>
      </c>
      <c r="J348" s="11">
        <v>0</v>
      </c>
      <c r="K348" s="11">
        <v>0</v>
      </c>
      <c r="L348" s="11">
        <v>0</v>
      </c>
      <c r="N348" s="11">
        <v>6.2868033392260006E-2</v>
      </c>
      <c r="R348" s="11">
        <v>-0.03</v>
      </c>
    </row>
    <row r="349" spans="6:18" x14ac:dyDescent="0.25">
      <c r="F349" s="11">
        <v>0</v>
      </c>
      <c r="G349" s="11">
        <v>0</v>
      </c>
      <c r="H349" s="11">
        <v>0</v>
      </c>
      <c r="J349" s="11">
        <v>0</v>
      </c>
      <c r="K349" s="11">
        <v>0</v>
      </c>
      <c r="L349" s="11">
        <v>0</v>
      </c>
      <c r="N349" s="11">
        <v>6.2871358189224E-2</v>
      </c>
      <c r="R349" s="11">
        <v>-0.03</v>
      </c>
    </row>
    <row r="350" spans="6:18" x14ac:dyDescent="0.25">
      <c r="F350" s="11">
        <v>0</v>
      </c>
      <c r="G350" s="11">
        <v>0</v>
      </c>
      <c r="H350" s="11">
        <v>0</v>
      </c>
      <c r="J350" s="11">
        <v>0</v>
      </c>
      <c r="K350" s="11">
        <v>0</v>
      </c>
      <c r="L350" s="11">
        <v>0</v>
      </c>
      <c r="N350" s="11">
        <v>6.2874575734676696E-2</v>
      </c>
      <c r="R350" s="11">
        <v>-0.03</v>
      </c>
    </row>
    <row r="351" spans="6:18" x14ac:dyDescent="0.25">
      <c r="F351" s="11">
        <v>0</v>
      </c>
      <c r="G351" s="11">
        <v>0</v>
      </c>
      <c r="H351" s="11">
        <v>0</v>
      </c>
      <c r="J351" s="11">
        <v>0</v>
      </c>
      <c r="K351" s="11">
        <v>0</v>
      </c>
      <c r="L351" s="11">
        <v>0</v>
      </c>
      <c r="N351" s="11">
        <v>6.2877900531648198E-2</v>
      </c>
      <c r="R351" s="11">
        <v>-0.03</v>
      </c>
    </row>
    <row r="352" spans="6:18" x14ac:dyDescent="0.25">
      <c r="F352" s="11">
        <v>0</v>
      </c>
      <c r="G352" s="11">
        <v>0</v>
      </c>
      <c r="H352" s="11">
        <v>0</v>
      </c>
      <c r="J352" s="11">
        <v>0</v>
      </c>
      <c r="K352" s="11">
        <v>0</v>
      </c>
      <c r="L352" s="11">
        <v>0</v>
      </c>
      <c r="N352" s="11">
        <v>6.2881118077108097E-2</v>
      </c>
      <c r="R352" s="11">
        <v>-0.03</v>
      </c>
    </row>
    <row r="353" spans="14:14" x14ac:dyDescent="0.25">
      <c r="N353" s="11">
        <v>6.2884442874086205E-2</v>
      </c>
    </row>
    <row r="354" spans="14:14" x14ac:dyDescent="0.25">
      <c r="N354" s="11">
        <v>6.2887767671068795E-2</v>
      </c>
    </row>
    <row r="355" spans="14:14" x14ac:dyDescent="0.25">
      <c r="N355" s="11">
        <v>6.2890770713507099E-2</v>
      </c>
    </row>
    <row r="356" spans="14:14" x14ac:dyDescent="0.25">
      <c r="N356" s="11">
        <v>6.2894095510496795E-2</v>
      </c>
    </row>
    <row r="357" spans="14:14" x14ac:dyDescent="0.25">
      <c r="N357" s="11">
        <v>6.2897313055973597E-2</v>
      </c>
    </row>
    <row r="358" spans="14:14" x14ac:dyDescent="0.25">
      <c r="N358" s="11">
        <v>6.2900637852970398E-2</v>
      </c>
    </row>
    <row r="359" spans="14:14" x14ac:dyDescent="0.25">
      <c r="N359" s="11">
        <v>6.2903855398454195E-2</v>
      </c>
    </row>
    <row r="360" spans="14:14" x14ac:dyDescent="0.25">
      <c r="N360" s="11">
        <v>6.2907180195457699E-2</v>
      </c>
    </row>
    <row r="361" spans="14:14" x14ac:dyDescent="0.25">
      <c r="N361" s="11">
        <v>6.2910504992465199E-2</v>
      </c>
    </row>
    <row r="362" spans="14:14" x14ac:dyDescent="0.25">
      <c r="N362" s="11">
        <v>6.2913722537959696E-2</v>
      </c>
    </row>
    <row r="363" spans="14:14" x14ac:dyDescent="0.25">
      <c r="N363" s="11">
        <v>6.2917047334974704E-2</v>
      </c>
    </row>
    <row r="364" spans="14:14" x14ac:dyDescent="0.25">
      <c r="N364" s="11">
        <v>6.2920264880475904E-2</v>
      </c>
    </row>
    <row r="365" spans="14:14" x14ac:dyDescent="0.25">
      <c r="N365" s="11">
        <v>6.2923589677497602E-2</v>
      </c>
    </row>
    <row r="366" spans="14:14" x14ac:dyDescent="0.25">
      <c r="N366" s="11">
        <v>6.2926914474523199E-2</v>
      </c>
    </row>
    <row r="367" spans="14:14" x14ac:dyDescent="0.25">
      <c r="N367" s="11">
        <v>6.2929917517000999E-2</v>
      </c>
    </row>
    <row r="8018" spans="4:5" x14ac:dyDescent="0.25">
      <c r="D8018" s="18"/>
      <c r="E8018" s="17"/>
    </row>
    <row r="8019" spans="4:5" hidden="1" x14ac:dyDescent="0.25"/>
  </sheetData>
  <phoneticPr fontId="0" type="noConversion"/>
  <pageMargins left="0.2" right="0.23" top="1" bottom="1" header="0.5" footer="0.5"/>
  <pageSetup paperSize="5" scale="72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38100</xdr:rowOff>
                  </from>
                  <to>
                    <xdr:col>2</xdr:col>
                    <xdr:colOff>30480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7"/>
  <sheetViews>
    <sheetView workbookViewId="0">
      <pane xSplit="1" topLeftCell="AC1" activePane="topRight" state="frozen"/>
      <selection pane="topRight" activeCell="AG6" sqref="AG6"/>
    </sheetView>
  </sheetViews>
  <sheetFormatPr defaultRowHeight="13.2" x14ac:dyDescent="0.25"/>
  <cols>
    <col min="1" max="1" width="10" customWidth="1"/>
    <col min="4" max="5" width="9.5546875" customWidth="1"/>
    <col min="7" max="7" width="9.5546875" customWidth="1"/>
    <col min="8" max="8" width="9.6640625" customWidth="1"/>
    <col min="11" max="11" width="10.88671875" bestFit="1" customWidth="1"/>
    <col min="14" max="14" width="13.44140625" bestFit="1" customWidth="1"/>
    <col min="16" max="16" width="9.5546875" customWidth="1"/>
    <col min="17" max="17" width="9.6640625" customWidth="1"/>
    <col min="20" max="20" width="10.88671875" bestFit="1" customWidth="1"/>
    <col min="23" max="23" width="13.44140625" bestFit="1" customWidth="1"/>
    <col min="25" max="25" width="9.5546875" customWidth="1"/>
    <col min="26" max="26" width="9.6640625" customWidth="1"/>
    <col min="29" max="29" width="10.88671875" bestFit="1" customWidth="1"/>
    <col min="32" max="32" width="13.44140625" bestFit="1" customWidth="1"/>
  </cols>
  <sheetData>
    <row r="1" spans="1:33" x14ac:dyDescent="0.25">
      <c r="A1" s="26">
        <f ca="1">TODAY()</f>
        <v>36966</v>
      </c>
      <c r="B1" s="23"/>
      <c r="C1" s="23"/>
      <c r="D1" s="23"/>
      <c r="E1" s="23"/>
      <c r="F1" s="23"/>
      <c r="G1" s="54" t="s">
        <v>73</v>
      </c>
      <c r="H1" s="54"/>
      <c r="I1" s="54"/>
      <c r="J1" s="54"/>
      <c r="K1" s="54"/>
      <c r="L1" s="54"/>
      <c r="M1" s="54"/>
      <c r="N1" s="54"/>
      <c r="O1" s="54"/>
      <c r="P1" s="54" t="s">
        <v>75</v>
      </c>
      <c r="Q1" s="54"/>
      <c r="R1" s="54"/>
      <c r="S1" s="54"/>
      <c r="T1" s="54"/>
      <c r="U1" s="54"/>
      <c r="V1" s="54"/>
      <c r="W1" s="54"/>
      <c r="X1" s="54"/>
      <c r="Y1" s="54" t="s">
        <v>76</v>
      </c>
      <c r="Z1" s="54"/>
      <c r="AA1" s="54"/>
      <c r="AB1" s="54"/>
      <c r="AC1" s="54"/>
      <c r="AD1" s="54"/>
      <c r="AE1" s="54"/>
      <c r="AF1" s="54"/>
      <c r="AG1" s="54"/>
    </row>
    <row r="2" spans="1:33" x14ac:dyDescent="0.25">
      <c r="A2" s="23"/>
      <c r="B2" s="25" t="s">
        <v>47</v>
      </c>
      <c r="C2" s="54" t="s">
        <v>48</v>
      </c>
      <c r="D2" s="54"/>
      <c r="E2" s="24" t="s">
        <v>54</v>
      </c>
      <c r="F2" s="23"/>
      <c r="G2" s="55" t="s">
        <v>56</v>
      </c>
      <c r="H2" s="56"/>
      <c r="I2" s="56"/>
      <c r="J2" s="57"/>
      <c r="K2" s="55" t="s">
        <v>74</v>
      </c>
      <c r="L2" s="56"/>
      <c r="M2" s="56"/>
      <c r="N2" s="56"/>
      <c r="O2" s="57"/>
      <c r="P2" s="55" t="s">
        <v>56</v>
      </c>
      <c r="Q2" s="56"/>
      <c r="R2" s="56"/>
      <c r="S2" s="57"/>
      <c r="T2" s="55" t="s">
        <v>74</v>
      </c>
      <c r="U2" s="56"/>
      <c r="V2" s="56"/>
      <c r="W2" s="56"/>
      <c r="X2" s="57"/>
      <c r="Y2" s="55" t="s">
        <v>56</v>
      </c>
      <c r="Z2" s="56"/>
      <c r="AA2" s="56"/>
      <c r="AB2" s="57"/>
      <c r="AC2" s="55" t="s">
        <v>74</v>
      </c>
      <c r="AD2" s="56"/>
      <c r="AE2" s="56"/>
      <c r="AF2" s="56"/>
      <c r="AG2" s="57"/>
    </row>
    <row r="3" spans="1:33" x14ac:dyDescent="0.25">
      <c r="A3" t="s">
        <v>78</v>
      </c>
      <c r="B3" t="s">
        <v>3</v>
      </c>
      <c r="C3" t="s">
        <v>45</v>
      </c>
      <c r="D3" t="s">
        <v>46</v>
      </c>
      <c r="E3" t="s">
        <v>45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57</v>
      </c>
      <c r="L3" t="s">
        <v>58</v>
      </c>
      <c r="M3" t="s">
        <v>59</v>
      </c>
      <c r="N3" t="s">
        <v>60</v>
      </c>
      <c r="O3" t="s">
        <v>79</v>
      </c>
      <c r="P3" t="s">
        <v>50</v>
      </c>
      <c r="Q3" t="s">
        <v>51</v>
      </c>
      <c r="R3" t="s">
        <v>52</v>
      </c>
      <c r="S3" t="s">
        <v>53</v>
      </c>
      <c r="T3" t="s">
        <v>57</v>
      </c>
      <c r="U3" t="s">
        <v>58</v>
      </c>
      <c r="V3" t="s">
        <v>59</v>
      </c>
      <c r="W3" t="s">
        <v>60</v>
      </c>
      <c r="X3" t="s">
        <v>80</v>
      </c>
      <c r="Y3" t="s">
        <v>50</v>
      </c>
      <c r="Z3" t="s">
        <v>51</v>
      </c>
      <c r="AA3" t="s">
        <v>52</v>
      </c>
      <c r="AB3" t="s">
        <v>53</v>
      </c>
      <c r="AC3" t="s">
        <v>57</v>
      </c>
      <c r="AD3" t="s">
        <v>58</v>
      </c>
      <c r="AE3" t="s">
        <v>59</v>
      </c>
      <c r="AF3" t="s">
        <v>60</v>
      </c>
      <c r="AG3" t="s">
        <v>81</v>
      </c>
    </row>
    <row r="5" spans="1:33" x14ac:dyDescent="0.25">
      <c r="A5">
        <v>2001</v>
      </c>
      <c r="G5">
        <f>Summary!C14</f>
        <v>0.88</v>
      </c>
      <c r="H5">
        <f>Summary!D14</f>
        <v>0.06</v>
      </c>
      <c r="I5">
        <f>Summary!E14</f>
        <v>5.1999999999999998E-2</v>
      </c>
      <c r="P5">
        <f>Summary!H14</f>
        <v>0.88</v>
      </c>
      <c r="Q5">
        <f>Summary!I14</f>
        <v>0.06</v>
      </c>
      <c r="R5">
        <f>Summary!J14</f>
        <v>4.2000000000000003E-2</v>
      </c>
      <c r="Y5">
        <f>Summary!L14</f>
        <v>0.44</v>
      </c>
      <c r="Z5">
        <f>Summary!M14</f>
        <v>5.7299999999999997E-2</v>
      </c>
      <c r="AA5">
        <f>Summary!N14</f>
        <v>4.1000000000000002E-2</v>
      </c>
    </row>
    <row r="6" spans="1:33" x14ac:dyDescent="0.25">
      <c r="A6">
        <v>2002</v>
      </c>
      <c r="G6">
        <f>Summary!C15</f>
        <v>0.88</v>
      </c>
      <c r="H6">
        <f>Summary!D15</f>
        <v>0.06</v>
      </c>
      <c r="I6">
        <f>Summary!E15</f>
        <v>5.1999999999999998E-2</v>
      </c>
      <c r="P6">
        <f>Summary!H15</f>
        <v>0.88</v>
      </c>
      <c r="Q6">
        <f>Summary!I15</f>
        <v>0.06</v>
      </c>
      <c r="R6">
        <f>Summary!J15</f>
        <v>4.2000000000000003E-2</v>
      </c>
      <c r="Y6">
        <f>Summary!L15</f>
        <v>0.44</v>
      </c>
      <c r="Z6">
        <f>Summary!M15</f>
        <v>5.7299999999999997E-2</v>
      </c>
      <c r="AA6">
        <f>Summary!N15</f>
        <v>4.1000000000000002E-2</v>
      </c>
    </row>
    <row r="7" spans="1:33" x14ac:dyDescent="0.25">
      <c r="A7">
        <v>2003</v>
      </c>
      <c r="G7">
        <f>Summary!C16</f>
        <v>0.88</v>
      </c>
      <c r="H7">
        <f>Summary!D16</f>
        <v>0.06</v>
      </c>
      <c r="I7">
        <f>Summary!E16</f>
        <v>5.1999999999999998E-2</v>
      </c>
      <c r="P7">
        <f>Summary!H16</f>
        <v>0.88</v>
      </c>
      <c r="Q7">
        <f>Summary!I16</f>
        <v>0.06</v>
      </c>
      <c r="R7">
        <f>Summary!J16</f>
        <v>4.2000000000000003E-2</v>
      </c>
      <c r="Y7">
        <f>Summary!L16</f>
        <v>0.44</v>
      </c>
      <c r="Z7">
        <f>Summary!M16</f>
        <v>5.7299999999999997E-2</v>
      </c>
      <c r="AA7">
        <f>Summary!N16</f>
        <v>4.1000000000000002E-2</v>
      </c>
    </row>
    <row r="8" spans="1:33" x14ac:dyDescent="0.25">
      <c r="A8">
        <v>2004</v>
      </c>
      <c r="G8">
        <f>Summary!C17</f>
        <v>0.88</v>
      </c>
      <c r="H8">
        <f>Summary!D17</f>
        <v>0.06</v>
      </c>
      <c r="I8">
        <f>Summary!E17</f>
        <v>5.1999999999999998E-2</v>
      </c>
      <c r="P8">
        <f>Summary!H17</f>
        <v>0.88</v>
      </c>
      <c r="Q8">
        <f>Summary!I17</f>
        <v>0.06</v>
      </c>
      <c r="R8">
        <f>Summary!J17</f>
        <v>4.2000000000000003E-2</v>
      </c>
      <c r="Y8">
        <f>Summary!L17</f>
        <v>0.44</v>
      </c>
      <c r="Z8">
        <f>Summary!M17</f>
        <v>5.7299999999999997E-2</v>
      </c>
      <c r="AA8">
        <f>Summary!N17</f>
        <v>4.1000000000000002E-2</v>
      </c>
    </row>
    <row r="9" spans="1:33" x14ac:dyDescent="0.25">
      <c r="A9">
        <v>2005</v>
      </c>
      <c r="G9">
        <f>Summary!C18</f>
        <v>0.88</v>
      </c>
      <c r="H9">
        <f>Summary!D18</f>
        <v>0.06</v>
      </c>
      <c r="I9">
        <f>Summary!E18</f>
        <v>5.1999999999999998E-2</v>
      </c>
      <c r="P9">
        <f>Summary!H18</f>
        <v>0.88</v>
      </c>
      <c r="Q9">
        <f>Summary!I18</f>
        <v>0.06</v>
      </c>
      <c r="R9">
        <f>Summary!J18</f>
        <v>4.2000000000000003E-2</v>
      </c>
      <c r="Y9">
        <f>Summary!L18</f>
        <v>0.44</v>
      </c>
      <c r="Z9">
        <f>Summary!M18</f>
        <v>5.7299999999999997E-2</v>
      </c>
      <c r="AA9">
        <f>Summary!N18</f>
        <v>4.1000000000000002E-2</v>
      </c>
    </row>
    <row r="10" spans="1:33" x14ac:dyDescent="0.25">
      <c r="A10" t="s">
        <v>65</v>
      </c>
      <c r="G10">
        <f>Summary!C19</f>
        <v>0.88</v>
      </c>
      <c r="H10">
        <f>Summary!D19</f>
        <v>0.06</v>
      </c>
      <c r="I10">
        <f>Summary!E19</f>
        <v>5.1999999999999998E-2</v>
      </c>
      <c r="P10">
        <f>Summary!H19</f>
        <v>0.88</v>
      </c>
      <c r="Q10">
        <f>Summary!I19</f>
        <v>0.06</v>
      </c>
      <c r="R10">
        <f>Summary!J19</f>
        <v>4.2000000000000003E-2</v>
      </c>
      <c r="Y10">
        <f>Summary!L19</f>
        <v>0.44</v>
      </c>
      <c r="Z10">
        <f>Summary!M19</f>
        <v>5.7299999999999997E-2</v>
      </c>
      <c r="AA10">
        <f>Summary!N19</f>
        <v>4.1000000000000002E-2</v>
      </c>
    </row>
    <row r="12" spans="1:33" x14ac:dyDescent="0.25">
      <c r="B12">
        <v>2</v>
      </c>
      <c r="C12">
        <v>5</v>
      </c>
      <c r="D12">
        <v>7</v>
      </c>
      <c r="N12" s="22">
        <v>5.5E-2</v>
      </c>
      <c r="W12" s="22">
        <v>5.5E-2</v>
      </c>
      <c r="Y12">
        <v>0.88</v>
      </c>
      <c r="Z12">
        <v>0.06</v>
      </c>
      <c r="AA12">
        <v>5.1999999999999998E-2</v>
      </c>
      <c r="AB12">
        <f>SUM(Z12:AA12)</f>
        <v>0.11199999999999999</v>
      </c>
      <c r="AF12" s="22">
        <v>5.5E-2</v>
      </c>
    </row>
    <row r="13" spans="1:33" x14ac:dyDescent="0.25">
      <c r="A13" s="10">
        <v>36982</v>
      </c>
      <c r="B13">
        <f>VLOOKUP($A13,CurveFetch!$D$8:$T$292,B$12)</f>
        <v>4.9269999999999996</v>
      </c>
      <c r="C13">
        <f>VLOOKUP($A13,CurveFetch!$D$8:$T$292,C$12)</f>
        <v>-0.38500000000000001</v>
      </c>
      <c r="D13">
        <f>VLOOKUP($A13,CurveFetch!$D$8:$T$292,D$12)</f>
        <v>3.1</v>
      </c>
      <c r="E13">
        <f>C13+B13</f>
        <v>4.5419999999999998</v>
      </c>
      <c r="F13">
        <f>D13-C13</f>
        <v>3.4850000000000003</v>
      </c>
      <c r="G13">
        <f>G$5</f>
        <v>0.88</v>
      </c>
      <c r="H13">
        <f>H$5</f>
        <v>0.06</v>
      </c>
      <c r="I13" s="21">
        <f>$E13*(I$5/(1-I$5))</f>
        <v>0.24913924050632913</v>
      </c>
      <c r="J13">
        <f t="shared" ref="J13:J76" si="0">SUM(H13:I13)</f>
        <v>0.30913924050632913</v>
      </c>
      <c r="K13" t="b">
        <f>IF($F13&gt;J13,TRUE,FALSE)</f>
        <v>1</v>
      </c>
      <c r="L13">
        <f>G13+J13*K13:K13</f>
        <v>1.189139240506329</v>
      </c>
      <c r="M13">
        <f>$F13*K13-L13</f>
        <v>2.2958607594936713</v>
      </c>
      <c r="N13" s="20">
        <f ca="1">1/(1+($N$12/365))^($A13-$A$1)</f>
        <v>0.99759212631499405</v>
      </c>
      <c r="O13">
        <f ca="1">M13*N13</f>
        <v>2.2903326167864488</v>
      </c>
      <c r="P13">
        <f>P$5</f>
        <v>0.88</v>
      </c>
      <c r="Q13">
        <f>Q$5</f>
        <v>0.06</v>
      </c>
      <c r="R13" s="21">
        <f>$E13*(R$5/(1-R$5))</f>
        <v>0.19912734864300627</v>
      </c>
      <c r="S13">
        <f t="shared" ref="S13:S76" si="1">SUM(Q13:R13)</f>
        <v>0.25912734864300624</v>
      </c>
      <c r="T13" t="b">
        <f>IF($F13&gt;S13,TRUE,FALSE)</f>
        <v>1</v>
      </c>
      <c r="U13">
        <f>P13+S13*T13:T13</f>
        <v>1.1391273486430062</v>
      </c>
      <c r="V13">
        <f>$F13*T13-U13</f>
        <v>2.3458726513569941</v>
      </c>
      <c r="W13" s="20">
        <f ca="1">1/(1+($N$12/365))^($A13-$A$1)</f>
        <v>0.99759212631499405</v>
      </c>
      <c r="X13">
        <f ca="1">V13*W13</f>
        <v>2.3402240863314163</v>
      </c>
      <c r="Y13">
        <f>Y$5</f>
        <v>0.44</v>
      </c>
      <c r="Z13">
        <f>Z$5</f>
        <v>5.7299999999999997E-2</v>
      </c>
      <c r="AA13" s="21">
        <f>$E13*(AA$5/(1-AA$5))</f>
        <v>0.1941835245046924</v>
      </c>
      <c r="AB13">
        <f t="shared" ref="AB13:AB76" si="2">SUM(Z13:AA13)</f>
        <v>0.25148352450469241</v>
      </c>
      <c r="AC13" t="b">
        <f>IF($F13&gt;AB13,TRUE,FALSE)</f>
        <v>1</v>
      </c>
      <c r="AD13">
        <f>Y13+AB13*AC13:AC13</f>
        <v>0.69148352450469242</v>
      </c>
      <c r="AE13">
        <f>$F13*AC13-AD13</f>
        <v>2.7935164754953079</v>
      </c>
      <c r="AF13" s="20">
        <f ca="1">1/(1+($N$12/365))^($A13-$A$1)</f>
        <v>0.99759212631499405</v>
      </c>
      <c r="AG13">
        <f ca="1">AE13*AF13</f>
        <v>2.7867900406853323</v>
      </c>
    </row>
    <row r="14" spans="1:33" x14ac:dyDescent="0.25">
      <c r="A14" s="10">
        <v>37012</v>
      </c>
      <c r="B14">
        <f>VLOOKUP($A14,CurveFetch!$D$8:$T$292,B$12)</f>
        <v>4.96</v>
      </c>
      <c r="C14">
        <f>VLOOKUP($A14,CurveFetch!$D$8:$T$292,C$12)</f>
        <v>-0.53</v>
      </c>
      <c r="D14">
        <f>VLOOKUP($A14,CurveFetch!$D$8:$T$292,D$12)</f>
        <v>3.1</v>
      </c>
      <c r="E14">
        <f t="shared" ref="E14:E77" si="3">C14+B14</f>
        <v>4.43</v>
      </c>
      <c r="F14">
        <f t="shared" ref="F14:F77" si="4">D14-C14</f>
        <v>3.63</v>
      </c>
      <c r="G14">
        <f t="shared" ref="G14:H21" si="5">G$5</f>
        <v>0.88</v>
      </c>
      <c r="H14">
        <f t="shared" si="5"/>
        <v>0.06</v>
      </c>
      <c r="I14" s="21">
        <f t="shared" ref="I14:I21" si="6">$E14*(I$5/(1-I$5))</f>
        <v>0.2429957805907173</v>
      </c>
      <c r="J14">
        <f t="shared" si="0"/>
        <v>0.3029957805907173</v>
      </c>
      <c r="K14" t="b">
        <f t="shared" ref="K14:K77" si="7">IF($F14&gt;J14,TRUE,FALSE)</f>
        <v>1</v>
      </c>
      <c r="L14">
        <f t="shared" ref="L14:L77" si="8">G14+J14*K14:K14</f>
        <v>1.1829957805907174</v>
      </c>
      <c r="M14">
        <f t="shared" ref="M14:M77" si="9">$F14*K14-L14</f>
        <v>2.4470042194092825</v>
      </c>
      <c r="N14" s="20">
        <f t="shared" ref="N14:N77" ca="1" si="10">1/(1+($N$12/365))^($A14-$A$1)</f>
        <v>0.99309297921286699</v>
      </c>
      <c r="O14">
        <f t="shared" ref="O14:O77" ca="1" si="11">M14*N14</f>
        <v>2.4301027103996202</v>
      </c>
      <c r="P14">
        <f t="shared" ref="P14:Q21" si="12">P$5</f>
        <v>0.88</v>
      </c>
      <c r="Q14">
        <f t="shared" si="12"/>
        <v>0.06</v>
      </c>
      <c r="R14" s="21">
        <f t="shared" ref="R14:R21" si="13">$E14*(R$5/(1-R$5))</f>
        <v>0.19421711899791233</v>
      </c>
      <c r="S14">
        <f t="shared" si="1"/>
        <v>0.25421711899791233</v>
      </c>
      <c r="T14" t="b">
        <f t="shared" ref="T14:T77" si="14">IF($F14&gt;S14,TRUE,FALSE)</f>
        <v>1</v>
      </c>
      <c r="U14">
        <f t="shared" ref="U14:U77" si="15">P14+S14*T14:T14</f>
        <v>1.1342171189979124</v>
      </c>
      <c r="V14">
        <f t="shared" ref="V14:V77" si="16">$F14*T14-U14</f>
        <v>2.4957828810020874</v>
      </c>
      <c r="W14" s="20">
        <f t="shared" ref="W14:W77" ca="1" si="17">1/(1+($N$12/365))^($A14-$A$1)</f>
        <v>0.99309297921286699</v>
      </c>
      <c r="X14">
        <f t="shared" ref="X14:X77" ca="1" si="18">V14*W14</f>
        <v>2.4785444567628354</v>
      </c>
      <c r="Y14">
        <f t="shared" ref="Y14:Z21" si="19">Y$5</f>
        <v>0.44</v>
      </c>
      <c r="Z14">
        <f t="shared" si="19"/>
        <v>5.7299999999999997E-2</v>
      </c>
      <c r="AA14" s="21">
        <f t="shared" ref="AA14:AA21" si="20">$E14*(AA$5/(1-AA$5))</f>
        <v>0.18939520333680918</v>
      </c>
      <c r="AB14">
        <f t="shared" si="2"/>
        <v>0.24669520333680917</v>
      </c>
      <c r="AC14" t="b">
        <f t="shared" ref="AC14:AC77" si="21">IF($F14&gt;AB14,TRUE,FALSE)</f>
        <v>1</v>
      </c>
      <c r="AD14">
        <f t="shared" ref="AD14:AD77" si="22">Y14+AB14*AC14:AC14</f>
        <v>0.68669520333680922</v>
      </c>
      <c r="AE14">
        <f t="shared" ref="AE14:AE77" si="23">$F14*AC14-AD14</f>
        <v>2.9433047966631909</v>
      </c>
      <c r="AF14" s="20">
        <f t="shared" ref="AF14:AF77" ca="1" si="24">1/(1+($N$12/365))^($A14-$A$1)</f>
        <v>0.99309297921286699</v>
      </c>
      <c r="AG14">
        <f t="shared" ref="AG14:AG77" ca="1" si="25">AE14*AF14</f>
        <v>2.9229753292497698</v>
      </c>
    </row>
    <row r="15" spans="1:33" x14ac:dyDescent="0.25">
      <c r="A15" s="10">
        <v>37043</v>
      </c>
      <c r="B15">
        <f>VLOOKUP($A15,CurveFetch!$D$8:$T$292,B$12)</f>
        <v>5</v>
      </c>
      <c r="C15">
        <f>VLOOKUP($A15,CurveFetch!$D$8:$T$292,C$12)</f>
        <v>-0.62749999999999995</v>
      </c>
      <c r="D15">
        <f>VLOOKUP($A15,CurveFetch!$D$8:$T$292,D$12)</f>
        <v>3.15</v>
      </c>
      <c r="E15">
        <f t="shared" si="3"/>
        <v>4.3725000000000005</v>
      </c>
      <c r="F15">
        <f t="shared" si="4"/>
        <v>3.7774999999999999</v>
      </c>
      <c r="G15">
        <f t="shared" si="5"/>
        <v>0.88</v>
      </c>
      <c r="H15">
        <f t="shared" si="5"/>
        <v>0.06</v>
      </c>
      <c r="I15" s="21">
        <f t="shared" si="6"/>
        <v>0.23984177215189878</v>
      </c>
      <c r="J15">
        <f t="shared" si="0"/>
        <v>0.29984177215189878</v>
      </c>
      <c r="K15" t="b">
        <f t="shared" si="7"/>
        <v>1</v>
      </c>
      <c r="L15">
        <f t="shared" si="8"/>
        <v>1.1798417721518988</v>
      </c>
      <c r="M15">
        <f t="shared" si="9"/>
        <v>2.5976582278481013</v>
      </c>
      <c r="N15" s="20">
        <f t="shared" ca="1" si="10"/>
        <v>0.9884651764865765</v>
      </c>
      <c r="O15">
        <f t="shared" ca="1" si="11"/>
        <v>2.5676946986416809</v>
      </c>
      <c r="P15">
        <f t="shared" si="12"/>
        <v>0.88</v>
      </c>
      <c r="Q15">
        <f t="shared" si="12"/>
        <v>0.06</v>
      </c>
      <c r="R15" s="21">
        <f t="shared" si="13"/>
        <v>0.19169624217119002</v>
      </c>
      <c r="S15">
        <f t="shared" si="1"/>
        <v>0.25169624217119002</v>
      </c>
      <c r="T15" t="b">
        <f t="shared" si="14"/>
        <v>1</v>
      </c>
      <c r="U15">
        <f t="shared" si="15"/>
        <v>1.13169624217119</v>
      </c>
      <c r="V15">
        <f t="shared" si="16"/>
        <v>2.6458037578288098</v>
      </c>
      <c r="W15" s="20">
        <f t="shared" ca="1" si="17"/>
        <v>0.9884651764865765</v>
      </c>
      <c r="X15">
        <f t="shared" ca="1" si="18"/>
        <v>2.615284878431102</v>
      </c>
      <c r="Y15">
        <f t="shared" si="19"/>
        <v>0.44</v>
      </c>
      <c r="Z15">
        <f t="shared" si="19"/>
        <v>5.7299999999999997E-2</v>
      </c>
      <c r="AA15" s="21">
        <f t="shared" si="20"/>
        <v>0.18693691345151203</v>
      </c>
      <c r="AB15">
        <f t="shared" si="2"/>
        <v>0.24423691345151202</v>
      </c>
      <c r="AC15" t="b">
        <f t="shared" si="21"/>
        <v>1</v>
      </c>
      <c r="AD15">
        <f t="shared" si="22"/>
        <v>0.68423691345151205</v>
      </c>
      <c r="AE15">
        <f t="shared" si="23"/>
        <v>3.0932630865484878</v>
      </c>
      <c r="AF15" s="20">
        <f t="shared" ca="1" si="24"/>
        <v>0.9884651764865765</v>
      </c>
      <c r="AG15">
        <f t="shared" ca="1" si="25"/>
        <v>3.0575828427645635</v>
      </c>
    </row>
    <row r="16" spans="1:33" x14ac:dyDescent="0.25">
      <c r="A16" s="10">
        <v>37073</v>
      </c>
      <c r="B16">
        <f>VLOOKUP($A16,CurveFetch!$D$8:$T$292,B$12)</f>
        <v>5.0430000000000001</v>
      </c>
      <c r="C16">
        <f>VLOOKUP($A16,CurveFetch!$D$8:$T$292,C$12)</f>
        <v>-0.77500000000000002</v>
      </c>
      <c r="D16">
        <f>VLOOKUP($A16,CurveFetch!$D$8:$T$292,D$12)</f>
        <v>3.53</v>
      </c>
      <c r="E16">
        <f t="shared" si="3"/>
        <v>4.2679999999999998</v>
      </c>
      <c r="F16">
        <f t="shared" si="4"/>
        <v>4.3049999999999997</v>
      </c>
      <c r="G16">
        <f t="shared" si="5"/>
        <v>0.88</v>
      </c>
      <c r="H16">
        <f t="shared" si="5"/>
        <v>0.06</v>
      </c>
      <c r="I16" s="21">
        <f t="shared" si="6"/>
        <v>0.23410970464135022</v>
      </c>
      <c r="J16">
        <f t="shared" si="0"/>
        <v>0.29410970464135022</v>
      </c>
      <c r="K16" t="b">
        <f t="shared" si="7"/>
        <v>1</v>
      </c>
      <c r="L16">
        <f t="shared" si="8"/>
        <v>1.1741097046413502</v>
      </c>
      <c r="M16">
        <f t="shared" si="9"/>
        <v>3.1308902953586495</v>
      </c>
      <c r="N16" s="20">
        <f t="shared" ca="1" si="10"/>
        <v>0.98400719198867248</v>
      </c>
      <c r="O16">
        <f t="shared" ca="1" si="11"/>
        <v>3.0808185679604501</v>
      </c>
      <c r="P16">
        <f t="shared" si="12"/>
        <v>0.88</v>
      </c>
      <c r="Q16">
        <f t="shared" si="12"/>
        <v>0.06</v>
      </c>
      <c r="R16" s="21">
        <f t="shared" si="13"/>
        <v>0.18711482254697287</v>
      </c>
      <c r="S16">
        <f t="shared" si="1"/>
        <v>0.24711482254697287</v>
      </c>
      <c r="T16" t="b">
        <f t="shared" si="14"/>
        <v>1</v>
      </c>
      <c r="U16">
        <f t="shared" si="15"/>
        <v>1.1271148225469729</v>
      </c>
      <c r="V16">
        <f t="shared" si="16"/>
        <v>3.1778851774530268</v>
      </c>
      <c r="W16" s="20">
        <f t="shared" ca="1" si="17"/>
        <v>0.98400719198867248</v>
      </c>
      <c r="X16">
        <f t="shared" ca="1" si="18"/>
        <v>3.1270618699279771</v>
      </c>
      <c r="Y16">
        <f t="shared" si="19"/>
        <v>0.44</v>
      </c>
      <c r="Z16">
        <f t="shared" si="19"/>
        <v>5.7299999999999997E-2</v>
      </c>
      <c r="AA16" s="21">
        <f t="shared" si="20"/>
        <v>0.18246923879040669</v>
      </c>
      <c r="AB16">
        <f t="shared" si="2"/>
        <v>0.23976923879040668</v>
      </c>
      <c r="AC16" t="b">
        <f t="shared" si="21"/>
        <v>1</v>
      </c>
      <c r="AD16">
        <f t="shared" si="22"/>
        <v>0.67976923879040663</v>
      </c>
      <c r="AE16">
        <f t="shared" si="23"/>
        <v>3.6252307612095933</v>
      </c>
      <c r="AF16" s="20">
        <f t="shared" ca="1" si="24"/>
        <v>0.98400719198867248</v>
      </c>
      <c r="AG16">
        <f t="shared" ca="1" si="25"/>
        <v>3.5672531416488096</v>
      </c>
    </row>
    <row r="17" spans="1:33" x14ac:dyDescent="0.25">
      <c r="A17" s="10">
        <v>37104</v>
      </c>
      <c r="B17">
        <f>VLOOKUP($A17,CurveFetch!$D$8:$T$292,B$12)</f>
        <v>5.0679999999999996</v>
      </c>
      <c r="C17">
        <f>VLOOKUP($A17,CurveFetch!$D$8:$T$292,C$12)</f>
        <v>-0.77500000000000002</v>
      </c>
      <c r="D17">
        <f>VLOOKUP($A17,CurveFetch!$D$8:$T$292,D$12)</f>
        <v>3.73</v>
      </c>
      <c r="E17">
        <f t="shared" si="3"/>
        <v>4.2929999999999993</v>
      </c>
      <c r="F17">
        <f t="shared" si="4"/>
        <v>4.5049999999999999</v>
      </c>
      <c r="G17">
        <f t="shared" si="5"/>
        <v>0.88</v>
      </c>
      <c r="H17">
        <f t="shared" si="5"/>
        <v>0.06</v>
      </c>
      <c r="I17" s="21">
        <f t="shared" si="6"/>
        <v>0.23548101265822782</v>
      </c>
      <c r="J17">
        <f t="shared" si="0"/>
        <v>0.29548101265822779</v>
      </c>
      <c r="K17" t="b">
        <f t="shared" si="7"/>
        <v>1</v>
      </c>
      <c r="L17">
        <f t="shared" si="8"/>
        <v>1.1754810126582278</v>
      </c>
      <c r="M17">
        <f t="shared" si="9"/>
        <v>3.3295189873417721</v>
      </c>
      <c r="N17" s="20">
        <f t="shared" ca="1" si="10"/>
        <v>0.97942172893426238</v>
      </c>
      <c r="O17">
        <f t="shared" ca="1" si="11"/>
        <v>3.2610032431017331</v>
      </c>
      <c r="P17">
        <f t="shared" si="12"/>
        <v>0.88</v>
      </c>
      <c r="Q17">
        <f t="shared" si="12"/>
        <v>0.06</v>
      </c>
      <c r="R17" s="21">
        <f t="shared" si="13"/>
        <v>0.18821085594989559</v>
      </c>
      <c r="S17">
        <f t="shared" si="1"/>
        <v>0.24821085594989559</v>
      </c>
      <c r="T17" t="b">
        <f t="shared" si="14"/>
        <v>1</v>
      </c>
      <c r="U17">
        <f t="shared" si="15"/>
        <v>1.1282108559498956</v>
      </c>
      <c r="V17">
        <f t="shared" si="16"/>
        <v>3.3767891440501043</v>
      </c>
      <c r="W17" s="20">
        <f t="shared" ca="1" si="17"/>
        <v>0.97942172893426238</v>
      </c>
      <c r="X17">
        <f t="shared" ca="1" si="18"/>
        <v>3.3073006617120013</v>
      </c>
      <c r="Y17">
        <f t="shared" si="19"/>
        <v>0.44</v>
      </c>
      <c r="Z17">
        <f t="shared" si="19"/>
        <v>5.7299999999999997E-2</v>
      </c>
      <c r="AA17" s="21">
        <f t="shared" si="20"/>
        <v>0.18353806047966631</v>
      </c>
      <c r="AB17">
        <f t="shared" si="2"/>
        <v>0.2408380604796663</v>
      </c>
      <c r="AC17" t="b">
        <f t="shared" si="21"/>
        <v>1</v>
      </c>
      <c r="AD17">
        <f t="shared" si="22"/>
        <v>0.68083806047966633</v>
      </c>
      <c r="AE17">
        <f t="shared" si="23"/>
        <v>3.8241619395203337</v>
      </c>
      <c r="AF17" s="20">
        <f t="shared" ca="1" si="24"/>
        <v>0.97942172893426238</v>
      </c>
      <c r="AG17">
        <f t="shared" ca="1" si="25"/>
        <v>3.7454672985296074</v>
      </c>
    </row>
    <row r="18" spans="1:33" x14ac:dyDescent="0.25">
      <c r="A18" s="10">
        <v>37135</v>
      </c>
      <c r="B18">
        <f>VLOOKUP($A18,CurveFetch!$D$8:$T$292,B$12)</f>
        <v>5.048</v>
      </c>
      <c r="C18">
        <f>VLOOKUP($A18,CurveFetch!$D$8:$T$292,C$12)</f>
        <v>-0.77500000000000002</v>
      </c>
      <c r="D18">
        <f>VLOOKUP($A18,CurveFetch!$D$8:$T$292,D$12)</f>
        <v>3.53</v>
      </c>
      <c r="E18">
        <f t="shared" si="3"/>
        <v>4.2729999999999997</v>
      </c>
      <c r="F18">
        <f t="shared" si="4"/>
        <v>4.3049999999999997</v>
      </c>
      <c r="G18">
        <f t="shared" si="5"/>
        <v>0.88</v>
      </c>
      <c r="H18">
        <f t="shared" si="5"/>
        <v>0.06</v>
      </c>
      <c r="I18" s="21">
        <f t="shared" si="6"/>
        <v>0.23438396624472574</v>
      </c>
      <c r="J18">
        <f t="shared" si="0"/>
        <v>0.29438396624472574</v>
      </c>
      <c r="K18" t="b">
        <f t="shared" si="7"/>
        <v>1</v>
      </c>
      <c r="L18">
        <f t="shared" si="8"/>
        <v>1.1743839662447257</v>
      </c>
      <c r="M18">
        <f t="shared" si="9"/>
        <v>3.130616033755274</v>
      </c>
      <c r="N18" s="20">
        <f t="shared" ca="1" si="10"/>
        <v>0.97485763408894133</v>
      </c>
      <c r="O18">
        <f t="shared" ca="1" si="11"/>
        <v>3.0519049399075717</v>
      </c>
      <c r="P18">
        <f t="shared" si="12"/>
        <v>0.88</v>
      </c>
      <c r="Q18">
        <f t="shared" si="12"/>
        <v>0.06</v>
      </c>
      <c r="R18" s="21">
        <f t="shared" si="13"/>
        <v>0.1873340292275574</v>
      </c>
      <c r="S18">
        <f t="shared" si="1"/>
        <v>0.2473340292275574</v>
      </c>
      <c r="T18" t="b">
        <f t="shared" si="14"/>
        <v>1</v>
      </c>
      <c r="U18">
        <f t="shared" si="15"/>
        <v>1.1273340292275573</v>
      </c>
      <c r="V18">
        <f t="shared" si="16"/>
        <v>3.1776659707724422</v>
      </c>
      <c r="W18" s="20">
        <f t="shared" ca="1" si="17"/>
        <v>0.97485763408894133</v>
      </c>
      <c r="X18">
        <f t="shared" ca="1" si="18"/>
        <v>3.0977719301921618</v>
      </c>
      <c r="Y18">
        <f t="shared" si="19"/>
        <v>0.44</v>
      </c>
      <c r="Z18">
        <f t="shared" si="19"/>
        <v>5.7299999999999997E-2</v>
      </c>
      <c r="AA18" s="21">
        <f t="shared" si="20"/>
        <v>0.18268300312825861</v>
      </c>
      <c r="AB18">
        <f t="shared" si="2"/>
        <v>0.2399830031282586</v>
      </c>
      <c r="AC18" t="b">
        <f t="shared" si="21"/>
        <v>1</v>
      </c>
      <c r="AD18">
        <f t="shared" si="22"/>
        <v>0.67998300312825855</v>
      </c>
      <c r="AE18">
        <f t="shared" si="23"/>
        <v>3.6250169968717412</v>
      </c>
      <c r="AF18" s="20">
        <f t="shared" ca="1" si="24"/>
        <v>0.97485763408894133</v>
      </c>
      <c r="AG18">
        <f t="shared" ca="1" si="25"/>
        <v>3.5338754931025846</v>
      </c>
    </row>
    <row r="19" spans="1:33" x14ac:dyDescent="0.25">
      <c r="A19" s="10">
        <v>37165</v>
      </c>
      <c r="B19">
        <f>VLOOKUP($A19,CurveFetch!$D$8:$T$292,B$12)</f>
        <v>5.0579999999999998</v>
      </c>
      <c r="C19">
        <f>VLOOKUP($A19,CurveFetch!$D$8:$T$292,C$12)</f>
        <v>-0.78500000000000003</v>
      </c>
      <c r="D19">
        <f>VLOOKUP($A19,CurveFetch!$D$8:$T$292,D$12)</f>
        <v>3.2</v>
      </c>
      <c r="E19">
        <f t="shared" si="3"/>
        <v>4.2729999999999997</v>
      </c>
      <c r="F19">
        <f t="shared" si="4"/>
        <v>3.9850000000000003</v>
      </c>
      <c r="G19">
        <f t="shared" si="5"/>
        <v>0.88</v>
      </c>
      <c r="H19">
        <f t="shared" si="5"/>
        <v>0.06</v>
      </c>
      <c r="I19" s="21">
        <f t="shared" si="6"/>
        <v>0.23438396624472574</v>
      </c>
      <c r="J19">
        <f t="shared" si="0"/>
        <v>0.29438396624472574</v>
      </c>
      <c r="K19" t="b">
        <f t="shared" si="7"/>
        <v>1</v>
      </c>
      <c r="L19">
        <f t="shared" si="8"/>
        <v>1.1743839662447257</v>
      </c>
      <c r="M19">
        <f t="shared" si="9"/>
        <v>2.8106160337552746</v>
      </c>
      <c r="N19" s="20">
        <f t="shared" ca="1" si="10"/>
        <v>0.97046101969744725</v>
      </c>
      <c r="O19">
        <f t="shared" ca="1" si="11"/>
        <v>2.7275933020961385</v>
      </c>
      <c r="P19">
        <f t="shared" si="12"/>
        <v>0.88</v>
      </c>
      <c r="Q19">
        <f t="shared" si="12"/>
        <v>0.06</v>
      </c>
      <c r="R19" s="21">
        <f t="shared" si="13"/>
        <v>0.1873340292275574</v>
      </c>
      <c r="S19">
        <f t="shared" si="1"/>
        <v>0.2473340292275574</v>
      </c>
      <c r="T19" t="b">
        <f t="shared" si="14"/>
        <v>1</v>
      </c>
      <c r="U19">
        <f t="shared" si="15"/>
        <v>1.1273340292275573</v>
      </c>
      <c r="V19">
        <f t="shared" si="16"/>
        <v>2.8576659707724428</v>
      </c>
      <c r="W19" s="20">
        <f t="shared" ca="1" si="17"/>
        <v>0.97046101969744725</v>
      </c>
      <c r="X19">
        <f t="shared" ca="1" si="18"/>
        <v>2.7732534319505202</v>
      </c>
      <c r="Y19">
        <f t="shared" si="19"/>
        <v>0.44</v>
      </c>
      <c r="Z19">
        <f t="shared" si="19"/>
        <v>5.7299999999999997E-2</v>
      </c>
      <c r="AA19" s="21">
        <f t="shared" si="20"/>
        <v>0.18268300312825861</v>
      </c>
      <c r="AB19">
        <f t="shared" si="2"/>
        <v>0.2399830031282586</v>
      </c>
      <c r="AC19" t="b">
        <f t="shared" si="21"/>
        <v>1</v>
      </c>
      <c r="AD19">
        <f t="shared" si="22"/>
        <v>0.67998300312825855</v>
      </c>
      <c r="AE19">
        <f t="shared" si="23"/>
        <v>3.3050169968717418</v>
      </c>
      <c r="AF19" s="20">
        <f t="shared" ca="1" si="24"/>
        <v>0.97046101969744725</v>
      </c>
      <c r="AG19">
        <f t="shared" ca="1" si="25"/>
        <v>3.2073901649015455</v>
      </c>
    </row>
    <row r="20" spans="1:33" x14ac:dyDescent="0.25">
      <c r="A20" s="10">
        <v>37196</v>
      </c>
      <c r="B20">
        <f>VLOOKUP($A20,CurveFetch!$D$8:$T$292,B$12)</f>
        <v>5.1849999999999996</v>
      </c>
      <c r="C20">
        <f>VLOOKUP($A20,CurveFetch!$D$8:$T$292,C$12)</f>
        <v>-0.25</v>
      </c>
      <c r="D20">
        <f>VLOOKUP($A20,CurveFetch!$D$8:$T$292,D$12)</f>
        <v>2.895</v>
      </c>
      <c r="E20">
        <f t="shared" si="3"/>
        <v>4.9349999999999996</v>
      </c>
      <c r="F20">
        <f t="shared" si="4"/>
        <v>3.145</v>
      </c>
      <c r="G20">
        <f t="shared" si="5"/>
        <v>0.88</v>
      </c>
      <c r="H20">
        <f t="shared" si="5"/>
        <v>0.06</v>
      </c>
      <c r="I20" s="21">
        <f t="shared" si="6"/>
        <v>0.27069620253164556</v>
      </c>
      <c r="J20">
        <f t="shared" si="0"/>
        <v>0.33069620253164556</v>
      </c>
      <c r="K20" t="b">
        <f t="shared" si="7"/>
        <v>1</v>
      </c>
      <c r="L20">
        <f t="shared" si="8"/>
        <v>1.2106962025316457</v>
      </c>
      <c r="M20">
        <f t="shared" si="9"/>
        <v>1.9343037974683543</v>
      </c>
      <c r="N20" s="20">
        <f t="shared" ca="1" si="10"/>
        <v>0.96593868166191488</v>
      </c>
      <c r="O20">
        <f t="shared" ca="1" si="11"/>
        <v>1.8684188600602178</v>
      </c>
      <c r="P20">
        <f t="shared" si="12"/>
        <v>0.88</v>
      </c>
      <c r="Q20">
        <f t="shared" si="12"/>
        <v>0.06</v>
      </c>
      <c r="R20" s="21">
        <f t="shared" si="13"/>
        <v>0.216356993736952</v>
      </c>
      <c r="S20">
        <f t="shared" si="1"/>
        <v>0.27635699373695199</v>
      </c>
      <c r="T20" t="b">
        <f t="shared" si="14"/>
        <v>1</v>
      </c>
      <c r="U20">
        <f t="shared" si="15"/>
        <v>1.156356993736952</v>
      </c>
      <c r="V20">
        <f t="shared" si="16"/>
        <v>1.988643006263048</v>
      </c>
      <c r="W20" s="20">
        <f t="shared" ca="1" si="17"/>
        <v>0.96593868166191488</v>
      </c>
      <c r="X20">
        <f t="shared" ca="1" si="18"/>
        <v>1.9209072037659158</v>
      </c>
      <c r="Y20">
        <f t="shared" si="19"/>
        <v>0.44</v>
      </c>
      <c r="Z20">
        <f t="shared" si="19"/>
        <v>5.7299999999999997E-2</v>
      </c>
      <c r="AA20" s="21">
        <f t="shared" si="20"/>
        <v>0.21098540145985401</v>
      </c>
      <c r="AB20">
        <f t="shared" si="2"/>
        <v>0.26828540145985402</v>
      </c>
      <c r="AC20" t="b">
        <f t="shared" si="21"/>
        <v>1</v>
      </c>
      <c r="AD20">
        <f t="shared" si="22"/>
        <v>0.70828540145985408</v>
      </c>
      <c r="AE20">
        <f t="shared" si="23"/>
        <v>2.4367145985401457</v>
      </c>
      <c r="AF20" s="20">
        <f t="shared" ca="1" si="24"/>
        <v>0.96593868166191488</v>
      </c>
      <c r="AG20">
        <f t="shared" ca="1" si="25"/>
        <v>2.3537168869002105</v>
      </c>
    </row>
    <row r="21" spans="1:33" x14ac:dyDescent="0.25">
      <c r="A21" s="10">
        <v>37226</v>
      </c>
      <c r="B21">
        <f>VLOOKUP($A21,CurveFetch!$D$8:$T$292,B$12)</f>
        <v>5.3049999999999997</v>
      </c>
      <c r="C21">
        <f>VLOOKUP($A21,CurveFetch!$D$8:$T$292,C$12)</f>
        <v>-0.25</v>
      </c>
      <c r="D21">
        <f>VLOOKUP($A21,CurveFetch!$D$8:$T$292,D$12)</f>
        <v>2.9449999999999998</v>
      </c>
      <c r="E21">
        <f t="shared" si="3"/>
        <v>5.0549999999999997</v>
      </c>
      <c r="F21">
        <f t="shared" si="4"/>
        <v>3.1949999999999998</v>
      </c>
      <c r="G21">
        <f t="shared" si="5"/>
        <v>0.88</v>
      </c>
      <c r="H21">
        <f t="shared" si="5"/>
        <v>0.06</v>
      </c>
      <c r="I21" s="21">
        <f t="shared" si="6"/>
        <v>0.27727848101265823</v>
      </c>
      <c r="J21">
        <f t="shared" si="0"/>
        <v>0.33727848101265823</v>
      </c>
      <c r="K21" t="b">
        <f t="shared" si="7"/>
        <v>1</v>
      </c>
      <c r="L21">
        <f t="shared" si="8"/>
        <v>1.2172784810126582</v>
      </c>
      <c r="M21">
        <f t="shared" si="9"/>
        <v>1.9777215189873416</v>
      </c>
      <c r="N21" s="20">
        <f t="shared" ca="1" si="10"/>
        <v>0.96158229180498467</v>
      </c>
      <c r="O21">
        <f t="shared" ca="1" si="11"/>
        <v>1.9017419907798834</v>
      </c>
      <c r="P21">
        <f t="shared" si="12"/>
        <v>0.88</v>
      </c>
      <c r="Q21">
        <f t="shared" si="12"/>
        <v>0.06</v>
      </c>
      <c r="R21" s="21">
        <f t="shared" si="13"/>
        <v>0.22161795407098123</v>
      </c>
      <c r="S21">
        <f t="shared" si="1"/>
        <v>0.28161795407098122</v>
      </c>
      <c r="T21" t="b">
        <f t="shared" si="14"/>
        <v>1</v>
      </c>
      <c r="U21">
        <f t="shared" si="15"/>
        <v>1.1616179540709812</v>
      </c>
      <c r="V21">
        <f t="shared" si="16"/>
        <v>2.0333820459290184</v>
      </c>
      <c r="W21" s="20">
        <f t="shared" ca="1" si="17"/>
        <v>0.96158229180498467</v>
      </c>
      <c r="X21">
        <f t="shared" ca="1" si="18"/>
        <v>1.9552641678395342</v>
      </c>
      <c r="Y21">
        <f t="shared" si="19"/>
        <v>0.44</v>
      </c>
      <c r="Z21">
        <f t="shared" si="19"/>
        <v>5.7299999999999997E-2</v>
      </c>
      <c r="AA21" s="21">
        <f t="shared" si="20"/>
        <v>0.21611574556830032</v>
      </c>
      <c r="AB21">
        <f t="shared" si="2"/>
        <v>0.27341574556830034</v>
      </c>
      <c r="AC21" t="b">
        <f t="shared" si="21"/>
        <v>1</v>
      </c>
      <c r="AD21">
        <f t="shared" si="22"/>
        <v>0.71341574556830034</v>
      </c>
      <c r="AE21">
        <f t="shared" si="23"/>
        <v>2.4815842544316995</v>
      </c>
      <c r="AF21" s="20">
        <f t="shared" ca="1" si="24"/>
        <v>0.96158229180498467</v>
      </c>
      <c r="AG21">
        <f t="shared" ca="1" si="25"/>
        <v>2.3862474746835978</v>
      </c>
    </row>
    <row r="22" spans="1:33" x14ac:dyDescent="0.25">
      <c r="A22" s="10">
        <v>37257</v>
      </c>
      <c r="B22">
        <f>VLOOKUP($A22,CurveFetch!$D$8:$T$292,B$12)</f>
        <v>5.34</v>
      </c>
      <c r="C22">
        <f>VLOOKUP($A22,CurveFetch!$D$8:$T$292,C$12)</f>
        <v>-0.25</v>
      </c>
      <c r="D22">
        <f>VLOOKUP($A22,CurveFetch!$D$8:$T$292,D$12)</f>
        <v>2.9049999999999998</v>
      </c>
      <c r="E22">
        <f t="shared" si="3"/>
        <v>5.09</v>
      </c>
      <c r="F22">
        <f t="shared" si="4"/>
        <v>3.1549999999999998</v>
      </c>
      <c r="G22">
        <f>G$6</f>
        <v>0.88</v>
      </c>
      <c r="H22">
        <f>H$6</f>
        <v>0.06</v>
      </c>
      <c r="I22" s="21">
        <f>$E22*(I$6/(1-I$6))</f>
        <v>0.27919831223628694</v>
      </c>
      <c r="J22">
        <f t="shared" si="0"/>
        <v>0.33919831223628694</v>
      </c>
      <c r="K22" t="b">
        <f t="shared" si="7"/>
        <v>1</v>
      </c>
      <c r="L22">
        <f t="shared" si="8"/>
        <v>1.2191983122362871</v>
      </c>
      <c r="M22">
        <f t="shared" si="9"/>
        <v>1.9358016877637128</v>
      </c>
      <c r="N22" s="20">
        <f t="shared" ca="1" si="10"/>
        <v>0.95710132854704799</v>
      </c>
      <c r="O22">
        <f t="shared" ca="1" si="11"/>
        <v>1.8527583671622672</v>
      </c>
      <c r="P22">
        <f>P$6</f>
        <v>0.88</v>
      </c>
      <c r="Q22">
        <f>Q$6</f>
        <v>0.06</v>
      </c>
      <c r="R22" s="21">
        <f>$E22*(R$6/(1-R$6))</f>
        <v>0.22315240083507307</v>
      </c>
      <c r="S22">
        <f t="shared" si="1"/>
        <v>0.28315240083507309</v>
      </c>
      <c r="T22" t="b">
        <f t="shared" si="14"/>
        <v>1</v>
      </c>
      <c r="U22">
        <f t="shared" si="15"/>
        <v>1.1631524008350731</v>
      </c>
      <c r="V22">
        <f t="shared" si="16"/>
        <v>1.9918475991649267</v>
      </c>
      <c r="W22" s="20">
        <f t="shared" ca="1" si="17"/>
        <v>0.95710132854704799</v>
      </c>
      <c r="X22">
        <f t="shared" ca="1" si="18"/>
        <v>1.9063999834239993</v>
      </c>
      <c r="Y22">
        <f>Y$6</f>
        <v>0.44</v>
      </c>
      <c r="Z22">
        <f>Z$6</f>
        <v>5.7299999999999997E-2</v>
      </c>
      <c r="AA22" s="21">
        <f>$E22*(AA$6/(1-AA$6))</f>
        <v>0.21761209593326383</v>
      </c>
      <c r="AB22">
        <f t="shared" si="2"/>
        <v>0.27491209593326382</v>
      </c>
      <c r="AC22" t="b">
        <f t="shared" si="21"/>
        <v>1</v>
      </c>
      <c r="AD22">
        <f t="shared" si="22"/>
        <v>0.71491209593326377</v>
      </c>
      <c r="AE22">
        <f t="shared" si="23"/>
        <v>2.4400879040667363</v>
      </c>
      <c r="AF22" s="20">
        <f t="shared" ca="1" si="24"/>
        <v>0.95710132854704799</v>
      </c>
      <c r="AG22">
        <f t="shared" ca="1" si="25"/>
        <v>2.3354113747538552</v>
      </c>
    </row>
    <row r="23" spans="1:33" x14ac:dyDescent="0.25">
      <c r="A23" s="10">
        <v>37288</v>
      </c>
      <c r="B23">
        <f>VLOOKUP($A23,CurveFetch!$D$8:$T$292,B$12)</f>
        <v>5.1449999999999996</v>
      </c>
      <c r="C23">
        <f>VLOOKUP($A23,CurveFetch!$D$8:$T$292,C$12)</f>
        <v>-0.25</v>
      </c>
      <c r="D23">
        <f>VLOOKUP($A23,CurveFetch!$D$8:$T$292,D$12)</f>
        <v>2.855</v>
      </c>
      <c r="E23">
        <f t="shared" si="3"/>
        <v>4.8949999999999996</v>
      </c>
      <c r="F23">
        <f t="shared" si="4"/>
        <v>3.105</v>
      </c>
      <c r="G23">
        <f t="shared" ref="G23:H33" si="26">G$6</f>
        <v>0.88</v>
      </c>
      <c r="H23">
        <f t="shared" si="26"/>
        <v>0.06</v>
      </c>
      <c r="I23" s="21">
        <f t="shared" ref="I23:I33" si="27">$E23*(I$6/(1-I$6))</f>
        <v>0.26850210970464133</v>
      </c>
      <c r="J23">
        <f t="shared" si="0"/>
        <v>0.32850210970464133</v>
      </c>
      <c r="K23" t="b">
        <f t="shared" si="7"/>
        <v>1</v>
      </c>
      <c r="L23">
        <f t="shared" si="8"/>
        <v>1.2085021097046413</v>
      </c>
      <c r="M23">
        <f t="shared" si="9"/>
        <v>1.8964978902953586</v>
      </c>
      <c r="N23" s="20">
        <f t="shared" ca="1" si="10"/>
        <v>0.9526412465302595</v>
      </c>
      <c r="O23">
        <f t="shared" ca="1" si="11"/>
        <v>1.8066821142529779</v>
      </c>
      <c r="P23">
        <f t="shared" ref="P23:Q33" si="28">P$6</f>
        <v>0.88</v>
      </c>
      <c r="Q23">
        <f t="shared" si="28"/>
        <v>0.06</v>
      </c>
      <c r="R23" s="21">
        <f t="shared" ref="R23:R33" si="29">$E23*(R$6/(1-R$6))</f>
        <v>0.21460334029227557</v>
      </c>
      <c r="S23">
        <f t="shared" si="1"/>
        <v>0.27460334029227557</v>
      </c>
      <c r="T23" t="b">
        <f t="shared" si="14"/>
        <v>1</v>
      </c>
      <c r="U23">
        <f t="shared" si="15"/>
        <v>1.1546033402922755</v>
      </c>
      <c r="V23">
        <f t="shared" si="16"/>
        <v>1.9503966597077245</v>
      </c>
      <c r="W23" s="20">
        <f t="shared" ca="1" si="17"/>
        <v>0.9526412465302595</v>
      </c>
      <c r="X23">
        <f t="shared" ca="1" si="18"/>
        <v>1.8580283051324209</v>
      </c>
      <c r="Y23">
        <f t="shared" ref="Y23:Z33" si="30">Y$6</f>
        <v>0.44</v>
      </c>
      <c r="Z23">
        <f t="shared" si="30"/>
        <v>5.7299999999999997E-2</v>
      </c>
      <c r="AA23" s="21">
        <f t="shared" ref="AA23:AA33" si="31">$E23*(AA$6/(1-AA$6))</f>
        <v>0.20927528675703858</v>
      </c>
      <c r="AB23">
        <f t="shared" si="2"/>
        <v>0.26657528675703857</v>
      </c>
      <c r="AC23" t="b">
        <f t="shared" si="21"/>
        <v>1</v>
      </c>
      <c r="AD23">
        <f t="shared" si="22"/>
        <v>0.70657528675703851</v>
      </c>
      <c r="AE23">
        <f t="shared" si="23"/>
        <v>2.3984247132429615</v>
      </c>
      <c r="AF23" s="20">
        <f t="shared" ca="1" si="24"/>
        <v>0.9526412465302595</v>
      </c>
      <c r="AG23">
        <f t="shared" ca="1" si="25"/>
        <v>2.284838308532755</v>
      </c>
    </row>
    <row r="24" spans="1:33" x14ac:dyDescent="0.25">
      <c r="A24" s="10">
        <v>37316</v>
      </c>
      <c r="B24">
        <f>VLOOKUP($A24,CurveFetch!$D$8:$T$292,B$12)</f>
        <v>4.8520000000000003</v>
      </c>
      <c r="C24">
        <f>VLOOKUP($A24,CurveFetch!$D$8:$T$292,C$12)</f>
        <v>-0.25</v>
      </c>
      <c r="D24">
        <f>VLOOKUP($A24,CurveFetch!$D$8:$T$292,D$12)</f>
        <v>2.7549999999999999</v>
      </c>
      <c r="E24">
        <f t="shared" si="3"/>
        <v>4.6020000000000003</v>
      </c>
      <c r="F24">
        <f t="shared" si="4"/>
        <v>3.0049999999999999</v>
      </c>
      <c r="G24">
        <f t="shared" si="26"/>
        <v>0.88</v>
      </c>
      <c r="H24">
        <f t="shared" si="26"/>
        <v>0.06</v>
      </c>
      <c r="I24" s="21">
        <f t="shared" si="27"/>
        <v>0.25243037974683546</v>
      </c>
      <c r="J24">
        <f t="shared" si="0"/>
        <v>0.31243037974683546</v>
      </c>
      <c r="K24" t="b">
        <f t="shared" si="7"/>
        <v>1</v>
      </c>
      <c r="L24">
        <f t="shared" si="8"/>
        <v>1.1924303797468354</v>
      </c>
      <c r="M24">
        <f t="shared" si="9"/>
        <v>1.8125696202531645</v>
      </c>
      <c r="N24" s="20">
        <f t="shared" ca="1" si="10"/>
        <v>0.94863065227794585</v>
      </c>
      <c r="O24">
        <f t="shared" ca="1" si="11"/>
        <v>1.719459101159948</v>
      </c>
      <c r="P24">
        <f t="shared" si="28"/>
        <v>0.88</v>
      </c>
      <c r="Q24">
        <f t="shared" si="28"/>
        <v>0.06</v>
      </c>
      <c r="R24" s="21">
        <f t="shared" si="29"/>
        <v>0.20175782881002091</v>
      </c>
      <c r="S24">
        <f t="shared" si="1"/>
        <v>0.26175782881002091</v>
      </c>
      <c r="T24" t="b">
        <f t="shared" si="14"/>
        <v>1</v>
      </c>
      <c r="U24">
        <f t="shared" si="15"/>
        <v>1.141757828810021</v>
      </c>
      <c r="V24">
        <f t="shared" si="16"/>
        <v>1.8632421711899789</v>
      </c>
      <c r="W24" s="20">
        <f t="shared" ca="1" si="17"/>
        <v>0.94863065227794585</v>
      </c>
      <c r="X24">
        <f t="shared" ca="1" si="18"/>
        <v>1.7675286362077258</v>
      </c>
      <c r="Y24">
        <f t="shared" si="30"/>
        <v>0.44</v>
      </c>
      <c r="Z24">
        <f t="shared" si="30"/>
        <v>5.7299999999999997E-2</v>
      </c>
      <c r="AA24" s="21">
        <f t="shared" si="31"/>
        <v>0.19674869655891555</v>
      </c>
      <c r="AB24">
        <f t="shared" si="2"/>
        <v>0.25404869655891554</v>
      </c>
      <c r="AC24" t="b">
        <f t="shared" si="21"/>
        <v>1</v>
      </c>
      <c r="AD24">
        <f t="shared" si="22"/>
        <v>0.69404869655891555</v>
      </c>
      <c r="AE24">
        <f t="shared" si="23"/>
        <v>2.3109513034410845</v>
      </c>
      <c r="AF24" s="20">
        <f t="shared" ca="1" si="24"/>
        <v>0.94863065227794585</v>
      </c>
      <c r="AG24">
        <f t="shared" ca="1" si="25"/>
        <v>2.192239242365885</v>
      </c>
    </row>
    <row r="25" spans="1:33" x14ac:dyDescent="0.25">
      <c r="A25" s="10">
        <v>37347</v>
      </c>
      <c r="B25">
        <f>VLOOKUP($A25,CurveFetch!$D$8:$T$292,B$12)</f>
        <v>4.5090000000000003</v>
      </c>
      <c r="C25">
        <f>VLOOKUP($A25,CurveFetch!$D$8:$T$292,C$12)</f>
        <v>-0.53</v>
      </c>
      <c r="D25">
        <f>VLOOKUP($A25,CurveFetch!$D$8:$T$292,D$12)</f>
        <v>1.19</v>
      </c>
      <c r="E25">
        <f t="shared" si="3"/>
        <v>3.9790000000000001</v>
      </c>
      <c r="F25">
        <f t="shared" si="4"/>
        <v>1.72</v>
      </c>
      <c r="G25">
        <f t="shared" si="26"/>
        <v>0.88</v>
      </c>
      <c r="H25">
        <f t="shared" si="26"/>
        <v>0.06</v>
      </c>
      <c r="I25" s="21">
        <f t="shared" si="27"/>
        <v>0.21825738396624475</v>
      </c>
      <c r="J25">
        <f t="shared" si="0"/>
        <v>0.27825738396624478</v>
      </c>
      <c r="K25" t="b">
        <f t="shared" si="7"/>
        <v>1</v>
      </c>
      <c r="L25">
        <f t="shared" si="8"/>
        <v>1.1582573839662449</v>
      </c>
      <c r="M25">
        <f t="shared" si="9"/>
        <v>0.56174261603375508</v>
      </c>
      <c r="N25" s="20">
        <f t="shared" ca="1" si="10"/>
        <v>0.94421004352252613</v>
      </c>
      <c r="O25">
        <f t="shared" ca="1" si="11"/>
        <v>0.53040301993368955</v>
      </c>
      <c r="P25">
        <f t="shared" si="28"/>
        <v>0.88</v>
      </c>
      <c r="Q25">
        <f t="shared" si="28"/>
        <v>0.06</v>
      </c>
      <c r="R25" s="21">
        <f t="shared" si="29"/>
        <v>0.17444467640918582</v>
      </c>
      <c r="S25">
        <f t="shared" si="1"/>
        <v>0.23444467640918581</v>
      </c>
      <c r="T25" t="b">
        <f t="shared" si="14"/>
        <v>1</v>
      </c>
      <c r="U25">
        <f t="shared" si="15"/>
        <v>1.1144446764091858</v>
      </c>
      <c r="V25">
        <f t="shared" si="16"/>
        <v>0.60555532359081421</v>
      </c>
      <c r="W25" s="20">
        <f t="shared" ca="1" si="17"/>
        <v>0.94421004352252613</v>
      </c>
      <c r="X25">
        <f t="shared" ca="1" si="18"/>
        <v>0.57177141844298007</v>
      </c>
      <c r="Y25">
        <f t="shared" si="30"/>
        <v>0.44</v>
      </c>
      <c r="Z25">
        <f t="shared" si="30"/>
        <v>5.7299999999999997E-2</v>
      </c>
      <c r="AA25" s="21">
        <f t="shared" si="31"/>
        <v>0.1701136600625652</v>
      </c>
      <c r="AB25">
        <f t="shared" si="2"/>
        <v>0.22741366006256519</v>
      </c>
      <c r="AC25" t="b">
        <f t="shared" si="21"/>
        <v>1</v>
      </c>
      <c r="AD25">
        <f t="shared" si="22"/>
        <v>0.66741366006256519</v>
      </c>
      <c r="AE25">
        <f t="shared" si="23"/>
        <v>1.0525863399374349</v>
      </c>
      <c r="AF25" s="20">
        <f t="shared" ca="1" si="24"/>
        <v>0.94421004352252613</v>
      </c>
      <c r="AG25">
        <f t="shared" ca="1" si="25"/>
        <v>0.99386259384354192</v>
      </c>
    </row>
    <row r="26" spans="1:33" x14ac:dyDescent="0.25">
      <c r="A26" s="10">
        <v>37377</v>
      </c>
      <c r="B26">
        <f>VLOOKUP($A26,CurveFetch!$D$8:$T$292,B$12)</f>
        <v>4.4219999999999997</v>
      </c>
      <c r="C26">
        <f>VLOOKUP($A26,CurveFetch!$D$8:$T$292,C$12)</f>
        <v>-0.53</v>
      </c>
      <c r="D26">
        <f>VLOOKUP($A26,CurveFetch!$D$8:$T$292,D$12)</f>
        <v>1.19</v>
      </c>
      <c r="E26">
        <f t="shared" si="3"/>
        <v>3.8919999999999995</v>
      </c>
      <c r="F26">
        <f t="shared" si="4"/>
        <v>1.72</v>
      </c>
      <c r="G26">
        <f t="shared" si="26"/>
        <v>0.88</v>
      </c>
      <c r="H26">
        <f t="shared" si="26"/>
        <v>0.06</v>
      </c>
      <c r="I26" s="21">
        <f t="shared" si="27"/>
        <v>0.21348523206751052</v>
      </c>
      <c r="J26">
        <f t="shared" si="0"/>
        <v>0.27348523206751052</v>
      </c>
      <c r="K26" t="b">
        <f t="shared" si="7"/>
        <v>1</v>
      </c>
      <c r="L26">
        <f t="shared" si="8"/>
        <v>1.1534852320675104</v>
      </c>
      <c r="M26">
        <f t="shared" si="9"/>
        <v>0.56651476793248956</v>
      </c>
      <c r="N26" s="20">
        <f t="shared" ca="1" si="10"/>
        <v>0.93995164996763081</v>
      </c>
      <c r="O26">
        <f t="shared" ca="1" si="11"/>
        <v>0.53249649084917305</v>
      </c>
      <c r="P26">
        <f t="shared" si="28"/>
        <v>0.88</v>
      </c>
      <c r="Q26">
        <f t="shared" si="28"/>
        <v>0.06</v>
      </c>
      <c r="R26" s="21">
        <f t="shared" si="29"/>
        <v>0.1706304801670146</v>
      </c>
      <c r="S26">
        <f t="shared" si="1"/>
        <v>0.2306304801670146</v>
      </c>
      <c r="T26" t="b">
        <f t="shared" si="14"/>
        <v>1</v>
      </c>
      <c r="U26">
        <f t="shared" si="15"/>
        <v>1.1106304801670146</v>
      </c>
      <c r="V26">
        <f t="shared" si="16"/>
        <v>0.60936951983298537</v>
      </c>
      <c r="W26" s="20">
        <f t="shared" ca="1" si="17"/>
        <v>0.93995164996763081</v>
      </c>
      <c r="X26">
        <f t="shared" ca="1" si="18"/>
        <v>0.57277788560699749</v>
      </c>
      <c r="Y26">
        <f t="shared" si="30"/>
        <v>0.44</v>
      </c>
      <c r="Z26">
        <f t="shared" si="30"/>
        <v>5.7299999999999997E-2</v>
      </c>
      <c r="AA26" s="21">
        <f t="shared" si="31"/>
        <v>0.1663941605839416</v>
      </c>
      <c r="AB26">
        <f t="shared" si="2"/>
        <v>0.22369416058394159</v>
      </c>
      <c r="AC26" t="b">
        <f t="shared" si="21"/>
        <v>1</v>
      </c>
      <c r="AD26">
        <f t="shared" si="22"/>
        <v>0.66369416058394159</v>
      </c>
      <c r="AE26">
        <f t="shared" si="23"/>
        <v>1.0563058394160585</v>
      </c>
      <c r="AF26" s="20">
        <f t="shared" ca="1" si="24"/>
        <v>0.93995164996763081</v>
      </c>
      <c r="AG26">
        <f t="shared" ca="1" si="25"/>
        <v>0.99287641662956749</v>
      </c>
    </row>
    <row r="27" spans="1:33" x14ac:dyDescent="0.25">
      <c r="A27" s="10">
        <v>37408</v>
      </c>
      <c r="B27">
        <f>VLOOKUP($A27,CurveFetch!$D$8:$T$292,B$12)</f>
        <v>4.4390000000000001</v>
      </c>
      <c r="C27">
        <f>VLOOKUP($A27,CurveFetch!$D$8:$T$292,C$12)</f>
        <v>-0.53</v>
      </c>
      <c r="D27">
        <f>VLOOKUP($A27,CurveFetch!$D$8:$T$292,D$12)</f>
        <v>1.19</v>
      </c>
      <c r="E27">
        <f t="shared" si="3"/>
        <v>3.9089999999999998</v>
      </c>
      <c r="F27">
        <f t="shared" si="4"/>
        <v>1.72</v>
      </c>
      <c r="G27">
        <f t="shared" si="26"/>
        <v>0.88</v>
      </c>
      <c r="H27">
        <f t="shared" si="26"/>
        <v>0.06</v>
      </c>
      <c r="I27" s="21">
        <f t="shared" si="27"/>
        <v>0.21441772151898733</v>
      </c>
      <c r="J27">
        <f t="shared" si="0"/>
        <v>0.27441772151898736</v>
      </c>
      <c r="K27" t="b">
        <f t="shared" si="7"/>
        <v>1</v>
      </c>
      <c r="L27">
        <f t="shared" si="8"/>
        <v>1.1544177215189872</v>
      </c>
      <c r="M27">
        <f t="shared" si="9"/>
        <v>0.56558227848101272</v>
      </c>
      <c r="N27" s="20">
        <f t="shared" ca="1" si="10"/>
        <v>0.93557148527071676</v>
      </c>
      <c r="O27">
        <f t="shared" ca="1" si="11"/>
        <v>0.52914265232127722</v>
      </c>
      <c r="P27">
        <f t="shared" si="28"/>
        <v>0.88</v>
      </c>
      <c r="Q27">
        <f t="shared" si="28"/>
        <v>0.06</v>
      </c>
      <c r="R27" s="21">
        <f t="shared" si="29"/>
        <v>0.17137578288100208</v>
      </c>
      <c r="S27">
        <f t="shared" si="1"/>
        <v>0.23137578288100208</v>
      </c>
      <c r="T27" t="b">
        <f t="shared" si="14"/>
        <v>1</v>
      </c>
      <c r="U27">
        <f t="shared" si="15"/>
        <v>1.111375782881002</v>
      </c>
      <c r="V27">
        <f t="shared" si="16"/>
        <v>0.60862421711899795</v>
      </c>
      <c r="W27" s="20">
        <f t="shared" ca="1" si="17"/>
        <v>0.93557148527071676</v>
      </c>
      <c r="X27">
        <f t="shared" ca="1" si="18"/>
        <v>0.56941146278174815</v>
      </c>
      <c r="Y27">
        <f t="shared" si="30"/>
        <v>0.44</v>
      </c>
      <c r="Z27">
        <f t="shared" si="30"/>
        <v>5.7299999999999997E-2</v>
      </c>
      <c r="AA27" s="21">
        <f t="shared" si="31"/>
        <v>0.16712095933263818</v>
      </c>
      <c r="AB27">
        <f t="shared" si="2"/>
        <v>0.22442095933263817</v>
      </c>
      <c r="AC27" t="b">
        <f t="shared" si="21"/>
        <v>1</v>
      </c>
      <c r="AD27">
        <f t="shared" si="22"/>
        <v>0.66442095933263823</v>
      </c>
      <c r="AE27">
        <f t="shared" si="23"/>
        <v>1.0555790406673617</v>
      </c>
      <c r="AF27" s="20">
        <f t="shared" ca="1" si="24"/>
        <v>0.93557148527071676</v>
      </c>
      <c r="AG27">
        <f t="shared" ca="1" si="25"/>
        <v>0.98756965089780191</v>
      </c>
    </row>
    <row r="28" spans="1:33" x14ac:dyDescent="0.25">
      <c r="A28" s="10">
        <v>37438</v>
      </c>
      <c r="B28">
        <f>VLOOKUP($A28,CurveFetch!$D$8:$T$292,B$12)</f>
        <v>4.4850000000000003</v>
      </c>
      <c r="C28">
        <f>VLOOKUP($A28,CurveFetch!$D$8:$T$292,C$12)</f>
        <v>-0.53</v>
      </c>
      <c r="D28">
        <f>VLOOKUP($A28,CurveFetch!$D$8:$T$292,D$12)</f>
        <v>1.9350000000000001</v>
      </c>
      <c r="E28">
        <f t="shared" si="3"/>
        <v>3.9550000000000001</v>
      </c>
      <c r="F28">
        <f t="shared" si="4"/>
        <v>2.4649999999999999</v>
      </c>
      <c r="G28">
        <f t="shared" si="26"/>
        <v>0.88</v>
      </c>
      <c r="H28">
        <f t="shared" si="26"/>
        <v>0.06</v>
      </c>
      <c r="I28" s="21">
        <f t="shared" si="27"/>
        <v>0.21694092827004222</v>
      </c>
      <c r="J28">
        <f t="shared" si="0"/>
        <v>0.27694092827004224</v>
      </c>
      <c r="K28" t="b">
        <f t="shared" si="7"/>
        <v>1</v>
      </c>
      <c r="L28">
        <f t="shared" si="8"/>
        <v>1.1569409282700422</v>
      </c>
      <c r="M28">
        <f t="shared" si="9"/>
        <v>1.3080590717299576</v>
      </c>
      <c r="N28" s="20">
        <f t="shared" ca="1" si="10"/>
        <v>0.93135205167079715</v>
      </c>
      <c r="O28">
        <f t="shared" ca="1" si="11"/>
        <v>1.2182635001622943</v>
      </c>
      <c r="P28">
        <f t="shared" si="28"/>
        <v>0.88</v>
      </c>
      <c r="Q28">
        <f t="shared" si="28"/>
        <v>0.06</v>
      </c>
      <c r="R28" s="21">
        <f t="shared" si="29"/>
        <v>0.17339248434237997</v>
      </c>
      <c r="S28">
        <f t="shared" si="1"/>
        <v>0.23339248434237997</v>
      </c>
      <c r="T28" t="b">
        <f t="shared" si="14"/>
        <v>1</v>
      </c>
      <c r="U28">
        <f t="shared" si="15"/>
        <v>1.1133924843423799</v>
      </c>
      <c r="V28">
        <f t="shared" si="16"/>
        <v>1.3516075156576199</v>
      </c>
      <c r="W28" s="20">
        <f t="shared" ca="1" si="17"/>
        <v>0.93135205167079715</v>
      </c>
      <c r="X28">
        <f t="shared" ca="1" si="18"/>
        <v>1.2588224327613935</v>
      </c>
      <c r="Y28">
        <f t="shared" si="30"/>
        <v>0.44</v>
      </c>
      <c r="Z28">
        <f t="shared" si="30"/>
        <v>5.7299999999999997E-2</v>
      </c>
      <c r="AA28" s="21">
        <f t="shared" si="31"/>
        <v>0.16908759124087594</v>
      </c>
      <c r="AB28">
        <f t="shared" si="2"/>
        <v>0.22638759124087593</v>
      </c>
      <c r="AC28" t="b">
        <f t="shared" si="21"/>
        <v>1</v>
      </c>
      <c r="AD28">
        <f t="shared" si="22"/>
        <v>0.66638759124087588</v>
      </c>
      <c r="AE28">
        <f t="shared" si="23"/>
        <v>1.798612408759124</v>
      </c>
      <c r="AF28" s="20">
        <f t="shared" ca="1" si="24"/>
        <v>0.93135205167079715</v>
      </c>
      <c r="AG28">
        <f t="shared" ca="1" si="25"/>
        <v>1.6751413570583646</v>
      </c>
    </row>
    <row r="29" spans="1:33" x14ac:dyDescent="0.25">
      <c r="A29" s="10">
        <v>37469</v>
      </c>
      <c r="B29">
        <f>VLOOKUP($A29,CurveFetch!$D$8:$T$292,B$12)</f>
        <v>4.4989999999999997</v>
      </c>
      <c r="C29">
        <f>VLOOKUP($A29,CurveFetch!$D$8:$T$292,C$12)</f>
        <v>-0.53</v>
      </c>
      <c r="D29">
        <f>VLOOKUP($A29,CurveFetch!$D$8:$T$292,D$12)</f>
        <v>1.9350000000000001</v>
      </c>
      <c r="E29">
        <f t="shared" si="3"/>
        <v>3.9689999999999994</v>
      </c>
      <c r="F29">
        <f t="shared" si="4"/>
        <v>2.4649999999999999</v>
      </c>
      <c r="G29">
        <f t="shared" si="26"/>
        <v>0.88</v>
      </c>
      <c r="H29">
        <f t="shared" si="26"/>
        <v>0.06</v>
      </c>
      <c r="I29" s="21">
        <f t="shared" si="27"/>
        <v>0.21770886075949364</v>
      </c>
      <c r="J29">
        <f t="shared" si="0"/>
        <v>0.27770886075949364</v>
      </c>
      <c r="K29" t="b">
        <f t="shared" si="7"/>
        <v>1</v>
      </c>
      <c r="L29">
        <f t="shared" si="8"/>
        <v>1.1577088607594936</v>
      </c>
      <c r="M29">
        <f t="shared" si="9"/>
        <v>1.3072911392405062</v>
      </c>
      <c r="N29" s="20">
        <f t="shared" ca="1" si="10"/>
        <v>0.92701196101053041</v>
      </c>
      <c r="O29">
        <f t="shared" ca="1" si="11"/>
        <v>1.2118745225990319</v>
      </c>
      <c r="P29">
        <f t="shared" si="28"/>
        <v>0.88</v>
      </c>
      <c r="Q29">
        <f t="shared" si="28"/>
        <v>0.06</v>
      </c>
      <c r="R29" s="21">
        <f t="shared" si="29"/>
        <v>0.1740062630480167</v>
      </c>
      <c r="S29">
        <f t="shared" si="1"/>
        <v>0.23400626304801669</v>
      </c>
      <c r="T29" t="b">
        <f t="shared" si="14"/>
        <v>1</v>
      </c>
      <c r="U29">
        <f t="shared" si="15"/>
        <v>1.1140062630480168</v>
      </c>
      <c r="V29">
        <f t="shared" si="16"/>
        <v>1.3509937369519831</v>
      </c>
      <c r="W29" s="20">
        <f t="shared" ca="1" si="17"/>
        <v>0.92701196101053041</v>
      </c>
      <c r="X29">
        <f t="shared" ca="1" si="18"/>
        <v>1.2523873534048025</v>
      </c>
      <c r="Y29">
        <f t="shared" si="30"/>
        <v>0.44</v>
      </c>
      <c r="Z29">
        <f t="shared" si="30"/>
        <v>5.7299999999999997E-2</v>
      </c>
      <c r="AA29" s="21">
        <f t="shared" si="31"/>
        <v>0.16968613138686131</v>
      </c>
      <c r="AB29">
        <f t="shared" si="2"/>
        <v>0.2269861313868613</v>
      </c>
      <c r="AC29" t="b">
        <f t="shared" si="21"/>
        <v>1</v>
      </c>
      <c r="AD29">
        <f t="shared" si="22"/>
        <v>0.66698613138686125</v>
      </c>
      <c r="AE29">
        <f t="shared" si="23"/>
        <v>1.7980138686131386</v>
      </c>
      <c r="AF29" s="20">
        <f t="shared" ca="1" si="24"/>
        <v>0.92701196101053041</v>
      </c>
      <c r="AG29">
        <f t="shared" ca="1" si="25"/>
        <v>1.6667803622671957</v>
      </c>
    </row>
    <row r="30" spans="1:33" x14ac:dyDescent="0.25">
      <c r="A30" s="10">
        <v>37500</v>
      </c>
      <c r="B30">
        <f>VLOOKUP($A30,CurveFetch!$D$8:$T$292,B$12)</f>
        <v>4.4809999999999999</v>
      </c>
      <c r="C30">
        <f>VLOOKUP($A30,CurveFetch!$D$8:$T$292,C$12)</f>
        <v>-0.53</v>
      </c>
      <c r="D30">
        <f>VLOOKUP($A30,CurveFetch!$D$8:$T$292,D$12)</f>
        <v>1.9350000000000001</v>
      </c>
      <c r="E30">
        <f t="shared" si="3"/>
        <v>3.9509999999999996</v>
      </c>
      <c r="F30">
        <f t="shared" si="4"/>
        <v>2.4649999999999999</v>
      </c>
      <c r="G30">
        <f t="shared" si="26"/>
        <v>0.88</v>
      </c>
      <c r="H30">
        <f t="shared" si="26"/>
        <v>0.06</v>
      </c>
      <c r="I30" s="21">
        <f t="shared" si="27"/>
        <v>0.21672151898734177</v>
      </c>
      <c r="J30">
        <f t="shared" si="0"/>
        <v>0.27672151898734176</v>
      </c>
      <c r="K30" t="b">
        <f t="shared" si="7"/>
        <v>1</v>
      </c>
      <c r="L30">
        <f t="shared" si="8"/>
        <v>1.1567215189873417</v>
      </c>
      <c r="M30">
        <f t="shared" si="9"/>
        <v>1.3082784810126582</v>
      </c>
      <c r="N30" s="20">
        <f t="shared" ca="1" si="10"/>
        <v>0.92269209512660388</v>
      </c>
      <c r="O30">
        <f t="shared" ca="1" si="11"/>
        <v>1.2071382126546204</v>
      </c>
      <c r="P30">
        <f t="shared" si="28"/>
        <v>0.88</v>
      </c>
      <c r="Q30">
        <f t="shared" si="28"/>
        <v>0.06</v>
      </c>
      <c r="R30" s="21">
        <f t="shared" si="29"/>
        <v>0.17321711899791231</v>
      </c>
      <c r="S30">
        <f t="shared" si="1"/>
        <v>0.23321711899791231</v>
      </c>
      <c r="T30" t="b">
        <f t="shared" si="14"/>
        <v>1</v>
      </c>
      <c r="U30">
        <f t="shared" si="15"/>
        <v>1.1132171189979123</v>
      </c>
      <c r="V30">
        <f t="shared" si="16"/>
        <v>1.3517828810020875</v>
      </c>
      <c r="W30" s="20">
        <f t="shared" ca="1" si="17"/>
        <v>0.92269209512660388</v>
      </c>
      <c r="X30">
        <f t="shared" ca="1" si="18"/>
        <v>1.2472793786280929</v>
      </c>
      <c r="Y30">
        <f t="shared" si="30"/>
        <v>0.44</v>
      </c>
      <c r="Z30">
        <f t="shared" si="30"/>
        <v>5.7299999999999997E-2</v>
      </c>
      <c r="AA30" s="21">
        <f t="shared" si="31"/>
        <v>0.16891657977059438</v>
      </c>
      <c r="AB30">
        <f t="shared" si="2"/>
        <v>0.22621657977059437</v>
      </c>
      <c r="AC30" t="b">
        <f t="shared" si="21"/>
        <v>1</v>
      </c>
      <c r="AD30">
        <f t="shared" si="22"/>
        <v>0.66621657977059434</v>
      </c>
      <c r="AE30">
        <f t="shared" si="23"/>
        <v>1.7987834202294055</v>
      </c>
      <c r="AF30" s="20">
        <f t="shared" ca="1" si="24"/>
        <v>0.92269209512660388</v>
      </c>
      <c r="AG30">
        <f t="shared" ca="1" si="25"/>
        <v>1.6597232426904684</v>
      </c>
    </row>
    <row r="31" spans="1:33" x14ac:dyDescent="0.25">
      <c r="A31" s="10">
        <v>37530</v>
      </c>
      <c r="B31">
        <f>VLOOKUP($A31,CurveFetch!$D$8:$T$292,B$12)</f>
        <v>4.476</v>
      </c>
      <c r="C31">
        <f>VLOOKUP($A31,CurveFetch!$D$8:$T$292,C$12)</f>
        <v>-0.53</v>
      </c>
      <c r="D31">
        <f>VLOOKUP($A31,CurveFetch!$D$8:$T$292,D$12)</f>
        <v>1.3049999999999999</v>
      </c>
      <c r="E31">
        <f t="shared" si="3"/>
        <v>3.9459999999999997</v>
      </c>
      <c r="F31">
        <f t="shared" si="4"/>
        <v>1.835</v>
      </c>
      <c r="G31">
        <f t="shared" si="26"/>
        <v>0.88</v>
      </c>
      <c r="H31">
        <f t="shared" si="26"/>
        <v>0.06</v>
      </c>
      <c r="I31" s="21">
        <f t="shared" si="27"/>
        <v>0.21644725738396625</v>
      </c>
      <c r="J31">
        <f t="shared" si="0"/>
        <v>0.27644725738396625</v>
      </c>
      <c r="K31" t="b">
        <f t="shared" si="7"/>
        <v>1</v>
      </c>
      <c r="L31">
        <f t="shared" si="8"/>
        <v>1.1564472573839661</v>
      </c>
      <c r="M31">
        <f t="shared" si="9"/>
        <v>0.67855274261603382</v>
      </c>
      <c r="N31" s="20">
        <f t="shared" ca="1" si="10"/>
        <v>0.91853074766160403</v>
      </c>
      <c r="O31">
        <f t="shared" ca="1" si="11"/>
        <v>0.62327155800293754</v>
      </c>
      <c r="P31">
        <f t="shared" si="28"/>
        <v>0.88</v>
      </c>
      <c r="Q31">
        <f t="shared" si="28"/>
        <v>0.06</v>
      </c>
      <c r="R31" s="21">
        <f t="shared" si="29"/>
        <v>0.17299791231732778</v>
      </c>
      <c r="S31">
        <f t="shared" si="1"/>
        <v>0.23299791231732778</v>
      </c>
      <c r="T31" t="b">
        <f t="shared" si="14"/>
        <v>1</v>
      </c>
      <c r="U31">
        <f t="shared" si="15"/>
        <v>1.1129979123173277</v>
      </c>
      <c r="V31">
        <f t="shared" si="16"/>
        <v>0.72200208768267227</v>
      </c>
      <c r="W31" s="20">
        <f t="shared" ca="1" si="17"/>
        <v>0.91853074766160403</v>
      </c>
      <c r="X31">
        <f t="shared" ca="1" si="18"/>
        <v>0.66318111741240393</v>
      </c>
      <c r="Y31">
        <f t="shared" si="30"/>
        <v>0.44</v>
      </c>
      <c r="Z31">
        <f t="shared" si="30"/>
        <v>5.7299999999999997E-2</v>
      </c>
      <c r="AA31" s="21">
        <f t="shared" si="31"/>
        <v>0.16870281543274243</v>
      </c>
      <c r="AB31">
        <f t="shared" si="2"/>
        <v>0.22600281543274242</v>
      </c>
      <c r="AC31" t="b">
        <f t="shared" si="21"/>
        <v>1</v>
      </c>
      <c r="AD31">
        <f t="shared" si="22"/>
        <v>0.66600281543274242</v>
      </c>
      <c r="AE31">
        <f t="shared" si="23"/>
        <v>1.1689971845672575</v>
      </c>
      <c r="AF31" s="20">
        <f t="shared" ca="1" si="24"/>
        <v>0.91853074766160403</v>
      </c>
      <c r="AG31">
        <f t="shared" ca="1" si="25"/>
        <v>1.0737598579548733</v>
      </c>
    </row>
    <row r="32" spans="1:33" x14ac:dyDescent="0.25">
      <c r="A32" s="10">
        <v>37561</v>
      </c>
      <c r="B32">
        <f>VLOOKUP($A32,CurveFetch!$D$8:$T$292,B$12)</f>
        <v>4.5860000000000003</v>
      </c>
      <c r="C32">
        <f>VLOOKUP($A32,CurveFetch!$D$8:$T$292,C$12)</f>
        <v>-0.22</v>
      </c>
      <c r="D32">
        <f>VLOOKUP($A32,CurveFetch!$D$8:$T$292,D$12)</f>
        <v>1.05</v>
      </c>
      <c r="E32">
        <f t="shared" si="3"/>
        <v>4.3660000000000005</v>
      </c>
      <c r="F32">
        <f t="shared" si="4"/>
        <v>1.27</v>
      </c>
      <c r="G32">
        <f t="shared" si="26"/>
        <v>0.88</v>
      </c>
      <c r="H32">
        <f t="shared" si="26"/>
        <v>0.06</v>
      </c>
      <c r="I32" s="21">
        <f t="shared" si="27"/>
        <v>0.2394852320675106</v>
      </c>
      <c r="J32">
        <f t="shared" si="0"/>
        <v>0.2994852320675106</v>
      </c>
      <c r="K32" t="b">
        <f t="shared" si="7"/>
        <v>1</v>
      </c>
      <c r="L32">
        <f t="shared" si="8"/>
        <v>1.1794852320675107</v>
      </c>
      <c r="M32">
        <f t="shared" si="9"/>
        <v>9.0514767932489359E-2</v>
      </c>
      <c r="N32" s="20">
        <f t="shared" ca="1" si="10"/>
        <v>0.91425040414172642</v>
      </c>
      <c r="O32">
        <f t="shared" ca="1" si="11"/>
        <v>8.2753163163072976E-2</v>
      </c>
      <c r="P32">
        <f t="shared" si="28"/>
        <v>0.88</v>
      </c>
      <c r="Q32">
        <f t="shared" si="28"/>
        <v>0.06</v>
      </c>
      <c r="R32" s="21">
        <f t="shared" si="29"/>
        <v>0.19141127348643011</v>
      </c>
      <c r="S32">
        <f t="shared" si="1"/>
        <v>0.25141127348643011</v>
      </c>
      <c r="T32" t="b">
        <f t="shared" si="14"/>
        <v>1</v>
      </c>
      <c r="U32">
        <f t="shared" si="15"/>
        <v>1.1314112734864301</v>
      </c>
      <c r="V32">
        <f t="shared" si="16"/>
        <v>0.1385887265135699</v>
      </c>
      <c r="W32" s="20">
        <f t="shared" ca="1" si="17"/>
        <v>0.91425040414172642</v>
      </c>
      <c r="X32">
        <f t="shared" ca="1" si="18"/>
        <v>0.12670479922451849</v>
      </c>
      <c r="Y32">
        <f t="shared" si="30"/>
        <v>0.44</v>
      </c>
      <c r="Z32">
        <f t="shared" si="30"/>
        <v>5.7299999999999997E-2</v>
      </c>
      <c r="AA32" s="21">
        <f t="shared" si="31"/>
        <v>0.18665901981230451</v>
      </c>
      <c r="AB32">
        <f t="shared" si="2"/>
        <v>0.2439590198123045</v>
      </c>
      <c r="AC32" t="b">
        <f t="shared" si="21"/>
        <v>1</v>
      </c>
      <c r="AD32">
        <f t="shared" si="22"/>
        <v>0.68395901981230445</v>
      </c>
      <c r="AE32">
        <f t="shared" si="23"/>
        <v>0.58604098018769557</v>
      </c>
      <c r="AF32" s="20">
        <f t="shared" ca="1" si="24"/>
        <v>0.91425040414172642</v>
      </c>
      <c r="AG32">
        <f t="shared" ca="1" si="25"/>
        <v>0.53578820298021412</v>
      </c>
    </row>
    <row r="33" spans="1:33" x14ac:dyDescent="0.25">
      <c r="A33" s="10">
        <v>37591</v>
      </c>
      <c r="B33">
        <f>VLOOKUP($A33,CurveFetch!$D$8:$T$292,B$12)</f>
        <v>4.6920000000000002</v>
      </c>
      <c r="C33">
        <f>VLOOKUP($A33,CurveFetch!$D$8:$T$292,C$12)</f>
        <v>-0.22</v>
      </c>
      <c r="D33">
        <f>VLOOKUP($A33,CurveFetch!$D$8:$T$292,D$12)</f>
        <v>1.05</v>
      </c>
      <c r="E33">
        <f t="shared" si="3"/>
        <v>4.4720000000000004</v>
      </c>
      <c r="F33">
        <f t="shared" si="4"/>
        <v>1.27</v>
      </c>
      <c r="G33">
        <f t="shared" si="26"/>
        <v>0.88</v>
      </c>
      <c r="H33">
        <f t="shared" si="26"/>
        <v>0.06</v>
      </c>
      <c r="I33" s="21">
        <f t="shared" si="27"/>
        <v>0.24529957805907177</v>
      </c>
      <c r="J33">
        <f t="shared" si="0"/>
        <v>0.30529957805907176</v>
      </c>
      <c r="K33" t="b">
        <f t="shared" si="7"/>
        <v>1</v>
      </c>
      <c r="L33">
        <f t="shared" si="8"/>
        <v>1.1852995780590718</v>
      </c>
      <c r="M33">
        <f t="shared" si="9"/>
        <v>8.4700421940928194E-2</v>
      </c>
      <c r="N33" s="20">
        <f t="shared" ca="1" si="10"/>
        <v>0.91012712875902357</v>
      </c>
      <c r="O33">
        <f t="shared" ca="1" si="11"/>
        <v>7.7088151825774776E-2</v>
      </c>
      <c r="P33">
        <f t="shared" si="28"/>
        <v>0.88</v>
      </c>
      <c r="Q33">
        <f t="shared" si="28"/>
        <v>0.06</v>
      </c>
      <c r="R33" s="21">
        <f t="shared" si="29"/>
        <v>0.19605845511482259</v>
      </c>
      <c r="S33">
        <f t="shared" si="1"/>
        <v>0.25605845511482261</v>
      </c>
      <c r="T33" t="b">
        <f t="shared" si="14"/>
        <v>1</v>
      </c>
      <c r="U33">
        <f t="shared" si="15"/>
        <v>1.1360584551148225</v>
      </c>
      <c r="V33">
        <f t="shared" si="16"/>
        <v>0.13394154488517751</v>
      </c>
      <c r="W33" s="20">
        <f t="shared" ca="1" si="17"/>
        <v>0.91012712875902357</v>
      </c>
      <c r="X33">
        <f t="shared" ca="1" si="18"/>
        <v>0.12190383366789449</v>
      </c>
      <c r="Y33">
        <f t="shared" si="30"/>
        <v>0.44</v>
      </c>
      <c r="Z33">
        <f t="shared" si="30"/>
        <v>5.7299999999999997E-2</v>
      </c>
      <c r="AA33" s="21">
        <f t="shared" si="31"/>
        <v>0.1911908237747654</v>
      </c>
      <c r="AB33">
        <f t="shared" si="2"/>
        <v>0.24849082377476539</v>
      </c>
      <c r="AC33" t="b">
        <f t="shared" si="21"/>
        <v>1</v>
      </c>
      <c r="AD33">
        <f t="shared" si="22"/>
        <v>0.68849082377476534</v>
      </c>
      <c r="AE33">
        <f t="shared" si="23"/>
        <v>0.58150917622523468</v>
      </c>
      <c r="AF33" s="20">
        <f t="shared" ca="1" si="24"/>
        <v>0.91012712875902357</v>
      </c>
      <c r="AG33">
        <f t="shared" ca="1" si="25"/>
        <v>0.52924727690489792</v>
      </c>
    </row>
    <row r="34" spans="1:33" x14ac:dyDescent="0.25">
      <c r="A34" s="10">
        <v>37622</v>
      </c>
      <c r="B34">
        <f>VLOOKUP($A34,CurveFetch!$D$8:$T$292,B$12)</f>
        <v>4.7320000000000002</v>
      </c>
      <c r="C34">
        <f>VLOOKUP($A34,CurveFetch!$D$8:$T$292,C$12)</f>
        <v>-0.22</v>
      </c>
      <c r="D34">
        <f>VLOOKUP($A34,CurveFetch!$D$8:$T$292,D$12)</f>
        <v>1.05</v>
      </c>
      <c r="E34">
        <f t="shared" si="3"/>
        <v>4.5120000000000005</v>
      </c>
      <c r="F34">
        <f t="shared" si="4"/>
        <v>1.27</v>
      </c>
      <c r="G34">
        <f>G$7</f>
        <v>0.88</v>
      </c>
      <c r="H34">
        <f>H$7</f>
        <v>0.06</v>
      </c>
      <c r="I34" s="21">
        <f>$E34*(I$7/(1-I$7))</f>
        <v>0.24749367088607599</v>
      </c>
      <c r="J34">
        <f t="shared" si="0"/>
        <v>0.30749367088607599</v>
      </c>
      <c r="K34" t="b">
        <f t="shared" si="7"/>
        <v>1</v>
      </c>
      <c r="L34">
        <f t="shared" si="8"/>
        <v>1.1874936708860759</v>
      </c>
      <c r="M34">
        <f t="shared" si="9"/>
        <v>8.2506329113924082E-2</v>
      </c>
      <c r="N34" s="20">
        <f t="shared" ca="1" si="10"/>
        <v>0.90588594601389894</v>
      </c>
      <c r="O34">
        <f t="shared" ca="1" si="11"/>
        <v>7.4741324001501214E-2</v>
      </c>
      <c r="P34">
        <f>P$7</f>
        <v>0.88</v>
      </c>
      <c r="Q34">
        <f>Q$7</f>
        <v>0.06</v>
      </c>
      <c r="R34" s="21">
        <f>$E34*(R$7/(1-R$7))</f>
        <v>0.19781210855949899</v>
      </c>
      <c r="S34">
        <f t="shared" si="1"/>
        <v>0.25781210855949899</v>
      </c>
      <c r="T34" t="b">
        <f t="shared" si="14"/>
        <v>1</v>
      </c>
      <c r="U34">
        <f t="shared" si="15"/>
        <v>1.137812108559499</v>
      </c>
      <c r="V34">
        <f t="shared" si="16"/>
        <v>0.13218789144050103</v>
      </c>
      <c r="W34" s="20">
        <f t="shared" ca="1" si="17"/>
        <v>0.90588594601389894</v>
      </c>
      <c r="X34">
        <f t="shared" ca="1" si="18"/>
        <v>0.11974715308916084</v>
      </c>
      <c r="Y34">
        <f>Y$7</f>
        <v>0.44</v>
      </c>
      <c r="Z34">
        <f>Z$7</f>
        <v>5.7299999999999997E-2</v>
      </c>
      <c r="AA34" s="21">
        <f>$E34*(AA$7/(1-AA$7))</f>
        <v>0.19290093847758086</v>
      </c>
      <c r="AB34">
        <f t="shared" si="2"/>
        <v>0.25020093847758085</v>
      </c>
      <c r="AC34" t="b">
        <f t="shared" si="21"/>
        <v>1</v>
      </c>
      <c r="AD34">
        <f t="shared" si="22"/>
        <v>0.69020093847758091</v>
      </c>
      <c r="AE34">
        <f t="shared" si="23"/>
        <v>0.57979906152241911</v>
      </c>
      <c r="AF34" s="20">
        <f t="shared" ca="1" si="24"/>
        <v>0.90588594601389894</v>
      </c>
      <c r="AG34">
        <f t="shared" ca="1" si="25"/>
        <v>0.52523182134520741</v>
      </c>
    </row>
    <row r="35" spans="1:33" x14ac:dyDescent="0.25">
      <c r="A35" s="10">
        <v>37653</v>
      </c>
      <c r="B35">
        <f>VLOOKUP($A35,CurveFetch!$D$8:$T$292,B$12)</f>
        <v>4.601</v>
      </c>
      <c r="C35">
        <f>VLOOKUP($A35,CurveFetch!$D$8:$T$292,C$12)</f>
        <v>-0.22</v>
      </c>
      <c r="D35">
        <f>VLOOKUP($A35,CurveFetch!$D$8:$T$292,D$12)</f>
        <v>1.05</v>
      </c>
      <c r="E35">
        <f t="shared" si="3"/>
        <v>4.3810000000000002</v>
      </c>
      <c r="F35">
        <f t="shared" si="4"/>
        <v>1.27</v>
      </c>
      <c r="G35">
        <f t="shared" ref="G35:H45" si="32">G$7</f>
        <v>0.88</v>
      </c>
      <c r="H35">
        <f t="shared" si="32"/>
        <v>0.06</v>
      </c>
      <c r="I35" s="21">
        <f t="shared" ref="I35:I45" si="33">$E35*(I$7/(1-I$7))</f>
        <v>0.24030801687763717</v>
      </c>
      <c r="J35">
        <f t="shared" si="0"/>
        <v>0.3003080168776372</v>
      </c>
      <c r="K35" t="b">
        <f t="shared" si="7"/>
        <v>1</v>
      </c>
      <c r="L35">
        <f t="shared" si="8"/>
        <v>1.1803080168776372</v>
      </c>
      <c r="M35">
        <f t="shared" si="9"/>
        <v>8.9691983122362817E-2</v>
      </c>
      <c r="N35" s="20">
        <f t="shared" ca="1" si="10"/>
        <v>0.90166452713528178</v>
      </c>
      <c r="O35">
        <f t="shared" ca="1" si="11"/>
        <v>8.0872079549850942E-2</v>
      </c>
      <c r="P35">
        <f t="shared" ref="P35:Q45" si="34">P$7</f>
        <v>0.88</v>
      </c>
      <c r="Q35">
        <f t="shared" si="34"/>
        <v>0.06</v>
      </c>
      <c r="R35" s="21">
        <f t="shared" ref="R35:R45" si="35">$E35*(R$7/(1-R$7))</f>
        <v>0.19206889352818374</v>
      </c>
      <c r="S35">
        <f t="shared" si="1"/>
        <v>0.25206889352818374</v>
      </c>
      <c r="T35" t="b">
        <f t="shared" si="14"/>
        <v>1</v>
      </c>
      <c r="U35">
        <f t="shared" si="15"/>
        <v>1.1320688935281837</v>
      </c>
      <c r="V35">
        <f t="shared" si="16"/>
        <v>0.13793110647181628</v>
      </c>
      <c r="W35" s="20">
        <f t="shared" ca="1" si="17"/>
        <v>0.90166452713528178</v>
      </c>
      <c r="X35">
        <f t="shared" ca="1" si="18"/>
        <v>0.12436758589415643</v>
      </c>
      <c r="Y35">
        <f t="shared" ref="Y35:Z45" si="36">Y$7</f>
        <v>0.44</v>
      </c>
      <c r="Z35">
        <f t="shared" si="36"/>
        <v>5.7299999999999997E-2</v>
      </c>
      <c r="AA35" s="21">
        <f t="shared" ref="AA35:AA45" si="37">$E35*(AA$7/(1-AA$7))</f>
        <v>0.18730031282586029</v>
      </c>
      <c r="AB35">
        <f t="shared" si="2"/>
        <v>0.24460031282586028</v>
      </c>
      <c r="AC35" t="b">
        <f t="shared" si="21"/>
        <v>1</v>
      </c>
      <c r="AD35">
        <f t="shared" si="22"/>
        <v>0.68460031282586031</v>
      </c>
      <c r="AE35">
        <f t="shared" si="23"/>
        <v>0.5853996871741397</v>
      </c>
      <c r="AF35" s="20">
        <f t="shared" ca="1" si="24"/>
        <v>0.90166452713528178</v>
      </c>
      <c r="AG35">
        <f t="shared" ca="1" si="25"/>
        <v>0.5278341321210126</v>
      </c>
    </row>
    <row r="36" spans="1:33" x14ac:dyDescent="0.25">
      <c r="A36" s="10">
        <v>37681</v>
      </c>
      <c r="B36">
        <f>VLOOKUP($A36,CurveFetch!$D$8:$T$292,B$12)</f>
        <v>4.4379999999999997</v>
      </c>
      <c r="C36">
        <f>VLOOKUP($A36,CurveFetch!$D$8:$T$292,C$12)</f>
        <v>-0.22</v>
      </c>
      <c r="D36">
        <f>VLOOKUP($A36,CurveFetch!$D$8:$T$292,D$12)</f>
        <v>1.05</v>
      </c>
      <c r="E36">
        <f t="shared" si="3"/>
        <v>4.218</v>
      </c>
      <c r="F36">
        <f t="shared" si="4"/>
        <v>1.27</v>
      </c>
      <c r="G36">
        <f t="shared" si="32"/>
        <v>0.88</v>
      </c>
      <c r="H36">
        <f t="shared" si="32"/>
        <v>0.06</v>
      </c>
      <c r="I36" s="21">
        <f t="shared" si="33"/>
        <v>0.23136708860759495</v>
      </c>
      <c r="J36">
        <f t="shared" si="0"/>
        <v>0.29136708860759497</v>
      </c>
      <c r="K36" t="b">
        <f t="shared" si="7"/>
        <v>1</v>
      </c>
      <c r="L36">
        <f t="shared" si="8"/>
        <v>1.1713670886075951</v>
      </c>
      <c r="M36">
        <f t="shared" si="9"/>
        <v>9.8632911392404932E-2</v>
      </c>
      <c r="N36" s="20">
        <f t="shared" ca="1" si="10"/>
        <v>0.89786854351267997</v>
      </c>
      <c r="O36">
        <f t="shared" ca="1" si="11"/>
        <v>8.8559388494313829E-2</v>
      </c>
      <c r="P36">
        <f t="shared" si="34"/>
        <v>0.88</v>
      </c>
      <c r="Q36">
        <f t="shared" si="34"/>
        <v>0.06</v>
      </c>
      <c r="R36" s="21">
        <f t="shared" si="35"/>
        <v>0.18492275574112735</v>
      </c>
      <c r="S36">
        <f t="shared" si="1"/>
        <v>0.24492275574112735</v>
      </c>
      <c r="T36" t="b">
        <f t="shared" si="14"/>
        <v>1</v>
      </c>
      <c r="U36">
        <f t="shared" si="15"/>
        <v>1.1249227557411274</v>
      </c>
      <c r="V36">
        <f t="shared" si="16"/>
        <v>0.14507724425887258</v>
      </c>
      <c r="W36" s="20">
        <f t="shared" ca="1" si="17"/>
        <v>0.89786854351267997</v>
      </c>
      <c r="X36">
        <f t="shared" ca="1" si="18"/>
        <v>0.13026029399954725</v>
      </c>
      <c r="Y36">
        <f t="shared" si="36"/>
        <v>0.44</v>
      </c>
      <c r="Z36">
        <f t="shared" si="36"/>
        <v>5.7299999999999997E-2</v>
      </c>
      <c r="AA36" s="21">
        <f t="shared" si="37"/>
        <v>0.1803315954118874</v>
      </c>
      <c r="AB36">
        <f t="shared" si="2"/>
        <v>0.23763159541188739</v>
      </c>
      <c r="AC36" t="b">
        <f t="shared" si="21"/>
        <v>1</v>
      </c>
      <c r="AD36">
        <f t="shared" si="22"/>
        <v>0.67763159541188744</v>
      </c>
      <c r="AE36">
        <f t="shared" si="23"/>
        <v>0.59236840458811257</v>
      </c>
      <c r="AF36" s="20">
        <f t="shared" ca="1" si="24"/>
        <v>0.89786854351267997</v>
      </c>
      <c r="AG36">
        <f t="shared" ca="1" si="25"/>
        <v>0.53186895665045852</v>
      </c>
    </row>
    <row r="37" spans="1:33" x14ac:dyDescent="0.25">
      <c r="A37" s="10">
        <v>37712</v>
      </c>
      <c r="B37">
        <f>VLOOKUP($A37,CurveFetch!$D$8:$T$292,B$12)</f>
        <v>4.2469999999999999</v>
      </c>
      <c r="C37">
        <f>VLOOKUP($A37,CurveFetch!$D$8:$T$292,C$12)</f>
        <v>-0.3</v>
      </c>
      <c r="D37">
        <f>VLOOKUP($A37,CurveFetch!$D$8:$T$292,D$12)</f>
        <v>0.9</v>
      </c>
      <c r="E37">
        <f t="shared" si="3"/>
        <v>3.9470000000000001</v>
      </c>
      <c r="F37">
        <f t="shared" si="4"/>
        <v>1.2</v>
      </c>
      <c r="G37">
        <f t="shared" si="32"/>
        <v>0.88</v>
      </c>
      <c r="H37">
        <f t="shared" si="32"/>
        <v>0.06</v>
      </c>
      <c r="I37" s="21">
        <f t="shared" si="33"/>
        <v>0.21650210970464137</v>
      </c>
      <c r="J37">
        <f t="shared" si="0"/>
        <v>0.2765021097046414</v>
      </c>
      <c r="K37" t="b">
        <f t="shared" si="7"/>
        <v>1</v>
      </c>
      <c r="L37">
        <f t="shared" si="8"/>
        <v>1.1565021097046415</v>
      </c>
      <c r="M37">
        <f t="shared" si="9"/>
        <v>4.3497890295358443E-2</v>
      </c>
      <c r="N37" s="20">
        <f t="shared" ca="1" si="10"/>
        <v>0.89368448564449143</v>
      </c>
      <c r="O37">
        <f t="shared" ca="1" si="11"/>
        <v>3.8873389715227927E-2</v>
      </c>
      <c r="P37">
        <f t="shared" si="34"/>
        <v>0.88</v>
      </c>
      <c r="Q37">
        <f t="shared" si="34"/>
        <v>0.06</v>
      </c>
      <c r="R37" s="21">
        <f t="shared" si="35"/>
        <v>0.17304175365344468</v>
      </c>
      <c r="S37">
        <f t="shared" si="1"/>
        <v>0.23304175365344468</v>
      </c>
      <c r="T37" t="b">
        <f t="shared" si="14"/>
        <v>1</v>
      </c>
      <c r="U37">
        <f t="shared" si="15"/>
        <v>1.1130417536534447</v>
      </c>
      <c r="V37">
        <f t="shared" si="16"/>
        <v>8.6958246346555246E-2</v>
      </c>
      <c r="W37" s="20">
        <f t="shared" ca="1" si="17"/>
        <v>0.89368448564449143</v>
      </c>
      <c r="X37">
        <f t="shared" ca="1" si="18"/>
        <v>7.7713235658768198E-2</v>
      </c>
      <c r="Y37">
        <f t="shared" si="36"/>
        <v>0.44</v>
      </c>
      <c r="Z37">
        <f t="shared" si="36"/>
        <v>5.7299999999999997E-2</v>
      </c>
      <c r="AA37" s="21">
        <f t="shared" si="37"/>
        <v>0.16874556830031284</v>
      </c>
      <c r="AB37">
        <f t="shared" si="2"/>
        <v>0.22604556830031283</v>
      </c>
      <c r="AC37" t="b">
        <f t="shared" si="21"/>
        <v>1</v>
      </c>
      <c r="AD37">
        <f t="shared" si="22"/>
        <v>0.66604556830031281</v>
      </c>
      <c r="AE37">
        <f t="shared" si="23"/>
        <v>0.53395443169968715</v>
      </c>
      <c r="AF37" s="20">
        <f t="shared" ca="1" si="24"/>
        <v>0.89368448564449143</v>
      </c>
      <c r="AG37">
        <f t="shared" ca="1" si="25"/>
        <v>0.47718679165113165</v>
      </c>
    </row>
    <row r="38" spans="1:33" x14ac:dyDescent="0.25">
      <c r="A38" s="10">
        <v>37742</v>
      </c>
      <c r="B38">
        <f>VLOOKUP($A38,CurveFetch!$D$8:$T$292,B$12)</f>
        <v>4.2169999999999996</v>
      </c>
      <c r="C38">
        <f>VLOOKUP($A38,CurveFetch!$D$8:$T$292,C$12)</f>
        <v>-0.3</v>
      </c>
      <c r="D38">
        <f>VLOOKUP($A38,CurveFetch!$D$8:$T$292,D$12)</f>
        <v>0.9</v>
      </c>
      <c r="E38">
        <f t="shared" si="3"/>
        <v>3.9169999999999998</v>
      </c>
      <c r="F38">
        <f t="shared" si="4"/>
        <v>1.2</v>
      </c>
      <c r="G38">
        <f t="shared" si="32"/>
        <v>0.88</v>
      </c>
      <c r="H38">
        <f t="shared" si="32"/>
        <v>0.06</v>
      </c>
      <c r="I38" s="21">
        <f t="shared" si="33"/>
        <v>0.21485654008438818</v>
      </c>
      <c r="J38">
        <f t="shared" si="0"/>
        <v>0.2748565400843882</v>
      </c>
      <c r="K38" t="b">
        <f t="shared" si="7"/>
        <v>1</v>
      </c>
      <c r="L38">
        <f t="shared" si="8"/>
        <v>1.1548565400843882</v>
      </c>
      <c r="M38">
        <f t="shared" si="9"/>
        <v>4.514345991561175E-2</v>
      </c>
      <c r="N38" s="20">
        <f t="shared" ca="1" si="10"/>
        <v>0.88965396269053021</v>
      </c>
      <c r="O38">
        <f t="shared" ca="1" si="11"/>
        <v>4.0162058003485102E-2</v>
      </c>
      <c r="P38">
        <f t="shared" si="34"/>
        <v>0.88</v>
      </c>
      <c r="Q38">
        <f t="shared" si="34"/>
        <v>0.06</v>
      </c>
      <c r="R38" s="21">
        <f t="shared" si="35"/>
        <v>0.17172651356993737</v>
      </c>
      <c r="S38">
        <f t="shared" si="1"/>
        <v>0.23172651356993737</v>
      </c>
      <c r="T38" t="b">
        <f t="shared" si="14"/>
        <v>1</v>
      </c>
      <c r="U38">
        <f t="shared" si="15"/>
        <v>1.1117265135699375</v>
      </c>
      <c r="V38">
        <f t="shared" si="16"/>
        <v>8.8273486430062498E-2</v>
      </c>
      <c r="W38" s="20">
        <f t="shared" ca="1" si="17"/>
        <v>0.88965396269053021</v>
      </c>
      <c r="X38">
        <f t="shared" ca="1" si="18"/>
        <v>7.8532857003013851E-2</v>
      </c>
      <c r="Y38">
        <f t="shared" si="36"/>
        <v>0.44</v>
      </c>
      <c r="Z38">
        <f t="shared" si="36"/>
        <v>5.7299999999999997E-2</v>
      </c>
      <c r="AA38" s="21">
        <f t="shared" si="37"/>
        <v>0.16746298227320125</v>
      </c>
      <c r="AB38">
        <f t="shared" si="2"/>
        <v>0.22476298227320124</v>
      </c>
      <c r="AC38" t="b">
        <f t="shared" si="21"/>
        <v>1</v>
      </c>
      <c r="AD38">
        <f t="shared" si="22"/>
        <v>0.6647629822732013</v>
      </c>
      <c r="AE38">
        <f t="shared" si="23"/>
        <v>0.53523701772679866</v>
      </c>
      <c r="AF38" s="20">
        <f t="shared" ca="1" si="24"/>
        <v>0.88965396269053021</v>
      </c>
      <c r="AG38">
        <f t="shared" ca="1" si="25"/>
        <v>0.476175733799308</v>
      </c>
    </row>
    <row r="39" spans="1:33" x14ac:dyDescent="0.25">
      <c r="A39" s="10">
        <v>37773</v>
      </c>
      <c r="B39">
        <f>VLOOKUP($A39,CurveFetch!$D$8:$T$292,B$12)</f>
        <v>4.2460000000000004</v>
      </c>
      <c r="C39">
        <f>VLOOKUP($A39,CurveFetch!$D$8:$T$292,C$12)</f>
        <v>-0.3</v>
      </c>
      <c r="D39">
        <f>VLOOKUP($A39,CurveFetch!$D$8:$T$292,D$12)</f>
        <v>0.9</v>
      </c>
      <c r="E39">
        <f t="shared" si="3"/>
        <v>3.9460000000000006</v>
      </c>
      <c r="F39">
        <f t="shared" si="4"/>
        <v>1.2</v>
      </c>
      <c r="G39">
        <f t="shared" si="32"/>
        <v>0.88</v>
      </c>
      <c r="H39">
        <f t="shared" si="32"/>
        <v>0.06</v>
      </c>
      <c r="I39" s="21">
        <f t="shared" si="33"/>
        <v>0.21644725738396628</v>
      </c>
      <c r="J39">
        <f t="shared" si="0"/>
        <v>0.27644725738396625</v>
      </c>
      <c r="K39" t="b">
        <f t="shared" si="7"/>
        <v>1</v>
      </c>
      <c r="L39">
        <f t="shared" si="8"/>
        <v>1.1564472573839661</v>
      </c>
      <c r="M39">
        <f t="shared" si="9"/>
        <v>4.3552742616033813E-2</v>
      </c>
      <c r="N39" s="20">
        <f t="shared" ca="1" si="10"/>
        <v>0.88550818468164982</v>
      </c>
      <c r="O39">
        <f t="shared" ca="1" si="11"/>
        <v>3.8566310051831233E-2</v>
      </c>
      <c r="P39">
        <f t="shared" si="34"/>
        <v>0.88</v>
      </c>
      <c r="Q39">
        <f t="shared" si="34"/>
        <v>0.06</v>
      </c>
      <c r="R39" s="21">
        <f t="shared" si="35"/>
        <v>0.17299791231732781</v>
      </c>
      <c r="S39">
        <f t="shared" si="1"/>
        <v>0.2329979123173278</v>
      </c>
      <c r="T39" t="b">
        <f t="shared" si="14"/>
        <v>1</v>
      </c>
      <c r="U39">
        <f t="shared" si="15"/>
        <v>1.1129979123173279</v>
      </c>
      <c r="V39">
        <f t="shared" si="16"/>
        <v>8.7002087682672036E-2</v>
      </c>
      <c r="W39" s="20">
        <f t="shared" ca="1" si="17"/>
        <v>0.88550818468164982</v>
      </c>
      <c r="X39">
        <f t="shared" ca="1" si="18"/>
        <v>7.7041060727396637E-2</v>
      </c>
      <c r="Y39">
        <f t="shared" si="36"/>
        <v>0.44</v>
      </c>
      <c r="Z39">
        <f t="shared" si="36"/>
        <v>5.7299999999999997E-2</v>
      </c>
      <c r="AA39" s="21">
        <f t="shared" si="37"/>
        <v>0.16870281543274249</v>
      </c>
      <c r="AB39">
        <f t="shared" si="2"/>
        <v>0.22600281543274248</v>
      </c>
      <c r="AC39" t="b">
        <f t="shared" si="21"/>
        <v>1</v>
      </c>
      <c r="AD39">
        <f t="shared" si="22"/>
        <v>0.66600281543274242</v>
      </c>
      <c r="AE39">
        <f t="shared" si="23"/>
        <v>0.53399718456725753</v>
      </c>
      <c r="AF39" s="20">
        <f t="shared" ca="1" si="24"/>
        <v>0.88550818468164982</v>
      </c>
      <c r="AG39">
        <f t="shared" ca="1" si="25"/>
        <v>0.47285887753126415</v>
      </c>
    </row>
    <row r="40" spans="1:33" x14ac:dyDescent="0.25">
      <c r="A40" s="10">
        <v>37803</v>
      </c>
      <c r="B40">
        <f>VLOOKUP($A40,CurveFetch!$D$8:$T$292,B$12)</f>
        <v>4.266</v>
      </c>
      <c r="C40">
        <f>VLOOKUP($A40,CurveFetch!$D$8:$T$292,C$12)</f>
        <v>-0.3</v>
      </c>
      <c r="D40">
        <f>VLOOKUP($A40,CurveFetch!$D$8:$T$292,D$12)</f>
        <v>0.9</v>
      </c>
      <c r="E40">
        <f t="shared" si="3"/>
        <v>3.9660000000000002</v>
      </c>
      <c r="F40">
        <f t="shared" si="4"/>
        <v>1.2</v>
      </c>
      <c r="G40">
        <f t="shared" si="32"/>
        <v>0.88</v>
      </c>
      <c r="H40">
        <f t="shared" si="32"/>
        <v>0.06</v>
      </c>
      <c r="I40" s="21">
        <f t="shared" si="33"/>
        <v>0.21754430379746839</v>
      </c>
      <c r="J40">
        <f t="shared" si="0"/>
        <v>0.27754430379746842</v>
      </c>
      <c r="K40" t="b">
        <f t="shared" si="7"/>
        <v>1</v>
      </c>
      <c r="L40">
        <f t="shared" si="8"/>
        <v>1.1575443037974684</v>
      </c>
      <c r="M40">
        <f t="shared" si="9"/>
        <v>4.2455696202531534E-2</v>
      </c>
      <c r="N40" s="20">
        <f t="shared" ca="1" si="10"/>
        <v>0.88151453689922687</v>
      </c>
      <c r="O40">
        <f t="shared" ca="1" si="11"/>
        <v>3.7425313376708853E-2</v>
      </c>
      <c r="P40">
        <f t="shared" si="34"/>
        <v>0.88</v>
      </c>
      <c r="Q40">
        <f t="shared" si="34"/>
        <v>0.06</v>
      </c>
      <c r="R40" s="21">
        <f t="shared" si="35"/>
        <v>0.17387473903966599</v>
      </c>
      <c r="S40">
        <f t="shared" si="1"/>
        <v>0.23387473903966599</v>
      </c>
      <c r="T40" t="b">
        <f t="shared" si="14"/>
        <v>1</v>
      </c>
      <c r="U40">
        <f t="shared" si="15"/>
        <v>1.1138747390396659</v>
      </c>
      <c r="V40">
        <f t="shared" si="16"/>
        <v>8.6125260960334016E-2</v>
      </c>
      <c r="W40" s="20">
        <f t="shared" ca="1" si="17"/>
        <v>0.88151453689922687</v>
      </c>
      <c r="X40">
        <f t="shared" ca="1" si="18"/>
        <v>7.5920669530773907E-2</v>
      </c>
      <c r="Y40">
        <f t="shared" si="36"/>
        <v>0.44</v>
      </c>
      <c r="Z40">
        <f t="shared" si="36"/>
        <v>5.7299999999999997E-2</v>
      </c>
      <c r="AA40" s="21">
        <f t="shared" si="37"/>
        <v>0.16955787278415019</v>
      </c>
      <c r="AB40">
        <f t="shared" si="2"/>
        <v>0.22685787278415018</v>
      </c>
      <c r="AC40" t="b">
        <f t="shared" si="21"/>
        <v>1</v>
      </c>
      <c r="AD40">
        <f t="shared" si="22"/>
        <v>0.66685787278415021</v>
      </c>
      <c r="AE40">
        <f t="shared" si="23"/>
        <v>0.53314212721584975</v>
      </c>
      <c r="AF40" s="20">
        <f t="shared" ca="1" si="24"/>
        <v>0.88151453689922687</v>
      </c>
      <c r="AG40">
        <f t="shared" ca="1" si="25"/>
        <v>0.46997253537414851</v>
      </c>
    </row>
    <row r="41" spans="1:33" x14ac:dyDescent="0.25">
      <c r="A41" s="10">
        <v>37834</v>
      </c>
      <c r="B41">
        <f>VLOOKUP($A41,CurveFetch!$D$8:$T$292,B$12)</f>
        <v>4.3040000000000003</v>
      </c>
      <c r="C41">
        <f>VLOOKUP($A41,CurveFetch!$D$8:$T$292,C$12)</f>
        <v>-0.3</v>
      </c>
      <c r="D41">
        <f>VLOOKUP($A41,CurveFetch!$D$8:$T$292,D$12)</f>
        <v>0.9</v>
      </c>
      <c r="E41">
        <f t="shared" si="3"/>
        <v>4.0040000000000004</v>
      </c>
      <c r="F41">
        <f t="shared" si="4"/>
        <v>1.2</v>
      </c>
      <c r="G41">
        <f t="shared" si="32"/>
        <v>0.88</v>
      </c>
      <c r="H41">
        <f t="shared" si="32"/>
        <v>0.06</v>
      </c>
      <c r="I41" s="21">
        <f t="shared" si="33"/>
        <v>0.2196286919831224</v>
      </c>
      <c r="J41">
        <f t="shared" si="0"/>
        <v>0.2796286919831224</v>
      </c>
      <c r="K41" t="b">
        <f t="shared" si="7"/>
        <v>1</v>
      </c>
      <c r="L41">
        <f t="shared" si="8"/>
        <v>1.1596286919831225</v>
      </c>
      <c r="M41">
        <f t="shared" si="9"/>
        <v>4.0371308016877494E-2</v>
      </c>
      <c r="N41" s="20">
        <f t="shared" ca="1" si="10"/>
        <v>0.87740668852800963</v>
      </c>
      <c r="O41">
        <f t="shared" ca="1" si="11"/>
        <v>3.5422055678632769E-2</v>
      </c>
      <c r="P41">
        <f t="shared" si="34"/>
        <v>0.88</v>
      </c>
      <c r="Q41">
        <f t="shared" si="34"/>
        <v>0.06</v>
      </c>
      <c r="R41" s="21">
        <f t="shared" si="35"/>
        <v>0.17554070981210859</v>
      </c>
      <c r="S41">
        <f t="shared" si="1"/>
        <v>0.23554070981210859</v>
      </c>
      <c r="T41" t="b">
        <f t="shared" si="14"/>
        <v>1</v>
      </c>
      <c r="U41">
        <f t="shared" si="15"/>
        <v>1.1155407098121086</v>
      </c>
      <c r="V41">
        <f t="shared" si="16"/>
        <v>8.4459290187891334E-2</v>
      </c>
      <c r="W41" s="20">
        <f t="shared" ca="1" si="17"/>
        <v>0.87740668852800963</v>
      </c>
      <c r="X41">
        <f t="shared" ca="1" si="18"/>
        <v>7.4105146119183951E-2</v>
      </c>
      <c r="Y41">
        <f t="shared" si="36"/>
        <v>0.44</v>
      </c>
      <c r="Z41">
        <f t="shared" si="36"/>
        <v>5.7299999999999997E-2</v>
      </c>
      <c r="AA41" s="21">
        <f t="shared" si="37"/>
        <v>0.17118248175182485</v>
      </c>
      <c r="AB41">
        <f t="shared" si="2"/>
        <v>0.22848248175182484</v>
      </c>
      <c r="AC41" t="b">
        <f t="shared" si="21"/>
        <v>1</v>
      </c>
      <c r="AD41">
        <f t="shared" si="22"/>
        <v>0.6684824817518249</v>
      </c>
      <c r="AE41">
        <f t="shared" si="23"/>
        <v>0.53151751824817506</v>
      </c>
      <c r="AF41" s="20">
        <f t="shared" ca="1" si="24"/>
        <v>0.87740668852800963</v>
      </c>
      <c r="AG41">
        <f t="shared" ca="1" si="25"/>
        <v>0.4663570255807572</v>
      </c>
    </row>
    <row r="42" spans="1:33" x14ac:dyDescent="0.25">
      <c r="A42" s="10">
        <v>37865</v>
      </c>
      <c r="B42">
        <f>VLOOKUP($A42,CurveFetch!$D$8:$T$292,B$12)</f>
        <v>4.3019999999999996</v>
      </c>
      <c r="C42">
        <f>VLOOKUP($A42,CurveFetch!$D$8:$T$292,C$12)</f>
        <v>-0.3</v>
      </c>
      <c r="D42">
        <f>VLOOKUP($A42,CurveFetch!$D$8:$T$292,D$12)</f>
        <v>0.9</v>
      </c>
      <c r="E42">
        <f t="shared" si="3"/>
        <v>4.0019999999999998</v>
      </c>
      <c r="F42">
        <f t="shared" si="4"/>
        <v>1.2</v>
      </c>
      <c r="G42">
        <f t="shared" si="32"/>
        <v>0.88</v>
      </c>
      <c r="H42">
        <f t="shared" si="32"/>
        <v>0.06</v>
      </c>
      <c r="I42" s="21">
        <f t="shared" si="33"/>
        <v>0.21951898734177216</v>
      </c>
      <c r="J42">
        <f t="shared" si="0"/>
        <v>0.27951898734177216</v>
      </c>
      <c r="K42" t="b">
        <f t="shared" si="7"/>
        <v>1</v>
      </c>
      <c r="L42">
        <f t="shared" si="8"/>
        <v>1.1595189873417722</v>
      </c>
      <c r="M42">
        <f t="shared" si="9"/>
        <v>4.0481012658227788E-2</v>
      </c>
      <c r="N42" s="20">
        <f t="shared" ca="1" si="10"/>
        <v>0.87331798268653471</v>
      </c>
      <c r="O42">
        <f t="shared" ca="1" si="11"/>
        <v>3.5352796311791571E-2</v>
      </c>
      <c r="P42">
        <f t="shared" si="34"/>
        <v>0.88</v>
      </c>
      <c r="Q42">
        <f t="shared" si="34"/>
        <v>0.06</v>
      </c>
      <c r="R42" s="21">
        <f t="shared" si="35"/>
        <v>0.17545302713987473</v>
      </c>
      <c r="S42">
        <f t="shared" si="1"/>
        <v>0.23545302713987473</v>
      </c>
      <c r="T42" t="b">
        <f t="shared" si="14"/>
        <v>1</v>
      </c>
      <c r="U42">
        <f t="shared" si="15"/>
        <v>1.1154530271398748</v>
      </c>
      <c r="V42">
        <f t="shared" si="16"/>
        <v>8.4546972860125136E-2</v>
      </c>
      <c r="W42" s="20">
        <f t="shared" ca="1" si="17"/>
        <v>0.87331798268653471</v>
      </c>
      <c r="X42">
        <f t="shared" ca="1" si="18"/>
        <v>7.3836391780457686E-2</v>
      </c>
      <c r="Y42">
        <f t="shared" si="36"/>
        <v>0.44</v>
      </c>
      <c r="Z42">
        <f t="shared" si="36"/>
        <v>5.7299999999999997E-2</v>
      </c>
      <c r="AA42" s="21">
        <f t="shared" si="37"/>
        <v>0.17109697601668405</v>
      </c>
      <c r="AB42">
        <f t="shared" si="2"/>
        <v>0.22839697601668404</v>
      </c>
      <c r="AC42" t="b">
        <f t="shared" si="21"/>
        <v>1</v>
      </c>
      <c r="AD42">
        <f t="shared" si="22"/>
        <v>0.66839697601668402</v>
      </c>
      <c r="AE42">
        <f t="shared" si="23"/>
        <v>0.53160302398331594</v>
      </c>
      <c r="AF42" s="20">
        <f t="shared" ca="1" si="24"/>
        <v>0.87331798268653471</v>
      </c>
      <c r="AG42">
        <f t="shared" ca="1" si="25"/>
        <v>0.46425848049517099</v>
      </c>
    </row>
    <row r="43" spans="1:33" x14ac:dyDescent="0.25">
      <c r="A43" s="10">
        <v>37895</v>
      </c>
      <c r="B43">
        <f>VLOOKUP($A43,CurveFetch!$D$8:$T$292,B$12)</f>
        <v>4.3099999999999996</v>
      </c>
      <c r="C43">
        <f>VLOOKUP($A43,CurveFetch!$D$8:$T$292,C$12)</f>
        <v>-0.3</v>
      </c>
      <c r="D43">
        <f>VLOOKUP($A43,CurveFetch!$D$8:$T$292,D$12)</f>
        <v>0.9</v>
      </c>
      <c r="E43">
        <f t="shared" si="3"/>
        <v>4.01</v>
      </c>
      <c r="F43">
        <f t="shared" si="4"/>
        <v>1.2</v>
      </c>
      <c r="G43">
        <f t="shared" si="32"/>
        <v>0.88</v>
      </c>
      <c r="H43">
        <f t="shared" si="32"/>
        <v>0.06</v>
      </c>
      <c r="I43" s="21">
        <f t="shared" si="33"/>
        <v>0.21995780590717301</v>
      </c>
      <c r="J43">
        <f t="shared" si="0"/>
        <v>0.27995780590717301</v>
      </c>
      <c r="K43" t="b">
        <f t="shared" si="7"/>
        <v>1</v>
      </c>
      <c r="L43">
        <f t="shared" si="8"/>
        <v>1.1599578059071729</v>
      </c>
      <c r="M43">
        <f t="shared" si="9"/>
        <v>4.0042194092827055E-2</v>
      </c>
      <c r="N43" s="20">
        <f t="shared" ca="1" si="10"/>
        <v>0.86937931279591141</v>
      </c>
      <c r="O43">
        <f t="shared" ca="1" si="11"/>
        <v>3.4811855183262491E-2</v>
      </c>
      <c r="P43">
        <f t="shared" si="34"/>
        <v>0.88</v>
      </c>
      <c r="Q43">
        <f t="shared" si="34"/>
        <v>0.06</v>
      </c>
      <c r="R43" s="21">
        <f t="shared" si="35"/>
        <v>0.17580375782881003</v>
      </c>
      <c r="S43">
        <f t="shared" si="1"/>
        <v>0.23580375782881002</v>
      </c>
      <c r="T43" t="b">
        <f t="shared" si="14"/>
        <v>1</v>
      </c>
      <c r="U43">
        <f t="shared" si="15"/>
        <v>1.11580375782881</v>
      </c>
      <c r="V43">
        <f t="shared" si="16"/>
        <v>8.4196242171189928E-2</v>
      </c>
      <c r="W43" s="20">
        <f t="shared" ca="1" si="17"/>
        <v>0.86937931279591141</v>
      </c>
      <c r="X43">
        <f t="shared" ca="1" si="18"/>
        <v>7.3198471158787234E-2</v>
      </c>
      <c r="Y43">
        <f t="shared" si="36"/>
        <v>0.44</v>
      </c>
      <c r="Z43">
        <f t="shared" si="36"/>
        <v>5.7299999999999997E-2</v>
      </c>
      <c r="AA43" s="21">
        <f t="shared" si="37"/>
        <v>0.17143899895724712</v>
      </c>
      <c r="AB43">
        <f t="shared" si="2"/>
        <v>0.22873899895724711</v>
      </c>
      <c r="AC43" t="b">
        <f t="shared" si="21"/>
        <v>1</v>
      </c>
      <c r="AD43">
        <f t="shared" si="22"/>
        <v>0.66873899895724709</v>
      </c>
      <c r="AE43">
        <f t="shared" si="23"/>
        <v>0.53126100104275287</v>
      </c>
      <c r="AF43" s="20">
        <f t="shared" ca="1" si="24"/>
        <v>0.86937931279591141</v>
      </c>
      <c r="AG43">
        <f t="shared" ca="1" si="25"/>
        <v>0.46186732400181646</v>
      </c>
    </row>
    <row r="44" spans="1:33" x14ac:dyDescent="0.25">
      <c r="A44" s="10">
        <v>37926</v>
      </c>
      <c r="B44">
        <f>VLOOKUP($A44,CurveFetch!$D$8:$T$292,B$12)</f>
        <v>4.4320000000000004</v>
      </c>
      <c r="C44">
        <f>VLOOKUP($A44,CurveFetch!$D$8:$T$292,C$12)</f>
        <v>-0.18</v>
      </c>
      <c r="D44">
        <f>VLOOKUP($A44,CurveFetch!$D$8:$T$292,D$12)</f>
        <v>0.56999999999999995</v>
      </c>
      <c r="E44">
        <f t="shared" si="3"/>
        <v>4.2520000000000007</v>
      </c>
      <c r="F44">
        <f t="shared" si="4"/>
        <v>0.75</v>
      </c>
      <c r="G44">
        <f t="shared" si="32"/>
        <v>0.88</v>
      </c>
      <c r="H44">
        <f t="shared" si="32"/>
        <v>0.06</v>
      </c>
      <c r="I44" s="21">
        <f t="shared" si="33"/>
        <v>0.23323206751054856</v>
      </c>
      <c r="J44">
        <f t="shared" si="0"/>
        <v>0.29323206751054853</v>
      </c>
      <c r="K44" t="b">
        <f t="shared" si="7"/>
        <v>1</v>
      </c>
      <c r="L44">
        <f t="shared" si="8"/>
        <v>1.1732320675105485</v>
      </c>
      <c r="M44">
        <f t="shared" si="9"/>
        <v>-0.42323206751054854</v>
      </c>
      <c r="N44" s="20">
        <f t="shared" ca="1" si="10"/>
        <v>0.86532801444001495</v>
      </c>
      <c r="O44">
        <f t="shared" ca="1" si="11"/>
        <v>-0.36623456462624532</v>
      </c>
      <c r="P44">
        <f t="shared" si="34"/>
        <v>0.88</v>
      </c>
      <c r="Q44">
        <f t="shared" si="34"/>
        <v>0.06</v>
      </c>
      <c r="R44" s="21">
        <f t="shared" si="35"/>
        <v>0.18641336116910234</v>
      </c>
      <c r="S44">
        <f t="shared" si="1"/>
        <v>0.24641336116910234</v>
      </c>
      <c r="T44" t="b">
        <f t="shared" si="14"/>
        <v>1</v>
      </c>
      <c r="U44">
        <f t="shared" si="15"/>
        <v>1.1264133611691023</v>
      </c>
      <c r="V44">
        <f t="shared" si="16"/>
        <v>-0.37641336116910229</v>
      </c>
      <c r="W44" s="20">
        <f t="shared" ca="1" si="17"/>
        <v>0.86532801444001495</v>
      </c>
      <c r="X44">
        <f t="shared" ca="1" si="18"/>
        <v>-0.32572102642915152</v>
      </c>
      <c r="Y44">
        <f t="shared" si="36"/>
        <v>0.44</v>
      </c>
      <c r="Z44">
        <f t="shared" si="36"/>
        <v>5.7299999999999997E-2</v>
      </c>
      <c r="AA44" s="21">
        <f t="shared" si="37"/>
        <v>0.18178519290928055</v>
      </c>
      <c r="AB44">
        <f t="shared" si="2"/>
        <v>0.23908519290928054</v>
      </c>
      <c r="AC44" t="b">
        <f t="shared" si="21"/>
        <v>1</v>
      </c>
      <c r="AD44">
        <f t="shared" si="22"/>
        <v>0.67908519290928049</v>
      </c>
      <c r="AE44">
        <f t="shared" si="23"/>
        <v>7.0914807090719512E-2</v>
      </c>
      <c r="AF44" s="20">
        <f t="shared" ca="1" si="24"/>
        <v>0.86532801444001495</v>
      </c>
      <c r="AG44">
        <f t="shared" ca="1" si="25"/>
        <v>6.1364569214209005E-2</v>
      </c>
    </row>
    <row r="45" spans="1:33" x14ac:dyDescent="0.25">
      <c r="A45" s="10">
        <v>37956</v>
      </c>
      <c r="B45">
        <f>VLOOKUP($A45,CurveFetch!$D$8:$T$292,B$12)</f>
        <v>4.5599999999999996</v>
      </c>
      <c r="C45">
        <f>VLOOKUP($A45,CurveFetch!$D$8:$T$292,C$12)</f>
        <v>-0.18</v>
      </c>
      <c r="D45">
        <f>VLOOKUP($A45,CurveFetch!$D$8:$T$292,D$12)</f>
        <v>0.56999999999999995</v>
      </c>
      <c r="E45">
        <f t="shared" si="3"/>
        <v>4.38</v>
      </c>
      <c r="F45">
        <f t="shared" si="4"/>
        <v>0.75</v>
      </c>
      <c r="G45">
        <f t="shared" si="32"/>
        <v>0.88</v>
      </c>
      <c r="H45">
        <f t="shared" si="32"/>
        <v>0.06</v>
      </c>
      <c r="I45" s="21">
        <f t="shared" si="33"/>
        <v>0.24025316455696202</v>
      </c>
      <c r="J45">
        <f t="shared" si="0"/>
        <v>0.30025316455696205</v>
      </c>
      <c r="K45" t="b">
        <f t="shared" si="7"/>
        <v>1</v>
      </c>
      <c r="L45">
        <f t="shared" si="8"/>
        <v>1.1802531645569621</v>
      </c>
      <c r="M45">
        <f t="shared" si="9"/>
        <v>-0.43025316455696205</v>
      </c>
      <c r="N45" s="20">
        <f t="shared" ca="1" si="10"/>
        <v>0.86142537935914409</v>
      </c>
      <c r="O45">
        <f t="shared" ca="1" si="11"/>
        <v>-0.37063099549895329</v>
      </c>
      <c r="P45">
        <f t="shared" si="34"/>
        <v>0.88</v>
      </c>
      <c r="Q45">
        <f t="shared" si="34"/>
        <v>0.06</v>
      </c>
      <c r="R45" s="21">
        <f t="shared" si="35"/>
        <v>0.19202505219206681</v>
      </c>
      <c r="S45">
        <f t="shared" si="1"/>
        <v>0.25202505219206683</v>
      </c>
      <c r="T45" t="b">
        <f t="shared" si="14"/>
        <v>1</v>
      </c>
      <c r="U45">
        <f t="shared" si="15"/>
        <v>1.1320250521920667</v>
      </c>
      <c r="V45">
        <f t="shared" si="16"/>
        <v>-0.38202505219206673</v>
      </c>
      <c r="W45" s="20">
        <f t="shared" ca="1" si="17"/>
        <v>0.86142537935914409</v>
      </c>
      <c r="X45">
        <f t="shared" ca="1" si="18"/>
        <v>-0.3290860755092479</v>
      </c>
      <c r="Y45">
        <f t="shared" si="36"/>
        <v>0.44</v>
      </c>
      <c r="Z45">
        <f t="shared" si="36"/>
        <v>5.7299999999999997E-2</v>
      </c>
      <c r="AA45" s="21">
        <f t="shared" si="37"/>
        <v>0.18725755995828988</v>
      </c>
      <c r="AB45">
        <f t="shared" si="2"/>
        <v>0.24455755995828987</v>
      </c>
      <c r="AC45" t="b">
        <f t="shared" si="21"/>
        <v>1</v>
      </c>
      <c r="AD45">
        <f t="shared" si="22"/>
        <v>0.68455755995828982</v>
      </c>
      <c r="AE45">
        <f t="shared" si="23"/>
        <v>6.5442440041710181E-2</v>
      </c>
      <c r="AF45" s="20">
        <f t="shared" ca="1" si="24"/>
        <v>0.86142537935914409</v>
      </c>
      <c r="AG45">
        <f t="shared" ca="1" si="25"/>
        <v>5.6373778739118231E-2</v>
      </c>
    </row>
    <row r="46" spans="1:33" x14ac:dyDescent="0.25">
      <c r="A46" s="10">
        <v>37987</v>
      </c>
      <c r="B46">
        <f>VLOOKUP($A46,CurveFetch!$D$8:$T$292,B$12)</f>
        <v>4.5999999999999996</v>
      </c>
      <c r="C46">
        <f>VLOOKUP($A46,CurveFetch!$D$8:$T$292,C$12)</f>
        <v>-0.18</v>
      </c>
      <c r="D46">
        <f>VLOOKUP($A46,CurveFetch!$D$8:$T$292,D$12)</f>
        <v>0.56999999999999995</v>
      </c>
      <c r="E46">
        <f t="shared" si="3"/>
        <v>4.42</v>
      </c>
      <c r="F46">
        <f t="shared" si="4"/>
        <v>0.75</v>
      </c>
      <c r="G46">
        <f>G$8</f>
        <v>0.88</v>
      </c>
      <c r="H46">
        <f>H$8</f>
        <v>0.06</v>
      </c>
      <c r="I46" s="21">
        <f>$E46*(I$8/(1-I$8))</f>
        <v>0.24244725738396625</v>
      </c>
      <c r="J46">
        <f t="shared" si="0"/>
        <v>0.30244725738396627</v>
      </c>
      <c r="K46" t="b">
        <f t="shared" si="7"/>
        <v>1</v>
      </c>
      <c r="L46">
        <f t="shared" si="8"/>
        <v>1.1824472573839664</v>
      </c>
      <c r="M46">
        <f t="shared" si="9"/>
        <v>-0.43244725738396639</v>
      </c>
      <c r="N46" s="20">
        <f t="shared" ca="1" si="10"/>
        <v>0.85741114624851078</v>
      </c>
      <c r="O46">
        <f t="shared" ca="1" si="11"/>
        <v>-0.37078509864561138</v>
      </c>
      <c r="P46">
        <f>P$8</f>
        <v>0.88</v>
      </c>
      <c r="Q46">
        <f>Q$8</f>
        <v>0.06</v>
      </c>
      <c r="R46" s="21">
        <f>$E46*(R$8/(1-R$8))</f>
        <v>0.19377870563674324</v>
      </c>
      <c r="S46">
        <f t="shared" si="1"/>
        <v>0.25377870563674321</v>
      </c>
      <c r="T46" t="b">
        <f t="shared" si="14"/>
        <v>1</v>
      </c>
      <c r="U46">
        <f t="shared" si="15"/>
        <v>1.1337787056367432</v>
      </c>
      <c r="V46">
        <f t="shared" si="16"/>
        <v>-0.38377870563674321</v>
      </c>
      <c r="W46" s="20">
        <f t="shared" ca="1" si="17"/>
        <v>0.85741114624851078</v>
      </c>
      <c r="X46">
        <f t="shared" ca="1" si="18"/>
        <v>-0.32905613990576982</v>
      </c>
      <c r="Y46">
        <f>Y$8</f>
        <v>0.44</v>
      </c>
      <c r="Z46">
        <f>Z$8</f>
        <v>5.7299999999999997E-2</v>
      </c>
      <c r="AA46" s="21">
        <f>$E46*(AA$8/(1-AA$8))</f>
        <v>0.18896767466110534</v>
      </c>
      <c r="AB46">
        <f t="shared" si="2"/>
        <v>0.24626767466110533</v>
      </c>
      <c r="AC46" t="b">
        <f t="shared" si="21"/>
        <v>1</v>
      </c>
      <c r="AD46">
        <f t="shared" si="22"/>
        <v>0.68626767466110539</v>
      </c>
      <c r="AE46">
        <f t="shared" si="23"/>
        <v>6.3732325338894613E-2</v>
      </c>
      <c r="AF46" s="20">
        <f t="shared" ca="1" si="24"/>
        <v>0.85741114624851078</v>
      </c>
      <c r="AG46">
        <f t="shared" ca="1" si="25"/>
        <v>5.4644806121904636E-2</v>
      </c>
    </row>
    <row r="47" spans="1:33" x14ac:dyDescent="0.25">
      <c r="A47" s="10">
        <v>38018</v>
      </c>
      <c r="B47">
        <f>VLOOKUP($A47,CurveFetch!$D$8:$T$292,B$12)</f>
        <v>4.4800000000000004</v>
      </c>
      <c r="C47">
        <f>VLOOKUP($A47,CurveFetch!$D$8:$T$292,C$12)</f>
        <v>-0.18</v>
      </c>
      <c r="D47">
        <f>VLOOKUP($A47,CurveFetch!$D$8:$T$292,D$12)</f>
        <v>0.56999999999999995</v>
      </c>
      <c r="E47">
        <f t="shared" si="3"/>
        <v>4.3000000000000007</v>
      </c>
      <c r="F47">
        <f t="shared" si="4"/>
        <v>0.75</v>
      </c>
      <c r="G47">
        <f t="shared" ref="G47:H57" si="38">G$8</f>
        <v>0.88</v>
      </c>
      <c r="H47">
        <f t="shared" si="38"/>
        <v>0.06</v>
      </c>
      <c r="I47" s="21">
        <f t="shared" ref="I47:I57" si="39">$E47*(I$8/(1-I$8))</f>
        <v>0.23586497890295363</v>
      </c>
      <c r="J47">
        <f t="shared" si="0"/>
        <v>0.2958649789029536</v>
      </c>
      <c r="K47" t="b">
        <f t="shared" si="7"/>
        <v>1</v>
      </c>
      <c r="L47">
        <f t="shared" si="8"/>
        <v>1.1758649789029536</v>
      </c>
      <c r="M47">
        <f t="shared" si="9"/>
        <v>-0.42586497890295361</v>
      </c>
      <c r="N47" s="20">
        <f t="shared" ca="1" si="10"/>
        <v>0.8534156194214999</v>
      </c>
      <c r="O47">
        <f t="shared" ca="1" si="11"/>
        <v>-0.36343982476038816</v>
      </c>
      <c r="P47">
        <f t="shared" ref="P47:Q57" si="40">P$8</f>
        <v>0.88</v>
      </c>
      <c r="Q47">
        <f t="shared" si="40"/>
        <v>0.06</v>
      </c>
      <c r="R47" s="21">
        <f t="shared" ref="R47:R57" si="41">$E47*(R$8/(1-R$8))</f>
        <v>0.18851774530271403</v>
      </c>
      <c r="S47">
        <f t="shared" si="1"/>
        <v>0.24851774530271403</v>
      </c>
      <c r="T47" t="b">
        <f t="shared" si="14"/>
        <v>1</v>
      </c>
      <c r="U47">
        <f t="shared" si="15"/>
        <v>1.128517745302714</v>
      </c>
      <c r="V47">
        <f t="shared" si="16"/>
        <v>-0.37851774530271398</v>
      </c>
      <c r="W47" s="20">
        <f t="shared" ca="1" si="17"/>
        <v>0.8534156194214999</v>
      </c>
      <c r="X47">
        <f t="shared" ca="1" si="18"/>
        <v>-0.32303295606954519</v>
      </c>
      <c r="Y47">
        <f t="shared" ref="Y47:Z57" si="42">Y$8</f>
        <v>0.44</v>
      </c>
      <c r="Z47">
        <f t="shared" si="42"/>
        <v>5.7299999999999997E-2</v>
      </c>
      <c r="AA47" s="21">
        <f t="shared" ref="AA47:AA57" si="43">$E47*(AA$8/(1-AA$8))</f>
        <v>0.18383733055265905</v>
      </c>
      <c r="AB47">
        <f t="shared" si="2"/>
        <v>0.24113733055265904</v>
      </c>
      <c r="AC47" t="b">
        <f t="shared" si="21"/>
        <v>1</v>
      </c>
      <c r="AD47">
        <f t="shared" si="22"/>
        <v>0.68113733055265901</v>
      </c>
      <c r="AE47">
        <f t="shared" si="23"/>
        <v>6.8862669447340985E-2</v>
      </c>
      <c r="AF47" s="20">
        <f t="shared" ca="1" si="24"/>
        <v>0.8534156194214999</v>
      </c>
      <c r="AG47">
        <f t="shared" ca="1" si="25"/>
        <v>5.8768477701420505E-2</v>
      </c>
    </row>
    <row r="48" spans="1:33" x14ac:dyDescent="0.25">
      <c r="A48" s="10">
        <v>38047</v>
      </c>
      <c r="B48">
        <f>VLOOKUP($A48,CurveFetch!$D$8:$T$292,B$12)</f>
        <v>4.34</v>
      </c>
      <c r="C48">
        <f>VLOOKUP($A48,CurveFetch!$D$8:$T$292,C$12)</f>
        <v>-0.18</v>
      </c>
      <c r="D48">
        <f>VLOOKUP($A48,CurveFetch!$D$8:$T$292,D$12)</f>
        <v>0.56999999999999995</v>
      </c>
      <c r="E48">
        <f t="shared" si="3"/>
        <v>4.16</v>
      </c>
      <c r="F48">
        <f t="shared" si="4"/>
        <v>0.75</v>
      </c>
      <c r="G48">
        <f t="shared" si="38"/>
        <v>0.88</v>
      </c>
      <c r="H48">
        <f t="shared" si="38"/>
        <v>0.06</v>
      </c>
      <c r="I48" s="21">
        <f t="shared" si="39"/>
        <v>0.22818565400843885</v>
      </c>
      <c r="J48">
        <f t="shared" si="0"/>
        <v>0.28818565400843887</v>
      </c>
      <c r="K48" t="b">
        <f t="shared" si="7"/>
        <v>1</v>
      </c>
      <c r="L48">
        <f t="shared" si="8"/>
        <v>1.1681856540084388</v>
      </c>
      <c r="M48">
        <f t="shared" si="9"/>
        <v>-0.41818565400843877</v>
      </c>
      <c r="N48" s="20">
        <f t="shared" ca="1" si="10"/>
        <v>0.84969472622252762</v>
      </c>
      <c r="O48">
        <f t="shared" ca="1" si="11"/>
        <v>-0.35533014479288905</v>
      </c>
      <c r="P48">
        <f t="shared" si="40"/>
        <v>0.88</v>
      </c>
      <c r="Q48">
        <f t="shared" si="40"/>
        <v>0.06</v>
      </c>
      <c r="R48" s="21">
        <f t="shared" si="41"/>
        <v>0.18237995824634656</v>
      </c>
      <c r="S48">
        <f t="shared" si="1"/>
        <v>0.24237995824634656</v>
      </c>
      <c r="T48" t="b">
        <f t="shared" si="14"/>
        <v>1</v>
      </c>
      <c r="U48">
        <f t="shared" si="15"/>
        <v>1.1223799582463465</v>
      </c>
      <c r="V48">
        <f t="shared" si="16"/>
        <v>-0.37237995824634651</v>
      </c>
      <c r="W48" s="20">
        <f t="shared" ca="1" si="17"/>
        <v>0.84969472622252762</v>
      </c>
      <c r="X48">
        <f t="shared" ca="1" si="18"/>
        <v>-0.31640928667288565</v>
      </c>
      <c r="Y48">
        <f t="shared" si="42"/>
        <v>0.44</v>
      </c>
      <c r="Z48">
        <f t="shared" si="42"/>
        <v>5.7299999999999997E-2</v>
      </c>
      <c r="AA48" s="21">
        <f t="shared" si="43"/>
        <v>0.17785192909280503</v>
      </c>
      <c r="AB48">
        <f t="shared" si="2"/>
        <v>0.23515192909280502</v>
      </c>
      <c r="AC48" t="b">
        <f t="shared" si="21"/>
        <v>1</v>
      </c>
      <c r="AD48">
        <f t="shared" si="22"/>
        <v>0.67515192909280497</v>
      </c>
      <c r="AE48">
        <f t="shared" si="23"/>
        <v>7.484807090719503E-2</v>
      </c>
      <c r="AF48" s="20">
        <f t="shared" ca="1" si="24"/>
        <v>0.84969472622252762</v>
      </c>
      <c r="AG48">
        <f t="shared" ca="1" si="25"/>
        <v>6.3598011117773412E-2</v>
      </c>
    </row>
    <row r="49" spans="1:33" x14ac:dyDescent="0.25">
      <c r="A49" s="10">
        <v>38078</v>
      </c>
      <c r="B49">
        <f>VLOOKUP($A49,CurveFetch!$D$8:$T$292,B$12)</f>
        <v>4.2270000000000003</v>
      </c>
      <c r="C49">
        <f>VLOOKUP($A49,CurveFetch!$D$8:$T$292,C$12)</f>
        <v>-0.27500000000000002</v>
      </c>
      <c r="D49">
        <f>VLOOKUP($A49,CurveFetch!$D$8:$T$292,D$12)</f>
        <v>0.75</v>
      </c>
      <c r="E49">
        <f t="shared" si="3"/>
        <v>3.9520000000000004</v>
      </c>
      <c r="F49">
        <f t="shared" si="4"/>
        <v>1.0249999999999999</v>
      </c>
      <c r="G49">
        <f t="shared" si="38"/>
        <v>0.88</v>
      </c>
      <c r="H49">
        <f t="shared" si="38"/>
        <v>0.06</v>
      </c>
      <c r="I49" s="21">
        <f t="shared" si="39"/>
        <v>0.21677637130801691</v>
      </c>
      <c r="J49">
        <f t="shared" si="0"/>
        <v>0.27677637130801691</v>
      </c>
      <c r="K49" t="b">
        <f t="shared" si="7"/>
        <v>1</v>
      </c>
      <c r="L49">
        <f t="shared" si="8"/>
        <v>1.156776371308017</v>
      </c>
      <c r="M49">
        <f t="shared" si="9"/>
        <v>-0.13177637130801712</v>
      </c>
      <c r="N49" s="20">
        <f t="shared" ca="1" si="10"/>
        <v>0.84573515783081088</v>
      </c>
      <c r="O49">
        <f t="shared" ca="1" si="11"/>
        <v>-0.11144791018655739</v>
      </c>
      <c r="P49">
        <f t="shared" si="40"/>
        <v>0.88</v>
      </c>
      <c r="Q49">
        <f t="shared" si="40"/>
        <v>0.06</v>
      </c>
      <c r="R49" s="21">
        <f t="shared" si="41"/>
        <v>0.17326096033402927</v>
      </c>
      <c r="S49">
        <f t="shared" si="1"/>
        <v>0.23326096033402927</v>
      </c>
      <c r="T49" t="b">
        <f t="shared" si="14"/>
        <v>1</v>
      </c>
      <c r="U49">
        <f t="shared" si="15"/>
        <v>1.1132609603340293</v>
      </c>
      <c r="V49">
        <f t="shared" si="16"/>
        <v>-8.8260960334029415E-2</v>
      </c>
      <c r="W49" s="20">
        <f t="shared" ca="1" si="17"/>
        <v>0.84573515783081088</v>
      </c>
      <c r="X49">
        <f t="shared" ca="1" si="18"/>
        <v>-7.4645397218399301E-2</v>
      </c>
      <c r="Y49">
        <f t="shared" si="42"/>
        <v>0.44</v>
      </c>
      <c r="Z49">
        <f t="shared" si="42"/>
        <v>5.7299999999999997E-2</v>
      </c>
      <c r="AA49" s="21">
        <f t="shared" si="43"/>
        <v>0.16895933263816479</v>
      </c>
      <c r="AB49">
        <f t="shared" si="2"/>
        <v>0.22625933263816478</v>
      </c>
      <c r="AC49" t="b">
        <f t="shared" si="21"/>
        <v>1</v>
      </c>
      <c r="AD49">
        <f t="shared" si="22"/>
        <v>0.66625933263816473</v>
      </c>
      <c r="AE49">
        <f t="shared" si="23"/>
        <v>0.35874066736183519</v>
      </c>
      <c r="AF49" s="20">
        <f t="shared" ca="1" si="24"/>
        <v>0.84573515783081088</v>
      </c>
      <c r="AG49">
        <f t="shared" ca="1" si="25"/>
        <v>0.30339959493159213</v>
      </c>
    </row>
    <row r="50" spans="1:33" x14ac:dyDescent="0.25">
      <c r="A50" s="10">
        <v>38108</v>
      </c>
      <c r="B50">
        <f>VLOOKUP($A50,CurveFetch!$D$8:$T$292,B$12)</f>
        <v>4.2670000000000003</v>
      </c>
      <c r="C50">
        <f>VLOOKUP($A50,CurveFetch!$D$8:$T$292,C$12)</f>
        <v>-0.27500000000000002</v>
      </c>
      <c r="D50">
        <f>VLOOKUP($A50,CurveFetch!$D$8:$T$292,D$12)</f>
        <v>0.75</v>
      </c>
      <c r="E50">
        <f t="shared" si="3"/>
        <v>3.9920000000000004</v>
      </c>
      <c r="F50">
        <f t="shared" si="4"/>
        <v>1.0249999999999999</v>
      </c>
      <c r="G50">
        <f t="shared" si="38"/>
        <v>0.88</v>
      </c>
      <c r="H50">
        <f t="shared" si="38"/>
        <v>0.06</v>
      </c>
      <c r="I50" s="21">
        <f t="shared" si="39"/>
        <v>0.21897046413502114</v>
      </c>
      <c r="J50">
        <f t="shared" si="0"/>
        <v>0.27897046413502113</v>
      </c>
      <c r="K50" t="b">
        <f t="shared" si="7"/>
        <v>1</v>
      </c>
      <c r="L50">
        <f t="shared" si="8"/>
        <v>1.1589704641350211</v>
      </c>
      <c r="M50">
        <f t="shared" si="9"/>
        <v>-0.13397046413502123</v>
      </c>
      <c r="N50" s="20">
        <f t="shared" ca="1" si="10"/>
        <v>0.84192088666311704</v>
      </c>
      <c r="O50">
        <f t="shared" ca="1" si="11"/>
        <v>-0.11279253195122639</v>
      </c>
      <c r="P50">
        <f t="shared" si="40"/>
        <v>0.88</v>
      </c>
      <c r="Q50">
        <f t="shared" si="40"/>
        <v>0.06</v>
      </c>
      <c r="R50" s="21">
        <f t="shared" si="41"/>
        <v>0.17501461377870567</v>
      </c>
      <c r="S50">
        <f t="shared" si="1"/>
        <v>0.23501461377870567</v>
      </c>
      <c r="T50" t="b">
        <f t="shared" si="14"/>
        <v>1</v>
      </c>
      <c r="U50">
        <f t="shared" si="15"/>
        <v>1.1150146137787056</v>
      </c>
      <c r="V50">
        <f t="shared" si="16"/>
        <v>-9.0014613778705677E-2</v>
      </c>
      <c r="W50" s="20">
        <f t="shared" ca="1" si="17"/>
        <v>0.84192088666311704</v>
      </c>
      <c r="X50">
        <f t="shared" ca="1" si="18"/>
        <v>-7.578518344520592E-2</v>
      </c>
      <c r="Y50">
        <f t="shared" si="42"/>
        <v>0.44</v>
      </c>
      <c r="Z50">
        <f t="shared" si="42"/>
        <v>5.7299999999999997E-2</v>
      </c>
      <c r="AA50" s="21">
        <f t="shared" si="43"/>
        <v>0.17066944734098022</v>
      </c>
      <c r="AB50">
        <f t="shared" si="2"/>
        <v>0.22796944734098021</v>
      </c>
      <c r="AC50" t="b">
        <f t="shared" si="21"/>
        <v>1</v>
      </c>
      <c r="AD50">
        <f t="shared" si="22"/>
        <v>0.66796944734098018</v>
      </c>
      <c r="AE50">
        <f t="shared" si="23"/>
        <v>0.35703055265901973</v>
      </c>
      <c r="AF50" s="20">
        <f t="shared" ca="1" si="24"/>
        <v>0.84192088666311704</v>
      </c>
      <c r="AG50">
        <f t="shared" ca="1" si="25"/>
        <v>0.30059147946050457</v>
      </c>
    </row>
    <row r="51" spans="1:33" x14ac:dyDescent="0.25">
      <c r="A51" s="10">
        <v>38139</v>
      </c>
      <c r="B51">
        <f>VLOOKUP($A51,CurveFetch!$D$8:$T$292,B$12)</f>
        <v>4.3159999999999998</v>
      </c>
      <c r="C51">
        <f>VLOOKUP($A51,CurveFetch!$D$8:$T$292,C$12)</f>
        <v>-0.27500000000000002</v>
      </c>
      <c r="D51">
        <f>VLOOKUP($A51,CurveFetch!$D$8:$T$292,D$12)</f>
        <v>0.75</v>
      </c>
      <c r="E51">
        <f t="shared" si="3"/>
        <v>4.0409999999999995</v>
      </c>
      <c r="F51">
        <f t="shared" si="4"/>
        <v>1.0249999999999999</v>
      </c>
      <c r="G51">
        <f t="shared" si="38"/>
        <v>0.88</v>
      </c>
      <c r="H51">
        <f t="shared" si="38"/>
        <v>0.06</v>
      </c>
      <c r="I51" s="21">
        <f t="shared" si="39"/>
        <v>0.22165822784810124</v>
      </c>
      <c r="J51">
        <f t="shared" si="0"/>
        <v>0.28165822784810124</v>
      </c>
      <c r="K51" t="b">
        <f t="shared" si="7"/>
        <v>1</v>
      </c>
      <c r="L51">
        <f t="shared" si="8"/>
        <v>1.1616582278481014</v>
      </c>
      <c r="M51">
        <f t="shared" si="9"/>
        <v>-0.13665822784810144</v>
      </c>
      <c r="N51" s="20">
        <f t="shared" ca="1" si="10"/>
        <v>0.83799754428110917</v>
      </c>
      <c r="O51">
        <f t="shared" ca="1" si="11"/>
        <v>-0.11451925934251729</v>
      </c>
      <c r="P51">
        <f t="shared" si="40"/>
        <v>0.88</v>
      </c>
      <c r="Q51">
        <f t="shared" si="40"/>
        <v>0.06</v>
      </c>
      <c r="R51" s="21">
        <f t="shared" si="41"/>
        <v>0.17716283924843423</v>
      </c>
      <c r="S51">
        <f t="shared" si="1"/>
        <v>0.23716283924843423</v>
      </c>
      <c r="T51" t="b">
        <f t="shared" si="14"/>
        <v>1</v>
      </c>
      <c r="U51">
        <f t="shared" si="15"/>
        <v>1.1171628392484343</v>
      </c>
      <c r="V51">
        <f t="shared" si="16"/>
        <v>-9.2162839248434381E-2</v>
      </c>
      <c r="W51" s="20">
        <f t="shared" ca="1" si="17"/>
        <v>0.83799754428110917</v>
      </c>
      <c r="X51">
        <f t="shared" ca="1" si="18"/>
        <v>-7.7232232964162637E-2</v>
      </c>
      <c r="Y51">
        <f t="shared" si="42"/>
        <v>0.44</v>
      </c>
      <c r="Z51">
        <f t="shared" si="42"/>
        <v>5.7299999999999997E-2</v>
      </c>
      <c r="AA51" s="21">
        <f t="shared" si="43"/>
        <v>0.17276433785192907</v>
      </c>
      <c r="AB51">
        <f t="shared" si="2"/>
        <v>0.23006433785192906</v>
      </c>
      <c r="AC51" t="b">
        <f t="shared" si="21"/>
        <v>1</v>
      </c>
      <c r="AD51">
        <f t="shared" si="22"/>
        <v>0.67006433785192909</v>
      </c>
      <c r="AE51">
        <f t="shared" si="23"/>
        <v>0.35493566214807082</v>
      </c>
      <c r="AF51" s="20">
        <f t="shared" ca="1" si="24"/>
        <v>0.83799754428110917</v>
      </c>
      <c r="AG51">
        <f t="shared" ca="1" si="25"/>
        <v>0.29743521325787275</v>
      </c>
    </row>
    <row r="52" spans="1:33" x14ac:dyDescent="0.25">
      <c r="A52" s="10">
        <v>38169</v>
      </c>
      <c r="B52">
        <f>VLOOKUP($A52,CurveFetch!$D$8:$T$292,B$12)</f>
        <v>4.3460000000000001</v>
      </c>
      <c r="C52">
        <f>VLOOKUP($A52,CurveFetch!$D$8:$T$292,C$12)</f>
        <v>-0.27500000000000002</v>
      </c>
      <c r="D52">
        <f>VLOOKUP($A52,CurveFetch!$D$8:$T$292,D$12)</f>
        <v>0.75</v>
      </c>
      <c r="E52">
        <f t="shared" si="3"/>
        <v>4.0709999999999997</v>
      </c>
      <c r="F52">
        <f t="shared" si="4"/>
        <v>1.0249999999999999</v>
      </c>
      <c r="G52">
        <f t="shared" si="38"/>
        <v>0.88</v>
      </c>
      <c r="H52">
        <f t="shared" si="38"/>
        <v>0.06</v>
      </c>
      <c r="I52" s="21">
        <f t="shared" si="39"/>
        <v>0.22330379746835444</v>
      </c>
      <c r="J52">
        <f t="shared" si="0"/>
        <v>0.28330379746835443</v>
      </c>
      <c r="K52" t="b">
        <f t="shared" si="7"/>
        <v>1</v>
      </c>
      <c r="L52">
        <f t="shared" si="8"/>
        <v>1.1633037974683544</v>
      </c>
      <c r="M52">
        <f t="shared" si="9"/>
        <v>-0.13830379746835453</v>
      </c>
      <c r="N52" s="20">
        <f t="shared" ca="1" si="10"/>
        <v>0.83421816980181218</v>
      </c>
      <c r="O52">
        <f t="shared" ca="1" si="11"/>
        <v>-0.11537554080069122</v>
      </c>
      <c r="P52">
        <f t="shared" si="40"/>
        <v>0.88</v>
      </c>
      <c r="Q52">
        <f t="shared" si="40"/>
        <v>0.06</v>
      </c>
      <c r="R52" s="21">
        <f t="shared" si="41"/>
        <v>0.17847807933194154</v>
      </c>
      <c r="S52">
        <f t="shared" si="1"/>
        <v>0.23847807933194154</v>
      </c>
      <c r="T52" t="b">
        <f t="shared" si="14"/>
        <v>1</v>
      </c>
      <c r="U52">
        <f t="shared" si="15"/>
        <v>1.1184780793319415</v>
      </c>
      <c r="V52">
        <f t="shared" si="16"/>
        <v>-9.3478079331941633E-2</v>
      </c>
      <c r="W52" s="20">
        <f t="shared" ca="1" si="17"/>
        <v>0.83421816980181218</v>
      </c>
      <c r="X52">
        <f t="shared" ca="1" si="18"/>
        <v>-7.7981112256880952E-2</v>
      </c>
      <c r="Y52">
        <f t="shared" si="42"/>
        <v>0.44</v>
      </c>
      <c r="Z52">
        <f t="shared" si="42"/>
        <v>5.7299999999999997E-2</v>
      </c>
      <c r="AA52" s="21">
        <f t="shared" si="43"/>
        <v>0.17404692387904067</v>
      </c>
      <c r="AB52">
        <f t="shared" si="2"/>
        <v>0.23134692387904066</v>
      </c>
      <c r="AC52" t="b">
        <f t="shared" si="21"/>
        <v>1</v>
      </c>
      <c r="AD52">
        <f t="shared" si="22"/>
        <v>0.6713469238790406</v>
      </c>
      <c r="AE52">
        <f t="shared" si="23"/>
        <v>0.35365307612095931</v>
      </c>
      <c r="AF52" s="20">
        <f t="shared" ca="1" si="24"/>
        <v>0.83421816980181218</v>
      </c>
      <c r="AG52">
        <f t="shared" ca="1" si="25"/>
        <v>0.29502382190640764</v>
      </c>
    </row>
    <row r="53" spans="1:33" x14ac:dyDescent="0.25">
      <c r="A53" s="10">
        <v>38200</v>
      </c>
      <c r="B53">
        <f>VLOOKUP($A53,CurveFetch!$D$8:$T$292,B$12)</f>
        <v>4.4039999999999999</v>
      </c>
      <c r="C53">
        <f>VLOOKUP($A53,CurveFetch!$D$8:$T$292,C$12)</f>
        <v>-0.27500000000000002</v>
      </c>
      <c r="D53">
        <f>VLOOKUP($A53,CurveFetch!$D$8:$T$292,D$12)</f>
        <v>0.75</v>
      </c>
      <c r="E53">
        <f t="shared" si="3"/>
        <v>4.1289999999999996</v>
      </c>
      <c r="F53">
        <f t="shared" si="4"/>
        <v>1.0249999999999999</v>
      </c>
      <c r="G53">
        <f t="shared" si="38"/>
        <v>0.88</v>
      </c>
      <c r="H53">
        <f t="shared" si="38"/>
        <v>0.06</v>
      </c>
      <c r="I53" s="21">
        <f t="shared" si="39"/>
        <v>0.22648523206751053</v>
      </c>
      <c r="J53">
        <f t="shared" si="0"/>
        <v>0.28648523206751053</v>
      </c>
      <c r="K53" t="b">
        <f t="shared" si="7"/>
        <v>1</v>
      </c>
      <c r="L53">
        <f t="shared" si="8"/>
        <v>1.1664852320675105</v>
      </c>
      <c r="M53">
        <f t="shared" si="9"/>
        <v>-0.14148523206751062</v>
      </c>
      <c r="N53" s="20">
        <f t="shared" ca="1" si="10"/>
        <v>0.83033072199849611</v>
      </c>
      <c r="O53">
        <f t="shared" ca="1" si="11"/>
        <v>-0.11747953489474088</v>
      </c>
      <c r="P53">
        <f t="shared" si="40"/>
        <v>0.88</v>
      </c>
      <c r="Q53">
        <f t="shared" si="40"/>
        <v>0.06</v>
      </c>
      <c r="R53" s="21">
        <f t="shared" si="41"/>
        <v>0.18102087682672233</v>
      </c>
      <c r="S53">
        <f t="shared" si="1"/>
        <v>0.24102087682672232</v>
      </c>
      <c r="T53" t="b">
        <f t="shared" si="14"/>
        <v>1</v>
      </c>
      <c r="U53">
        <f t="shared" si="15"/>
        <v>1.1210208768267222</v>
      </c>
      <c r="V53">
        <f t="shared" si="16"/>
        <v>-9.6020876826722334E-2</v>
      </c>
      <c r="W53" s="20">
        <f t="shared" ca="1" si="17"/>
        <v>0.83033072199849611</v>
      </c>
      <c r="X53">
        <f t="shared" ca="1" si="18"/>
        <v>-7.9729083982461021E-2</v>
      </c>
      <c r="Y53">
        <f t="shared" si="42"/>
        <v>0.44</v>
      </c>
      <c r="Z53">
        <f t="shared" si="42"/>
        <v>5.7299999999999997E-2</v>
      </c>
      <c r="AA53" s="21">
        <f t="shared" si="43"/>
        <v>0.17652659019812303</v>
      </c>
      <c r="AB53">
        <f t="shared" si="2"/>
        <v>0.23382659019812302</v>
      </c>
      <c r="AC53" t="b">
        <f t="shared" si="21"/>
        <v>1</v>
      </c>
      <c r="AD53">
        <f t="shared" si="22"/>
        <v>0.67382659019812308</v>
      </c>
      <c r="AE53">
        <f t="shared" si="23"/>
        <v>0.35117340980187683</v>
      </c>
      <c r="AF53" s="20">
        <f t="shared" ca="1" si="24"/>
        <v>0.83033072199849611</v>
      </c>
      <c r="AG53">
        <f t="shared" ca="1" si="25"/>
        <v>0.29159007090746614</v>
      </c>
    </row>
    <row r="54" spans="1:33" x14ac:dyDescent="0.25">
      <c r="A54" s="10">
        <v>38231</v>
      </c>
      <c r="B54">
        <f>VLOOKUP($A54,CurveFetch!$D$8:$T$292,B$12)</f>
        <v>4.4119999999999999</v>
      </c>
      <c r="C54">
        <f>VLOOKUP($A54,CurveFetch!$D$8:$T$292,C$12)</f>
        <v>-0.27500000000000002</v>
      </c>
      <c r="D54">
        <f>VLOOKUP($A54,CurveFetch!$D$8:$T$292,D$12)</f>
        <v>0.75</v>
      </c>
      <c r="E54">
        <f t="shared" si="3"/>
        <v>4.1369999999999996</v>
      </c>
      <c r="F54">
        <f t="shared" si="4"/>
        <v>1.0249999999999999</v>
      </c>
      <c r="G54">
        <f t="shared" si="38"/>
        <v>0.88</v>
      </c>
      <c r="H54">
        <f t="shared" si="38"/>
        <v>0.06</v>
      </c>
      <c r="I54" s="21">
        <f t="shared" si="39"/>
        <v>0.22692405063291138</v>
      </c>
      <c r="J54">
        <f t="shared" si="0"/>
        <v>0.28692405063291138</v>
      </c>
      <c r="K54" t="b">
        <f t="shared" si="7"/>
        <v>1</v>
      </c>
      <c r="L54">
        <f t="shared" si="8"/>
        <v>1.1669240506329115</v>
      </c>
      <c r="M54">
        <f t="shared" si="9"/>
        <v>-0.14192405063291158</v>
      </c>
      <c r="N54" s="20">
        <f t="shared" ca="1" si="10"/>
        <v>0.82646138966061888</v>
      </c>
      <c r="O54">
        <f t="shared" ca="1" si="11"/>
        <v>-0.11729474811234014</v>
      </c>
      <c r="P54">
        <f t="shared" si="40"/>
        <v>0.88</v>
      </c>
      <c r="Q54">
        <f t="shared" si="40"/>
        <v>0.06</v>
      </c>
      <c r="R54" s="21">
        <f t="shared" si="41"/>
        <v>0.18137160751565762</v>
      </c>
      <c r="S54">
        <f t="shared" si="1"/>
        <v>0.24137160751565762</v>
      </c>
      <c r="T54" t="b">
        <f t="shared" si="14"/>
        <v>1</v>
      </c>
      <c r="U54">
        <f t="shared" si="15"/>
        <v>1.1213716075156577</v>
      </c>
      <c r="V54">
        <f t="shared" si="16"/>
        <v>-9.6371607515657765E-2</v>
      </c>
      <c r="W54" s="20">
        <f t="shared" ca="1" si="17"/>
        <v>0.82646138966061888</v>
      </c>
      <c r="X54">
        <f t="shared" ca="1" si="18"/>
        <v>-7.9647412671218262E-2</v>
      </c>
      <c r="Y54">
        <f t="shared" si="42"/>
        <v>0.44</v>
      </c>
      <c r="Z54">
        <f t="shared" si="42"/>
        <v>5.7299999999999997E-2</v>
      </c>
      <c r="AA54" s="21">
        <f t="shared" si="43"/>
        <v>0.17686861313868613</v>
      </c>
      <c r="AB54">
        <f t="shared" si="2"/>
        <v>0.23416861313868612</v>
      </c>
      <c r="AC54" t="b">
        <f t="shared" si="21"/>
        <v>1</v>
      </c>
      <c r="AD54">
        <f t="shared" si="22"/>
        <v>0.67416861313868615</v>
      </c>
      <c r="AE54">
        <f t="shared" si="23"/>
        <v>0.35083138686131377</v>
      </c>
      <c r="AF54" s="20">
        <f t="shared" ca="1" si="24"/>
        <v>0.82646138966061888</v>
      </c>
      <c r="AG54">
        <f t="shared" ca="1" si="25"/>
        <v>0.28994859552196356</v>
      </c>
    </row>
    <row r="55" spans="1:33" x14ac:dyDescent="0.25">
      <c r="A55" s="10">
        <v>38261</v>
      </c>
      <c r="B55">
        <f>VLOOKUP($A55,CurveFetch!$D$8:$T$292,B$12)</f>
        <v>4.4400000000000004</v>
      </c>
      <c r="C55">
        <f>VLOOKUP($A55,CurveFetch!$D$8:$T$292,C$12)</f>
        <v>-0.27500000000000002</v>
      </c>
      <c r="D55">
        <f>VLOOKUP($A55,CurveFetch!$D$8:$T$292,D$12)</f>
        <v>0.75</v>
      </c>
      <c r="E55">
        <f t="shared" si="3"/>
        <v>4.165</v>
      </c>
      <c r="F55">
        <f t="shared" si="4"/>
        <v>1.0249999999999999</v>
      </c>
      <c r="G55">
        <f t="shared" si="38"/>
        <v>0.88</v>
      </c>
      <c r="H55">
        <f t="shared" si="38"/>
        <v>0.06</v>
      </c>
      <c r="I55" s="21">
        <f t="shared" si="39"/>
        <v>0.22845991561181436</v>
      </c>
      <c r="J55">
        <f t="shared" si="0"/>
        <v>0.28845991561181439</v>
      </c>
      <c r="K55" t="b">
        <f t="shared" si="7"/>
        <v>1</v>
      </c>
      <c r="L55">
        <f t="shared" si="8"/>
        <v>1.1684599156118143</v>
      </c>
      <c r="M55">
        <f t="shared" si="9"/>
        <v>-0.14345991561181437</v>
      </c>
      <c r="N55" s="20">
        <f t="shared" ca="1" si="10"/>
        <v>0.82273404331512678</v>
      </c>
      <c r="O55">
        <f t="shared" ca="1" si="11"/>
        <v>-0.11802935642495492</v>
      </c>
      <c r="P55">
        <f t="shared" si="40"/>
        <v>0.88</v>
      </c>
      <c r="Q55">
        <f t="shared" si="40"/>
        <v>0.06</v>
      </c>
      <c r="R55" s="21">
        <f t="shared" si="41"/>
        <v>0.18259916492693112</v>
      </c>
      <c r="S55">
        <f t="shared" si="1"/>
        <v>0.24259916492693112</v>
      </c>
      <c r="T55" t="b">
        <f t="shared" si="14"/>
        <v>1</v>
      </c>
      <c r="U55">
        <f t="shared" si="15"/>
        <v>1.1225991649269311</v>
      </c>
      <c r="V55">
        <f t="shared" si="16"/>
        <v>-9.7599164926931214E-2</v>
      </c>
      <c r="W55" s="20">
        <f t="shared" ca="1" si="17"/>
        <v>0.82273404331512678</v>
      </c>
      <c r="X55">
        <f t="shared" ca="1" si="18"/>
        <v>-8.029815558451403E-2</v>
      </c>
      <c r="Y55">
        <f t="shared" si="42"/>
        <v>0.44</v>
      </c>
      <c r="Z55">
        <f t="shared" si="42"/>
        <v>5.7299999999999997E-2</v>
      </c>
      <c r="AA55" s="21">
        <f t="shared" si="43"/>
        <v>0.17806569343065695</v>
      </c>
      <c r="AB55">
        <f t="shared" si="2"/>
        <v>0.23536569343065694</v>
      </c>
      <c r="AC55" t="b">
        <f t="shared" si="21"/>
        <v>1</v>
      </c>
      <c r="AD55">
        <f t="shared" si="22"/>
        <v>0.67536569343065689</v>
      </c>
      <c r="AE55">
        <f t="shared" si="23"/>
        <v>0.34963430656934302</v>
      </c>
      <c r="AF55" s="20">
        <f t="shared" ca="1" si="24"/>
        <v>0.82273404331512678</v>
      </c>
      <c r="AG55">
        <f t="shared" ca="1" si="25"/>
        <v>0.28765604672547618</v>
      </c>
    </row>
    <row r="56" spans="1:33" x14ac:dyDescent="0.25">
      <c r="A56" s="10">
        <v>38292</v>
      </c>
      <c r="B56">
        <f>VLOOKUP($A56,CurveFetch!$D$8:$T$292,B$12)</f>
        <v>4.5620000000000003</v>
      </c>
      <c r="C56">
        <f>VLOOKUP($A56,CurveFetch!$D$8:$T$292,C$12)</f>
        <v>-0.16</v>
      </c>
      <c r="D56">
        <f>VLOOKUP($A56,CurveFetch!$D$8:$T$292,D$12)</f>
        <v>0.48</v>
      </c>
      <c r="E56">
        <f t="shared" si="3"/>
        <v>4.4020000000000001</v>
      </c>
      <c r="F56">
        <f t="shared" si="4"/>
        <v>0.64</v>
      </c>
      <c r="G56">
        <f t="shared" si="38"/>
        <v>0.88</v>
      </c>
      <c r="H56">
        <f t="shared" si="38"/>
        <v>0.06</v>
      </c>
      <c r="I56" s="21">
        <f t="shared" si="39"/>
        <v>0.24145991561181437</v>
      </c>
      <c r="J56">
        <f t="shared" si="0"/>
        <v>0.3014599156118144</v>
      </c>
      <c r="K56" t="b">
        <f t="shared" si="7"/>
        <v>1</v>
      </c>
      <c r="L56">
        <f t="shared" si="8"/>
        <v>1.1814599156118144</v>
      </c>
      <c r="M56">
        <f t="shared" si="9"/>
        <v>-0.54145991561181439</v>
      </c>
      <c r="N56" s="20">
        <f t="shared" ca="1" si="10"/>
        <v>0.81890011141915942</v>
      </c>
      <c r="O56">
        <f t="shared" ca="1" si="11"/>
        <v>-0.44340158522352346</v>
      </c>
      <c r="P56">
        <f t="shared" si="40"/>
        <v>0.88</v>
      </c>
      <c r="Q56">
        <f t="shared" si="40"/>
        <v>0.06</v>
      </c>
      <c r="R56" s="21">
        <f t="shared" si="41"/>
        <v>0.19298956158663885</v>
      </c>
      <c r="S56">
        <f t="shared" si="1"/>
        <v>0.25298956158663888</v>
      </c>
      <c r="T56" t="b">
        <f t="shared" si="14"/>
        <v>1</v>
      </c>
      <c r="U56">
        <f t="shared" si="15"/>
        <v>1.1329895615866388</v>
      </c>
      <c r="V56">
        <f t="shared" si="16"/>
        <v>-0.49298956158663876</v>
      </c>
      <c r="W56" s="20">
        <f t="shared" ca="1" si="17"/>
        <v>0.81890011141915942</v>
      </c>
      <c r="X56">
        <f t="shared" ca="1" si="18"/>
        <v>-0.40370920691178103</v>
      </c>
      <c r="Y56">
        <f t="shared" si="42"/>
        <v>0.44</v>
      </c>
      <c r="Z56">
        <f t="shared" si="42"/>
        <v>5.7299999999999997E-2</v>
      </c>
      <c r="AA56" s="21">
        <f t="shared" si="43"/>
        <v>0.18819812304483841</v>
      </c>
      <c r="AB56">
        <f t="shared" si="2"/>
        <v>0.2454981230448384</v>
      </c>
      <c r="AC56" t="b">
        <f t="shared" si="21"/>
        <v>1</v>
      </c>
      <c r="AD56">
        <f t="shared" si="22"/>
        <v>0.68549812304483837</v>
      </c>
      <c r="AE56">
        <f t="shared" si="23"/>
        <v>-4.5498123044838357E-2</v>
      </c>
      <c r="AF56" s="20">
        <f t="shared" ca="1" si="24"/>
        <v>0.81890011141915942</v>
      </c>
      <c r="AG56">
        <f t="shared" ca="1" si="25"/>
        <v>-3.7258418030780754E-2</v>
      </c>
    </row>
    <row r="57" spans="1:33" x14ac:dyDescent="0.25">
      <c r="A57" s="10">
        <v>38322</v>
      </c>
      <c r="B57">
        <f>VLOOKUP($A57,CurveFetch!$D$8:$T$292,B$12)</f>
        <v>4.6900000000000004</v>
      </c>
      <c r="C57">
        <f>VLOOKUP($A57,CurveFetch!$D$8:$T$292,C$12)</f>
        <v>-0.16</v>
      </c>
      <c r="D57">
        <f>VLOOKUP($A57,CurveFetch!$D$8:$T$292,D$12)</f>
        <v>0.48</v>
      </c>
      <c r="E57">
        <f t="shared" si="3"/>
        <v>4.53</v>
      </c>
      <c r="F57">
        <f t="shared" si="4"/>
        <v>0.64</v>
      </c>
      <c r="G57">
        <f t="shared" si="38"/>
        <v>0.88</v>
      </c>
      <c r="H57">
        <f t="shared" si="38"/>
        <v>0.06</v>
      </c>
      <c r="I57" s="21">
        <f t="shared" si="39"/>
        <v>0.24848101265822789</v>
      </c>
      <c r="J57">
        <f t="shared" si="0"/>
        <v>0.30848101265822792</v>
      </c>
      <c r="K57" t="b">
        <f t="shared" si="7"/>
        <v>1</v>
      </c>
      <c r="L57">
        <f t="shared" si="8"/>
        <v>1.1884810126582279</v>
      </c>
      <c r="M57">
        <f t="shared" si="9"/>
        <v>-0.54848101265822791</v>
      </c>
      <c r="N57" s="20">
        <f t="shared" ca="1" si="10"/>
        <v>0.8152068664886557</v>
      </c>
      <c r="O57">
        <f t="shared" ca="1" si="11"/>
        <v>-0.44712548765763865</v>
      </c>
      <c r="P57">
        <f t="shared" si="40"/>
        <v>0.88</v>
      </c>
      <c r="Q57">
        <f t="shared" si="40"/>
        <v>0.06</v>
      </c>
      <c r="R57" s="21">
        <f t="shared" si="41"/>
        <v>0.19860125260960337</v>
      </c>
      <c r="S57">
        <f t="shared" si="1"/>
        <v>0.25860125260960337</v>
      </c>
      <c r="T57" t="b">
        <f t="shared" si="14"/>
        <v>1</v>
      </c>
      <c r="U57">
        <f t="shared" si="15"/>
        <v>1.1386012526096034</v>
      </c>
      <c r="V57">
        <f t="shared" si="16"/>
        <v>-0.49860125260960342</v>
      </c>
      <c r="W57" s="20">
        <f t="shared" ca="1" si="17"/>
        <v>0.8152068664886557</v>
      </c>
      <c r="X57">
        <f t="shared" ca="1" si="18"/>
        <v>-0.40646316476719346</v>
      </c>
      <c r="Y57">
        <f t="shared" si="42"/>
        <v>0.44</v>
      </c>
      <c r="Z57">
        <f t="shared" si="42"/>
        <v>5.7299999999999997E-2</v>
      </c>
      <c r="AA57" s="21">
        <f t="shared" si="43"/>
        <v>0.19367049009384779</v>
      </c>
      <c r="AB57">
        <f t="shared" si="2"/>
        <v>0.25097049009384781</v>
      </c>
      <c r="AC57" t="b">
        <f t="shared" si="21"/>
        <v>1</v>
      </c>
      <c r="AD57">
        <f t="shared" si="22"/>
        <v>0.69097049009384781</v>
      </c>
      <c r="AE57">
        <f t="shared" si="23"/>
        <v>-5.0970490093847798E-2</v>
      </c>
      <c r="AF57" s="20">
        <f t="shared" ca="1" si="24"/>
        <v>0.8152068664886557</v>
      </c>
      <c r="AG57">
        <f t="shared" ca="1" si="25"/>
        <v>-4.1551493512796731E-2</v>
      </c>
    </row>
    <row r="58" spans="1:33" x14ac:dyDescent="0.25">
      <c r="A58" s="10">
        <v>38353</v>
      </c>
      <c r="B58">
        <f>VLOOKUP($A58,CurveFetch!$D$8:$T$292,B$12)</f>
        <v>4.66</v>
      </c>
      <c r="C58">
        <f>VLOOKUP($A58,CurveFetch!$D$8:$T$292,C$12)</f>
        <v>-0.16</v>
      </c>
      <c r="D58">
        <f>VLOOKUP($A58,CurveFetch!$D$8:$T$292,D$12)</f>
        <v>0.48</v>
      </c>
      <c r="E58">
        <f t="shared" si="3"/>
        <v>4.5</v>
      </c>
      <c r="F58">
        <f t="shared" si="4"/>
        <v>0.64</v>
      </c>
      <c r="G58">
        <f>G$9</f>
        <v>0.88</v>
      </c>
      <c r="H58">
        <f>H$9</f>
        <v>0.06</v>
      </c>
      <c r="I58" s="21">
        <f>$E58*(I$9/(1-I$9))</f>
        <v>0.24683544303797469</v>
      </c>
      <c r="J58">
        <f t="shared" si="0"/>
        <v>0.30683544303797472</v>
      </c>
      <c r="K58" t="b">
        <f t="shared" si="7"/>
        <v>1</v>
      </c>
      <c r="L58">
        <f t="shared" si="8"/>
        <v>1.1868354430379746</v>
      </c>
      <c r="M58">
        <f t="shared" si="9"/>
        <v>-0.5468354430379746</v>
      </c>
      <c r="N58" s="20">
        <f t="shared" ca="1" si="10"/>
        <v>0.8114080111566836</v>
      </c>
      <c r="O58">
        <f t="shared" ca="1" si="11"/>
        <v>-0.44370665926542691</v>
      </c>
      <c r="P58">
        <f>P$9</f>
        <v>0.88</v>
      </c>
      <c r="Q58">
        <f>Q$9</f>
        <v>0.06</v>
      </c>
      <c r="R58" s="21">
        <f>$E58*(R$9/(1-R$9))</f>
        <v>0.19728601252609604</v>
      </c>
      <c r="S58">
        <f t="shared" si="1"/>
        <v>0.25728601252609606</v>
      </c>
      <c r="T58" t="b">
        <f t="shared" si="14"/>
        <v>1</v>
      </c>
      <c r="U58">
        <f t="shared" si="15"/>
        <v>1.1372860125260962</v>
      </c>
      <c r="V58">
        <f t="shared" si="16"/>
        <v>-0.49728601252609617</v>
      </c>
      <c r="W58" s="20">
        <f t="shared" ca="1" si="17"/>
        <v>0.8114080111566836</v>
      </c>
      <c r="X58">
        <f t="shared" ca="1" si="18"/>
        <v>-0.40350185439983732</v>
      </c>
      <c r="Y58">
        <f>Y$9</f>
        <v>0.44</v>
      </c>
      <c r="Z58">
        <f>Z$9</f>
        <v>5.7299999999999997E-2</v>
      </c>
      <c r="AA58" s="21">
        <f>$E58*(AA$9/(1-AA$9))</f>
        <v>0.1923879040667362</v>
      </c>
      <c r="AB58">
        <f t="shared" si="2"/>
        <v>0.24968790406673619</v>
      </c>
      <c r="AC58" t="b">
        <f t="shared" si="21"/>
        <v>1</v>
      </c>
      <c r="AD58">
        <f t="shared" si="22"/>
        <v>0.68968790406673619</v>
      </c>
      <c r="AE58">
        <f t="shared" si="23"/>
        <v>-4.9687904066736177E-2</v>
      </c>
      <c r="AF58" s="20">
        <f t="shared" ca="1" si="24"/>
        <v>0.8114080111566836</v>
      </c>
      <c r="AG58">
        <f t="shared" ca="1" si="25"/>
        <v>-4.0317163417334489E-2</v>
      </c>
    </row>
    <row r="59" spans="1:33" x14ac:dyDescent="0.25">
      <c r="A59" s="10">
        <v>38384</v>
      </c>
      <c r="B59">
        <f>VLOOKUP($A59,CurveFetch!$D$8:$T$292,B$12)</f>
        <v>4.54</v>
      </c>
      <c r="C59">
        <f>VLOOKUP($A59,CurveFetch!$D$8:$T$292,C$12)</f>
        <v>-0.16</v>
      </c>
      <c r="D59">
        <f>VLOOKUP($A59,CurveFetch!$D$8:$T$292,D$12)</f>
        <v>0.48</v>
      </c>
      <c r="E59">
        <f t="shared" si="3"/>
        <v>4.38</v>
      </c>
      <c r="F59">
        <f t="shared" si="4"/>
        <v>0.64</v>
      </c>
      <c r="G59">
        <f t="shared" ref="G59:H69" si="44">G$9</f>
        <v>0.88</v>
      </c>
      <c r="H59">
        <f t="shared" si="44"/>
        <v>0.06</v>
      </c>
      <c r="I59" s="21">
        <f t="shared" ref="I59:I69" si="45">$E59*(I$9/(1-I$9))</f>
        <v>0.24025316455696202</v>
      </c>
      <c r="J59">
        <f t="shared" si="0"/>
        <v>0.30025316455696205</v>
      </c>
      <c r="K59" t="b">
        <f t="shared" si="7"/>
        <v>1</v>
      </c>
      <c r="L59">
        <f t="shared" si="8"/>
        <v>1.1802531645569621</v>
      </c>
      <c r="M59">
        <f t="shared" si="9"/>
        <v>-0.54025316455696204</v>
      </c>
      <c r="N59" s="20">
        <f t="shared" ca="1" si="10"/>
        <v>0.80762685845017546</v>
      </c>
      <c r="O59">
        <f t="shared" ca="1" si="11"/>
        <v>-0.43632296605890492</v>
      </c>
      <c r="P59">
        <f t="shared" ref="P59:Q69" si="46">P$9</f>
        <v>0.88</v>
      </c>
      <c r="Q59">
        <f t="shared" si="46"/>
        <v>0.06</v>
      </c>
      <c r="R59" s="21">
        <f t="shared" ref="R59:R69" si="47">$E59*(R$9/(1-R$9))</f>
        <v>0.19202505219206681</v>
      </c>
      <c r="S59">
        <f t="shared" si="1"/>
        <v>0.25202505219206683</v>
      </c>
      <c r="T59" t="b">
        <f t="shared" si="14"/>
        <v>1</v>
      </c>
      <c r="U59">
        <f t="shared" si="15"/>
        <v>1.1320250521920667</v>
      </c>
      <c r="V59">
        <f t="shared" si="16"/>
        <v>-0.49202505219206671</v>
      </c>
      <c r="W59" s="20">
        <f t="shared" ca="1" si="17"/>
        <v>0.80762685845017546</v>
      </c>
      <c r="X59">
        <f t="shared" ca="1" si="18"/>
        <v>-0.39737264718066245</v>
      </c>
      <c r="Y59">
        <f t="shared" ref="Y59:Z69" si="48">Y$9</f>
        <v>0.44</v>
      </c>
      <c r="Z59">
        <f t="shared" si="48"/>
        <v>5.7299999999999997E-2</v>
      </c>
      <c r="AA59" s="21">
        <f t="shared" ref="AA59:AA69" si="49">$E59*(AA$9/(1-AA$9))</f>
        <v>0.18725755995828988</v>
      </c>
      <c r="AB59">
        <f t="shared" si="2"/>
        <v>0.24455755995828987</v>
      </c>
      <c r="AC59" t="b">
        <f t="shared" si="21"/>
        <v>1</v>
      </c>
      <c r="AD59">
        <f t="shared" si="22"/>
        <v>0.68455755995828982</v>
      </c>
      <c r="AE59">
        <f t="shared" si="23"/>
        <v>-4.4557559958289805E-2</v>
      </c>
      <c r="AF59" s="20">
        <f t="shared" ca="1" si="24"/>
        <v>0.80762685845017546</v>
      </c>
      <c r="AG59">
        <f t="shared" ca="1" si="25"/>
        <v>-3.5985882169318924E-2</v>
      </c>
    </row>
    <row r="60" spans="1:33" x14ac:dyDescent="0.25">
      <c r="A60" s="10">
        <v>38412</v>
      </c>
      <c r="B60">
        <f>VLOOKUP($A60,CurveFetch!$D$8:$T$292,B$12)</f>
        <v>4.4000000000000004</v>
      </c>
      <c r="C60">
        <f>VLOOKUP($A60,CurveFetch!$D$8:$T$292,C$12)</f>
        <v>-0.16</v>
      </c>
      <c r="D60">
        <f>VLOOKUP($A60,CurveFetch!$D$8:$T$292,D$12)</f>
        <v>0.48</v>
      </c>
      <c r="E60">
        <f t="shared" si="3"/>
        <v>4.24</v>
      </c>
      <c r="F60">
        <f t="shared" si="4"/>
        <v>0.64</v>
      </c>
      <c r="G60">
        <f t="shared" si="44"/>
        <v>0.88</v>
      </c>
      <c r="H60">
        <f t="shared" si="44"/>
        <v>0.06</v>
      </c>
      <c r="I60" s="21">
        <f t="shared" si="45"/>
        <v>0.2325738396624473</v>
      </c>
      <c r="J60">
        <f t="shared" si="0"/>
        <v>0.29257383966244732</v>
      </c>
      <c r="K60" t="b">
        <f t="shared" si="7"/>
        <v>1</v>
      </c>
      <c r="L60">
        <f t="shared" si="8"/>
        <v>1.1725738396624474</v>
      </c>
      <c r="M60">
        <f t="shared" si="9"/>
        <v>-0.53257383966244742</v>
      </c>
      <c r="N60" s="20">
        <f t="shared" ca="1" si="10"/>
        <v>0.80422677090587502</v>
      </c>
      <c r="O60">
        <f t="shared" ca="1" si="11"/>
        <v>-0.4283101393406733</v>
      </c>
      <c r="P60">
        <f t="shared" si="46"/>
        <v>0.88</v>
      </c>
      <c r="Q60">
        <f t="shared" si="46"/>
        <v>0.06</v>
      </c>
      <c r="R60" s="21">
        <f t="shared" si="47"/>
        <v>0.18588726513569939</v>
      </c>
      <c r="S60">
        <f t="shared" si="1"/>
        <v>0.24588726513569939</v>
      </c>
      <c r="T60" t="b">
        <f t="shared" si="14"/>
        <v>1</v>
      </c>
      <c r="U60">
        <f t="shared" si="15"/>
        <v>1.1258872651356995</v>
      </c>
      <c r="V60">
        <f t="shared" si="16"/>
        <v>-0.48588726513569946</v>
      </c>
      <c r="W60" s="20">
        <f t="shared" ca="1" si="17"/>
        <v>0.80422677090587502</v>
      </c>
      <c r="X60">
        <f t="shared" ca="1" si="18"/>
        <v>-0.39076354626437032</v>
      </c>
      <c r="Y60">
        <f t="shared" si="48"/>
        <v>0.44</v>
      </c>
      <c r="Z60">
        <f t="shared" si="48"/>
        <v>5.7299999999999997E-2</v>
      </c>
      <c r="AA60" s="21">
        <f t="shared" si="49"/>
        <v>0.18127215849843589</v>
      </c>
      <c r="AB60">
        <f t="shared" si="2"/>
        <v>0.23857215849843588</v>
      </c>
      <c r="AC60" t="b">
        <f t="shared" si="21"/>
        <v>1</v>
      </c>
      <c r="AD60">
        <f t="shared" si="22"/>
        <v>0.67857215849843588</v>
      </c>
      <c r="AE60">
        <f t="shared" si="23"/>
        <v>-3.8572158498435871E-2</v>
      </c>
      <c r="AF60" s="20">
        <f t="shared" ca="1" si="24"/>
        <v>0.80422677090587502</v>
      </c>
      <c r="AG60">
        <f t="shared" ca="1" si="25"/>
        <v>-3.1020762476066686E-2</v>
      </c>
    </row>
    <row r="61" spans="1:33" x14ac:dyDescent="0.25">
      <c r="A61" s="10">
        <v>38443</v>
      </c>
      <c r="B61">
        <f>VLOOKUP($A61,CurveFetch!$D$8:$T$292,B$12)</f>
        <v>4.2869999999999999</v>
      </c>
      <c r="C61">
        <f>VLOOKUP($A61,CurveFetch!$D$8:$T$292,C$12)</f>
        <v>-0.27500000000000002</v>
      </c>
      <c r="D61">
        <f>VLOOKUP($A61,CurveFetch!$D$8:$T$292,D$12)</f>
        <v>0.69</v>
      </c>
      <c r="E61">
        <f t="shared" si="3"/>
        <v>4.0119999999999996</v>
      </c>
      <c r="F61">
        <f t="shared" si="4"/>
        <v>0.96499999999999997</v>
      </c>
      <c r="G61">
        <f t="shared" si="44"/>
        <v>0.88</v>
      </c>
      <c r="H61">
        <f t="shared" si="44"/>
        <v>0.06</v>
      </c>
      <c r="I61" s="21">
        <f t="shared" si="45"/>
        <v>0.22006751054852319</v>
      </c>
      <c r="J61">
        <f t="shared" si="0"/>
        <v>0.28006751054852319</v>
      </c>
      <c r="K61" t="b">
        <f t="shared" si="7"/>
        <v>1</v>
      </c>
      <c r="L61">
        <f t="shared" si="8"/>
        <v>1.1600675105485232</v>
      </c>
      <c r="M61">
        <f t="shared" si="9"/>
        <v>-0.19506751054852323</v>
      </c>
      <c r="N61" s="20">
        <f t="shared" ca="1" si="10"/>
        <v>0.8004790827025976</v>
      </c>
      <c r="O61">
        <f t="shared" ca="1" si="11"/>
        <v>-0.15614746190896114</v>
      </c>
      <c r="P61">
        <f t="shared" si="46"/>
        <v>0.88</v>
      </c>
      <c r="Q61">
        <f t="shared" si="46"/>
        <v>0.06</v>
      </c>
      <c r="R61" s="21">
        <f t="shared" si="47"/>
        <v>0.17589144050104383</v>
      </c>
      <c r="S61">
        <f t="shared" si="1"/>
        <v>0.23589144050104383</v>
      </c>
      <c r="T61" t="b">
        <f t="shared" si="14"/>
        <v>1</v>
      </c>
      <c r="U61">
        <f t="shared" si="15"/>
        <v>1.1158914405010438</v>
      </c>
      <c r="V61">
        <f t="shared" si="16"/>
        <v>-0.15089144050104386</v>
      </c>
      <c r="W61" s="20">
        <f t="shared" ca="1" si="17"/>
        <v>0.8004790827025976</v>
      </c>
      <c r="X61">
        <f t="shared" ca="1" si="18"/>
        <v>-0.12078544187994918</v>
      </c>
      <c r="Y61">
        <f t="shared" si="48"/>
        <v>0.44</v>
      </c>
      <c r="Z61">
        <f t="shared" si="48"/>
        <v>5.7299999999999997E-2</v>
      </c>
      <c r="AA61" s="21">
        <f t="shared" si="49"/>
        <v>0.17152450469238789</v>
      </c>
      <c r="AB61">
        <f t="shared" si="2"/>
        <v>0.22882450469238788</v>
      </c>
      <c r="AC61" t="b">
        <f t="shared" si="21"/>
        <v>1</v>
      </c>
      <c r="AD61">
        <f t="shared" si="22"/>
        <v>0.66882450469238786</v>
      </c>
      <c r="AE61">
        <f t="shared" si="23"/>
        <v>0.29617549530761211</v>
      </c>
      <c r="AF61" s="20">
        <f t="shared" ca="1" si="24"/>
        <v>0.8004790827025976</v>
      </c>
      <c r="AG61">
        <f t="shared" ca="1" si="25"/>
        <v>0.23708228880282484</v>
      </c>
    </row>
    <row r="62" spans="1:33" x14ac:dyDescent="0.25">
      <c r="A62" s="10">
        <v>38473</v>
      </c>
      <c r="B62">
        <f>VLOOKUP($A62,CurveFetch!$D$8:$T$292,B$12)</f>
        <v>4.327</v>
      </c>
      <c r="C62">
        <f>VLOOKUP($A62,CurveFetch!$D$8:$T$292,C$12)</f>
        <v>-0.27500000000000002</v>
      </c>
      <c r="D62">
        <f>VLOOKUP($A62,CurveFetch!$D$8:$T$292,D$12)</f>
        <v>0.69</v>
      </c>
      <c r="E62">
        <f t="shared" si="3"/>
        <v>4.0519999999999996</v>
      </c>
      <c r="F62">
        <f t="shared" si="4"/>
        <v>0.96499999999999997</v>
      </c>
      <c r="G62">
        <f t="shared" si="44"/>
        <v>0.88</v>
      </c>
      <c r="H62">
        <f t="shared" si="44"/>
        <v>0.06</v>
      </c>
      <c r="I62" s="21">
        <f t="shared" si="45"/>
        <v>0.22226160337552742</v>
      </c>
      <c r="J62">
        <f t="shared" si="0"/>
        <v>0.28226160337552741</v>
      </c>
      <c r="K62" t="b">
        <f t="shared" si="7"/>
        <v>1</v>
      </c>
      <c r="L62">
        <f t="shared" si="8"/>
        <v>1.1622616033755273</v>
      </c>
      <c r="M62">
        <f t="shared" si="9"/>
        <v>-0.19726160337552734</v>
      </c>
      <c r="N62" s="20">
        <f t="shared" ca="1" si="10"/>
        <v>0.79686891673370752</v>
      </c>
      <c r="O62">
        <f t="shared" ca="1" si="11"/>
        <v>-0.15719164019501072</v>
      </c>
      <c r="P62">
        <f t="shared" si="46"/>
        <v>0.88</v>
      </c>
      <c r="Q62">
        <f t="shared" si="46"/>
        <v>0.06</v>
      </c>
      <c r="R62" s="21">
        <f t="shared" si="47"/>
        <v>0.17764509394572026</v>
      </c>
      <c r="S62">
        <f t="shared" si="1"/>
        <v>0.23764509394572025</v>
      </c>
      <c r="T62" t="b">
        <f t="shared" si="14"/>
        <v>1</v>
      </c>
      <c r="U62">
        <f t="shared" si="15"/>
        <v>1.1176450939457203</v>
      </c>
      <c r="V62">
        <f t="shared" si="16"/>
        <v>-0.15264509394572034</v>
      </c>
      <c r="W62" s="20">
        <f t="shared" ca="1" si="17"/>
        <v>0.79686891673370752</v>
      </c>
      <c r="X62">
        <f t="shared" ca="1" si="18"/>
        <v>-0.12163813065724119</v>
      </c>
      <c r="Y62">
        <f t="shared" si="48"/>
        <v>0.44</v>
      </c>
      <c r="Z62">
        <f t="shared" si="48"/>
        <v>5.7299999999999997E-2</v>
      </c>
      <c r="AA62" s="21">
        <f t="shared" si="49"/>
        <v>0.17323461939520332</v>
      </c>
      <c r="AB62">
        <f t="shared" si="2"/>
        <v>0.23053461939520331</v>
      </c>
      <c r="AC62" t="b">
        <f t="shared" si="21"/>
        <v>1</v>
      </c>
      <c r="AD62">
        <f t="shared" si="22"/>
        <v>0.67053461939520331</v>
      </c>
      <c r="AE62">
        <f t="shared" si="23"/>
        <v>0.29446538060479666</v>
      </c>
      <c r="AF62" s="20">
        <f t="shared" ca="1" si="24"/>
        <v>0.79686891673370752</v>
      </c>
      <c r="AG62">
        <f t="shared" ca="1" si="25"/>
        <v>0.23465030885812321</v>
      </c>
    </row>
    <row r="63" spans="1:33" x14ac:dyDescent="0.25">
      <c r="A63" s="10">
        <v>38504</v>
      </c>
      <c r="B63">
        <f>VLOOKUP($A63,CurveFetch!$D$8:$T$292,B$12)</f>
        <v>4.3760000000000003</v>
      </c>
      <c r="C63">
        <f>VLOOKUP($A63,CurveFetch!$D$8:$T$292,C$12)</f>
        <v>-0.27500000000000002</v>
      </c>
      <c r="D63">
        <f>VLOOKUP($A63,CurveFetch!$D$8:$T$292,D$12)</f>
        <v>0.69</v>
      </c>
      <c r="E63">
        <f t="shared" si="3"/>
        <v>4.101</v>
      </c>
      <c r="F63">
        <f t="shared" si="4"/>
        <v>0.96499999999999997</v>
      </c>
      <c r="G63">
        <f t="shared" si="44"/>
        <v>0.88</v>
      </c>
      <c r="H63">
        <f t="shared" si="44"/>
        <v>0.06</v>
      </c>
      <c r="I63" s="21">
        <f t="shared" si="45"/>
        <v>0.2249493670886076</v>
      </c>
      <c r="J63">
        <f t="shared" si="0"/>
        <v>0.28494936708860763</v>
      </c>
      <c r="K63" t="b">
        <f t="shared" si="7"/>
        <v>1</v>
      </c>
      <c r="L63">
        <f t="shared" si="8"/>
        <v>1.1649493670886075</v>
      </c>
      <c r="M63">
        <f t="shared" si="9"/>
        <v>-0.19994936708860755</v>
      </c>
      <c r="N63" s="20">
        <f t="shared" ca="1" si="10"/>
        <v>0.79315551605265611</v>
      </c>
      <c r="O63">
        <f t="shared" ca="1" si="11"/>
        <v>-0.1585909434375665</v>
      </c>
      <c r="P63">
        <f t="shared" si="46"/>
        <v>0.88</v>
      </c>
      <c r="Q63">
        <f t="shared" si="46"/>
        <v>0.06</v>
      </c>
      <c r="R63" s="21">
        <f t="shared" si="47"/>
        <v>0.17979331941544888</v>
      </c>
      <c r="S63">
        <f t="shared" si="1"/>
        <v>0.23979331941544887</v>
      </c>
      <c r="T63" t="b">
        <f t="shared" si="14"/>
        <v>1</v>
      </c>
      <c r="U63">
        <f t="shared" si="15"/>
        <v>1.1197933194154488</v>
      </c>
      <c r="V63">
        <f t="shared" si="16"/>
        <v>-0.15479331941544883</v>
      </c>
      <c r="W63" s="20">
        <f t="shared" ca="1" si="17"/>
        <v>0.79315551605265611</v>
      </c>
      <c r="X63">
        <f t="shared" ca="1" si="18"/>
        <v>-0.12277517514246394</v>
      </c>
      <c r="Y63">
        <f t="shared" si="48"/>
        <v>0.44</v>
      </c>
      <c r="Z63">
        <f t="shared" si="48"/>
        <v>5.7299999999999997E-2</v>
      </c>
      <c r="AA63" s="21">
        <f t="shared" si="49"/>
        <v>0.17532950990615226</v>
      </c>
      <c r="AB63">
        <f t="shared" si="2"/>
        <v>0.23262950990615225</v>
      </c>
      <c r="AC63" t="b">
        <f t="shared" si="21"/>
        <v>1</v>
      </c>
      <c r="AD63">
        <f t="shared" si="22"/>
        <v>0.67262950990615222</v>
      </c>
      <c r="AE63">
        <f t="shared" si="23"/>
        <v>0.29237049009384775</v>
      </c>
      <c r="AF63" s="20">
        <f t="shared" ca="1" si="24"/>
        <v>0.79315551605265611</v>
      </c>
      <c r="AG63">
        <f t="shared" ca="1" si="25"/>
        <v>0.23189526694895379</v>
      </c>
    </row>
    <row r="64" spans="1:33" x14ac:dyDescent="0.25">
      <c r="A64" s="10">
        <v>38534</v>
      </c>
      <c r="B64">
        <f>VLOOKUP($A64,CurveFetch!$D$8:$T$292,B$12)</f>
        <v>4.4059999999999997</v>
      </c>
      <c r="C64">
        <f>VLOOKUP($A64,CurveFetch!$D$8:$T$292,C$12)</f>
        <v>-0.27500000000000002</v>
      </c>
      <c r="D64">
        <f>VLOOKUP($A64,CurveFetch!$D$8:$T$292,D$12)</f>
        <v>0.69</v>
      </c>
      <c r="E64">
        <f t="shared" si="3"/>
        <v>4.1309999999999993</v>
      </c>
      <c r="F64">
        <f t="shared" si="4"/>
        <v>0.96499999999999997</v>
      </c>
      <c r="G64">
        <f t="shared" si="44"/>
        <v>0.88</v>
      </c>
      <c r="H64">
        <f t="shared" si="44"/>
        <v>0.06</v>
      </c>
      <c r="I64" s="21">
        <f t="shared" si="45"/>
        <v>0.22659493670886074</v>
      </c>
      <c r="J64">
        <f t="shared" si="0"/>
        <v>0.28659493670886071</v>
      </c>
      <c r="K64" t="b">
        <f t="shared" si="7"/>
        <v>1</v>
      </c>
      <c r="L64">
        <f t="shared" si="8"/>
        <v>1.1665949367088606</v>
      </c>
      <c r="M64">
        <f t="shared" si="9"/>
        <v>-0.20159493670886064</v>
      </c>
      <c r="N64" s="20">
        <f t="shared" ca="1" si="10"/>
        <v>0.78957837941790088</v>
      </c>
      <c r="O64">
        <f t="shared" ca="1" si="11"/>
        <v>-0.15917500342543647</v>
      </c>
      <c r="P64">
        <f t="shared" si="46"/>
        <v>0.88</v>
      </c>
      <c r="Q64">
        <f t="shared" si="46"/>
        <v>0.06</v>
      </c>
      <c r="R64" s="21">
        <f t="shared" si="47"/>
        <v>0.18110855949895616</v>
      </c>
      <c r="S64">
        <f t="shared" si="1"/>
        <v>0.24110855949895615</v>
      </c>
      <c r="T64" t="b">
        <f t="shared" si="14"/>
        <v>1</v>
      </c>
      <c r="U64">
        <f t="shared" si="15"/>
        <v>1.121108559498956</v>
      </c>
      <c r="V64">
        <f t="shared" si="16"/>
        <v>-0.15610855949895608</v>
      </c>
      <c r="W64" s="20">
        <f t="shared" ca="1" si="17"/>
        <v>0.78957837941790088</v>
      </c>
      <c r="X64">
        <f t="shared" ca="1" si="18"/>
        <v>-0.1232599434224487</v>
      </c>
      <c r="Y64">
        <f t="shared" si="48"/>
        <v>0.44</v>
      </c>
      <c r="Z64">
        <f t="shared" si="48"/>
        <v>5.7299999999999997E-2</v>
      </c>
      <c r="AA64" s="21">
        <f t="shared" si="49"/>
        <v>0.1766120959332638</v>
      </c>
      <c r="AB64">
        <f t="shared" si="2"/>
        <v>0.23391209593326379</v>
      </c>
      <c r="AC64" t="b">
        <f t="shared" si="21"/>
        <v>1</v>
      </c>
      <c r="AD64">
        <f t="shared" si="22"/>
        <v>0.67391209593326384</v>
      </c>
      <c r="AE64">
        <f t="shared" si="23"/>
        <v>0.29108790406673613</v>
      </c>
      <c r="AF64" s="20">
        <f t="shared" ca="1" si="24"/>
        <v>0.78957837941790088</v>
      </c>
      <c r="AG64">
        <f t="shared" ca="1" si="25"/>
        <v>0.22983671556116692</v>
      </c>
    </row>
    <row r="65" spans="1:33" x14ac:dyDescent="0.25">
      <c r="A65" s="10">
        <v>38565</v>
      </c>
      <c r="B65">
        <f>VLOOKUP($A65,CurveFetch!$D$8:$T$292,B$12)</f>
        <v>4.4640000000000004</v>
      </c>
      <c r="C65">
        <f>VLOOKUP($A65,CurveFetch!$D$8:$T$292,C$12)</f>
        <v>-0.27500000000000002</v>
      </c>
      <c r="D65">
        <f>VLOOKUP($A65,CurveFetch!$D$8:$T$292,D$12)</f>
        <v>0.69</v>
      </c>
      <c r="E65">
        <f t="shared" si="3"/>
        <v>4.1890000000000001</v>
      </c>
      <c r="F65">
        <f t="shared" si="4"/>
        <v>0.96499999999999997</v>
      </c>
      <c r="G65">
        <f t="shared" si="44"/>
        <v>0.88</v>
      </c>
      <c r="H65">
        <f t="shared" si="44"/>
        <v>0.06</v>
      </c>
      <c r="I65" s="21">
        <f t="shared" si="45"/>
        <v>0.2297763713080169</v>
      </c>
      <c r="J65">
        <f t="shared" si="0"/>
        <v>0.28977637130801692</v>
      </c>
      <c r="K65" t="b">
        <f t="shared" si="7"/>
        <v>1</v>
      </c>
      <c r="L65">
        <f t="shared" si="8"/>
        <v>1.1697763713080169</v>
      </c>
      <c r="M65">
        <f t="shared" si="9"/>
        <v>-0.20477637130801696</v>
      </c>
      <c r="N65" s="20">
        <f t="shared" ca="1" si="10"/>
        <v>0.78589895256324083</v>
      </c>
      <c r="O65">
        <f t="shared" ca="1" si="11"/>
        <v>-0.16093353572067182</v>
      </c>
      <c r="P65">
        <f t="shared" si="46"/>
        <v>0.88</v>
      </c>
      <c r="Q65">
        <f t="shared" si="46"/>
        <v>0.06</v>
      </c>
      <c r="R65" s="21">
        <f t="shared" si="47"/>
        <v>0.18365135699373697</v>
      </c>
      <c r="S65">
        <f t="shared" si="1"/>
        <v>0.24365135699373697</v>
      </c>
      <c r="T65" t="b">
        <f t="shared" si="14"/>
        <v>1</v>
      </c>
      <c r="U65">
        <f t="shared" si="15"/>
        <v>1.123651356993737</v>
      </c>
      <c r="V65">
        <f t="shared" si="16"/>
        <v>-0.158651356993737</v>
      </c>
      <c r="W65" s="20">
        <f t="shared" ca="1" si="17"/>
        <v>0.78589895256324083</v>
      </c>
      <c r="X65">
        <f t="shared" ca="1" si="18"/>
        <v>-0.1246839352841147</v>
      </c>
      <c r="Y65">
        <f t="shared" si="48"/>
        <v>0.44</v>
      </c>
      <c r="Z65">
        <f t="shared" si="48"/>
        <v>5.7299999999999997E-2</v>
      </c>
      <c r="AA65" s="21">
        <f t="shared" si="49"/>
        <v>0.17909176225234621</v>
      </c>
      <c r="AB65">
        <f t="shared" si="2"/>
        <v>0.2363917622523462</v>
      </c>
      <c r="AC65" t="b">
        <f t="shared" si="21"/>
        <v>1</v>
      </c>
      <c r="AD65">
        <f t="shared" si="22"/>
        <v>0.67639176225234621</v>
      </c>
      <c r="AE65">
        <f t="shared" si="23"/>
        <v>0.28860823774765376</v>
      </c>
      <c r="AF65" s="20">
        <f t="shared" ca="1" si="24"/>
        <v>0.78589895256324083</v>
      </c>
      <c r="AG65">
        <f t="shared" ca="1" si="25"/>
        <v>0.22681691174700389</v>
      </c>
    </row>
    <row r="66" spans="1:33" x14ac:dyDescent="0.25">
      <c r="A66" s="10">
        <v>38596</v>
      </c>
      <c r="B66">
        <f>VLOOKUP($A66,CurveFetch!$D$8:$T$292,B$12)</f>
        <v>4.4720000000000004</v>
      </c>
      <c r="C66">
        <f>VLOOKUP($A66,CurveFetch!$D$8:$T$292,C$12)</f>
        <v>-0.27500000000000002</v>
      </c>
      <c r="D66">
        <f>VLOOKUP($A66,CurveFetch!$D$8:$T$292,D$12)</f>
        <v>0.69</v>
      </c>
      <c r="E66">
        <f t="shared" si="3"/>
        <v>4.1970000000000001</v>
      </c>
      <c r="F66">
        <f t="shared" si="4"/>
        <v>0.96499999999999997</v>
      </c>
      <c r="G66">
        <f t="shared" si="44"/>
        <v>0.88</v>
      </c>
      <c r="H66">
        <f t="shared" si="44"/>
        <v>0.06</v>
      </c>
      <c r="I66" s="21">
        <f t="shared" si="45"/>
        <v>0.23021518987341774</v>
      </c>
      <c r="J66">
        <f t="shared" si="0"/>
        <v>0.29021518987341777</v>
      </c>
      <c r="K66" t="b">
        <f t="shared" si="7"/>
        <v>1</v>
      </c>
      <c r="L66">
        <f t="shared" si="8"/>
        <v>1.1702151898734177</v>
      </c>
      <c r="M66">
        <f t="shared" si="9"/>
        <v>-0.20521518987341769</v>
      </c>
      <c r="N66" s="20">
        <f t="shared" ca="1" si="10"/>
        <v>0.78223667179861056</v>
      </c>
      <c r="O66">
        <f t="shared" ca="1" si="11"/>
        <v>-0.16052684712910217</v>
      </c>
      <c r="P66">
        <f t="shared" si="46"/>
        <v>0.88</v>
      </c>
      <c r="Q66">
        <f t="shared" si="46"/>
        <v>0.06</v>
      </c>
      <c r="R66" s="21">
        <f t="shared" si="47"/>
        <v>0.18400208768267226</v>
      </c>
      <c r="S66">
        <f t="shared" si="1"/>
        <v>0.24400208768267226</v>
      </c>
      <c r="T66" t="b">
        <f t="shared" si="14"/>
        <v>1</v>
      </c>
      <c r="U66">
        <f t="shared" si="15"/>
        <v>1.1240020876826722</v>
      </c>
      <c r="V66">
        <f t="shared" si="16"/>
        <v>-0.15900208768267221</v>
      </c>
      <c r="W66" s="20">
        <f t="shared" ca="1" si="17"/>
        <v>0.78223667179861056</v>
      </c>
      <c r="X66">
        <f t="shared" ca="1" si="18"/>
        <v>-0.12437726387792436</v>
      </c>
      <c r="Y66">
        <f t="shared" si="48"/>
        <v>0.44</v>
      </c>
      <c r="Z66">
        <f t="shared" si="48"/>
        <v>5.7299999999999997E-2</v>
      </c>
      <c r="AA66" s="21">
        <f t="shared" si="49"/>
        <v>0.17943378519290928</v>
      </c>
      <c r="AB66">
        <f t="shared" si="2"/>
        <v>0.23673378519290927</v>
      </c>
      <c r="AC66" t="b">
        <f t="shared" si="21"/>
        <v>1</v>
      </c>
      <c r="AD66">
        <f t="shared" si="22"/>
        <v>0.67673378519290928</v>
      </c>
      <c r="AE66">
        <f t="shared" si="23"/>
        <v>0.28826621480709069</v>
      </c>
      <c r="AF66" s="20">
        <f t="shared" ca="1" si="24"/>
        <v>0.78223667179861056</v>
      </c>
      <c r="AG66">
        <f t="shared" ca="1" si="25"/>
        <v>0.22549240446268198</v>
      </c>
    </row>
    <row r="67" spans="1:33" x14ac:dyDescent="0.25">
      <c r="A67" s="10">
        <v>38626</v>
      </c>
      <c r="B67">
        <f>VLOOKUP($A67,CurveFetch!$D$8:$T$292,B$12)</f>
        <v>4.5</v>
      </c>
      <c r="C67">
        <f>VLOOKUP($A67,CurveFetch!$D$8:$T$292,C$12)</f>
        <v>-0.27500000000000002</v>
      </c>
      <c r="D67">
        <f>VLOOKUP($A67,CurveFetch!$D$8:$T$292,D$12)</f>
        <v>0.69</v>
      </c>
      <c r="E67">
        <f t="shared" si="3"/>
        <v>4.2249999999999996</v>
      </c>
      <c r="F67">
        <f t="shared" si="4"/>
        <v>0.96499999999999997</v>
      </c>
      <c r="G67">
        <f t="shared" si="44"/>
        <v>0.88</v>
      </c>
      <c r="H67">
        <f t="shared" si="44"/>
        <v>0.06</v>
      </c>
      <c r="I67" s="21">
        <f t="shared" si="45"/>
        <v>0.23175105485232067</v>
      </c>
      <c r="J67">
        <f t="shared" si="0"/>
        <v>0.29175105485232067</v>
      </c>
      <c r="K67" t="b">
        <f t="shared" si="7"/>
        <v>1</v>
      </c>
      <c r="L67">
        <f t="shared" si="8"/>
        <v>1.1717510548523207</v>
      </c>
      <c r="M67">
        <f t="shared" si="9"/>
        <v>-0.2067510548523207</v>
      </c>
      <c r="N67" s="20">
        <f t="shared" ca="1" si="10"/>
        <v>0.77870877922381554</v>
      </c>
      <c r="O67">
        <f t="shared" ca="1" si="11"/>
        <v>-0.16099886152728679</v>
      </c>
      <c r="P67">
        <f t="shared" si="46"/>
        <v>0.88</v>
      </c>
      <c r="Q67">
        <f t="shared" si="46"/>
        <v>0.06</v>
      </c>
      <c r="R67" s="21">
        <f t="shared" si="47"/>
        <v>0.18522964509394571</v>
      </c>
      <c r="S67">
        <f t="shared" si="1"/>
        <v>0.24522964509394571</v>
      </c>
      <c r="T67" t="b">
        <f t="shared" si="14"/>
        <v>1</v>
      </c>
      <c r="U67">
        <f t="shared" si="15"/>
        <v>1.1252296450939456</v>
      </c>
      <c r="V67">
        <f t="shared" si="16"/>
        <v>-0.16022964509394566</v>
      </c>
      <c r="W67" s="20">
        <f t="shared" ca="1" si="17"/>
        <v>0.77870877922381554</v>
      </c>
      <c r="X67">
        <f t="shared" ca="1" si="18"/>
        <v>-0.12477223132657166</v>
      </c>
      <c r="Y67">
        <f t="shared" si="48"/>
        <v>0.44</v>
      </c>
      <c r="Z67">
        <f t="shared" si="48"/>
        <v>5.7299999999999997E-2</v>
      </c>
      <c r="AA67" s="21">
        <f t="shared" si="49"/>
        <v>0.18063086548488008</v>
      </c>
      <c r="AB67">
        <f t="shared" si="2"/>
        <v>0.23793086548488007</v>
      </c>
      <c r="AC67" t="b">
        <f t="shared" si="21"/>
        <v>1</v>
      </c>
      <c r="AD67">
        <f t="shared" si="22"/>
        <v>0.67793086548488013</v>
      </c>
      <c r="AE67">
        <f t="shared" si="23"/>
        <v>0.28706913451511984</v>
      </c>
      <c r="AF67" s="20">
        <f t="shared" ca="1" si="24"/>
        <v>0.77870877922381554</v>
      </c>
      <c r="AG67">
        <f t="shared" ca="1" si="25"/>
        <v>0.22354325529110625</v>
      </c>
    </row>
    <row r="68" spans="1:33" x14ac:dyDescent="0.25">
      <c r="A68" s="10">
        <v>38657</v>
      </c>
      <c r="B68">
        <f>VLOOKUP($A68,CurveFetch!$D$8:$T$292,B$12)</f>
        <v>4.6219999999999999</v>
      </c>
      <c r="C68">
        <f>VLOOKUP($A68,CurveFetch!$D$8:$T$292,C$12)</f>
        <v>-0.16</v>
      </c>
      <c r="D68">
        <f>VLOOKUP($A68,CurveFetch!$D$8:$T$292,D$12)</f>
        <v>0.47</v>
      </c>
      <c r="E68">
        <f t="shared" si="3"/>
        <v>4.4619999999999997</v>
      </c>
      <c r="F68">
        <f t="shared" si="4"/>
        <v>0.63</v>
      </c>
      <c r="G68">
        <f t="shared" si="44"/>
        <v>0.88</v>
      </c>
      <c r="H68">
        <f t="shared" si="44"/>
        <v>0.06</v>
      </c>
      <c r="I68" s="21">
        <f t="shared" si="45"/>
        <v>0.24475105485232068</v>
      </c>
      <c r="J68">
        <f t="shared" si="0"/>
        <v>0.30475105485232068</v>
      </c>
      <c r="K68" t="b">
        <f t="shared" si="7"/>
        <v>1</v>
      </c>
      <c r="L68">
        <f t="shared" si="8"/>
        <v>1.1847510548523208</v>
      </c>
      <c r="M68">
        <f t="shared" si="9"/>
        <v>-0.55475105485232079</v>
      </c>
      <c r="N68" s="20">
        <f t="shared" ca="1" si="10"/>
        <v>0.77508000459051329</v>
      </c>
      <c r="O68">
        <f t="shared" ca="1" si="11"/>
        <v>-0.42997645014152891</v>
      </c>
      <c r="P68">
        <f t="shared" si="46"/>
        <v>0.88</v>
      </c>
      <c r="Q68">
        <f t="shared" si="46"/>
        <v>0.06</v>
      </c>
      <c r="R68" s="21">
        <f t="shared" si="47"/>
        <v>0.19562004175365344</v>
      </c>
      <c r="S68">
        <f t="shared" si="1"/>
        <v>0.25562004175365344</v>
      </c>
      <c r="T68" t="b">
        <f t="shared" si="14"/>
        <v>1</v>
      </c>
      <c r="U68">
        <f t="shared" si="15"/>
        <v>1.1356200417536535</v>
      </c>
      <c r="V68">
        <f t="shared" si="16"/>
        <v>-0.50562004175365349</v>
      </c>
      <c r="W68" s="20">
        <f t="shared" ca="1" si="17"/>
        <v>0.77508000459051329</v>
      </c>
      <c r="X68">
        <f t="shared" ca="1" si="18"/>
        <v>-0.39189598428347727</v>
      </c>
      <c r="Y68">
        <f t="shared" si="48"/>
        <v>0.44</v>
      </c>
      <c r="Z68">
        <f t="shared" si="48"/>
        <v>5.7299999999999997E-2</v>
      </c>
      <c r="AA68" s="21">
        <f t="shared" si="49"/>
        <v>0.19076329509906154</v>
      </c>
      <c r="AB68">
        <f t="shared" si="2"/>
        <v>0.24806329509906153</v>
      </c>
      <c r="AC68" t="b">
        <f t="shared" si="21"/>
        <v>1</v>
      </c>
      <c r="AD68">
        <f t="shared" si="22"/>
        <v>0.6880632950990615</v>
      </c>
      <c r="AE68">
        <f t="shared" si="23"/>
        <v>-5.8063295099061496E-2</v>
      </c>
      <c r="AF68" s="20">
        <f t="shared" ca="1" si="24"/>
        <v>0.77508000459051329</v>
      </c>
      <c r="AG68">
        <f t="shared" ca="1" si="25"/>
        <v>-4.5003699031920912E-2</v>
      </c>
    </row>
    <row r="69" spans="1:33" x14ac:dyDescent="0.25">
      <c r="A69" s="10">
        <v>38687</v>
      </c>
      <c r="B69">
        <f>VLOOKUP($A69,CurveFetch!$D$8:$T$292,B$12)</f>
        <v>4.75</v>
      </c>
      <c r="C69">
        <f>VLOOKUP($A69,CurveFetch!$D$8:$T$292,C$12)</f>
        <v>-0.16</v>
      </c>
      <c r="D69">
        <f>VLOOKUP($A69,CurveFetch!$D$8:$T$292,D$12)</f>
        <v>0.47</v>
      </c>
      <c r="E69">
        <f t="shared" si="3"/>
        <v>4.59</v>
      </c>
      <c r="F69">
        <f t="shared" si="4"/>
        <v>0.63</v>
      </c>
      <c r="G69">
        <f t="shared" si="44"/>
        <v>0.88</v>
      </c>
      <c r="H69">
        <f t="shared" si="44"/>
        <v>0.06</v>
      </c>
      <c r="I69" s="21">
        <f t="shared" si="45"/>
        <v>0.2517721518987342</v>
      </c>
      <c r="J69">
        <f t="shared" si="0"/>
        <v>0.3117721518987342</v>
      </c>
      <c r="K69" t="b">
        <f t="shared" si="7"/>
        <v>1</v>
      </c>
      <c r="L69">
        <f t="shared" si="8"/>
        <v>1.1917721518987343</v>
      </c>
      <c r="M69">
        <f t="shared" si="9"/>
        <v>-0.56177215189873431</v>
      </c>
      <c r="N69" s="20">
        <f t="shared" ca="1" si="10"/>
        <v>0.77158438863226431</v>
      </c>
      <c r="O69">
        <f t="shared" ca="1" si="11"/>
        <v>-0.43345462237341642</v>
      </c>
      <c r="P69">
        <f t="shared" si="46"/>
        <v>0.88</v>
      </c>
      <c r="Q69">
        <f t="shared" si="46"/>
        <v>0.06</v>
      </c>
      <c r="R69" s="21">
        <f t="shared" si="47"/>
        <v>0.20123173277661796</v>
      </c>
      <c r="S69">
        <f t="shared" si="1"/>
        <v>0.26123173277661793</v>
      </c>
      <c r="T69" t="b">
        <f t="shared" si="14"/>
        <v>1</v>
      </c>
      <c r="U69">
        <f t="shared" si="15"/>
        <v>1.1412317327766179</v>
      </c>
      <c r="V69">
        <f t="shared" si="16"/>
        <v>-0.51123173277661793</v>
      </c>
      <c r="W69" s="20">
        <f t="shared" ca="1" si="17"/>
        <v>0.77158438863226431</v>
      </c>
      <c r="X69">
        <f t="shared" ca="1" si="18"/>
        <v>-0.39445842398385988</v>
      </c>
      <c r="Y69">
        <f t="shared" si="48"/>
        <v>0.44</v>
      </c>
      <c r="Z69">
        <f t="shared" si="48"/>
        <v>5.7299999999999997E-2</v>
      </c>
      <c r="AA69" s="21">
        <f t="shared" si="49"/>
        <v>0.19623566214807092</v>
      </c>
      <c r="AB69">
        <f t="shared" si="2"/>
        <v>0.25353566214807094</v>
      </c>
      <c r="AC69" t="b">
        <f t="shared" si="21"/>
        <v>1</v>
      </c>
      <c r="AD69">
        <f t="shared" si="22"/>
        <v>0.69353566214807094</v>
      </c>
      <c r="AE69">
        <f t="shared" si="23"/>
        <v>-6.3535662148070937E-2</v>
      </c>
      <c r="AF69" s="20">
        <f t="shared" ca="1" si="24"/>
        <v>0.77158438863226431</v>
      </c>
      <c r="AG69">
        <f t="shared" ca="1" si="25"/>
        <v>-4.902312503486541E-2</v>
      </c>
    </row>
    <row r="70" spans="1:33" x14ac:dyDescent="0.25">
      <c r="A70" s="10">
        <v>38718</v>
      </c>
      <c r="B70">
        <f>VLOOKUP($A70,CurveFetch!$D$8:$T$292,B$12)</f>
        <v>4.7300000000000004</v>
      </c>
      <c r="C70">
        <f>VLOOKUP($A70,CurveFetch!$D$8:$T$292,C$12)</f>
        <v>-0.16</v>
      </c>
      <c r="D70">
        <f>VLOOKUP($A70,CurveFetch!$D$8:$T$292,D$12)</f>
        <v>0.47</v>
      </c>
      <c r="E70">
        <f t="shared" si="3"/>
        <v>4.57</v>
      </c>
      <c r="F70">
        <f t="shared" si="4"/>
        <v>0.63</v>
      </c>
      <c r="G70">
        <f>G$10</f>
        <v>0.88</v>
      </c>
      <c r="H70">
        <f>H$10</f>
        <v>0.06</v>
      </c>
      <c r="I70" s="21">
        <f>$E70*(I$10/(1-I$10))</f>
        <v>0.25067510548523209</v>
      </c>
      <c r="J70">
        <f t="shared" si="0"/>
        <v>0.31067510548523208</v>
      </c>
      <c r="K70" t="b">
        <f t="shared" si="7"/>
        <v>1</v>
      </c>
      <c r="L70">
        <f t="shared" si="8"/>
        <v>1.190675105485232</v>
      </c>
      <c r="M70">
        <f t="shared" si="9"/>
        <v>-0.56067510548523203</v>
      </c>
      <c r="N70" s="20">
        <f t="shared" ca="1" si="10"/>
        <v>0.76798881358338456</v>
      </c>
      <c r="O70">
        <f t="shared" ca="1" si="11"/>
        <v>-0.43059220906734236</v>
      </c>
      <c r="P70">
        <f>P$10</f>
        <v>0.88</v>
      </c>
      <c r="Q70">
        <f>Q$10</f>
        <v>0.06</v>
      </c>
      <c r="R70" s="21">
        <f>$E70*(R$10/(1-R$10))</f>
        <v>0.20035490605427977</v>
      </c>
      <c r="S70">
        <f t="shared" si="1"/>
        <v>0.2603549060542798</v>
      </c>
      <c r="T70" t="b">
        <f t="shared" si="14"/>
        <v>1</v>
      </c>
      <c r="U70">
        <f t="shared" si="15"/>
        <v>1.1403549060542799</v>
      </c>
      <c r="V70">
        <f t="shared" si="16"/>
        <v>-0.51035490605427991</v>
      </c>
      <c r="W70" s="20">
        <f t="shared" ca="1" si="17"/>
        <v>0.76798881358338456</v>
      </c>
      <c r="X70">
        <f t="shared" ca="1" si="18"/>
        <v>-0.39194685880708613</v>
      </c>
      <c r="Y70">
        <f>Y$10</f>
        <v>0.44</v>
      </c>
      <c r="Z70">
        <f>Z$10</f>
        <v>5.7299999999999997E-2</v>
      </c>
      <c r="AA70" s="21">
        <f>$E70*(AA$10/(1-AA$10))</f>
        <v>0.19538060479666322</v>
      </c>
      <c r="AB70">
        <f t="shared" si="2"/>
        <v>0.25268060479666321</v>
      </c>
      <c r="AC70" t="b">
        <f t="shared" si="21"/>
        <v>1</v>
      </c>
      <c r="AD70">
        <f t="shared" si="22"/>
        <v>0.69268060479666316</v>
      </c>
      <c r="AE70">
        <f t="shared" si="23"/>
        <v>-6.2680604796663153E-2</v>
      </c>
      <c r="AF70" s="20">
        <f t="shared" ca="1" si="24"/>
        <v>0.76798881358338456</v>
      </c>
      <c r="AG70">
        <f t="shared" ca="1" si="25"/>
        <v>-4.813800331247834E-2</v>
      </c>
    </row>
    <row r="71" spans="1:33" x14ac:dyDescent="0.25">
      <c r="A71" s="10">
        <v>38749</v>
      </c>
      <c r="B71">
        <f>VLOOKUP($A71,CurveFetch!$D$8:$T$292,B$12)</f>
        <v>4.6100000000000003</v>
      </c>
      <c r="C71">
        <f>VLOOKUP($A71,CurveFetch!$D$8:$T$292,C$12)</f>
        <v>-0.16</v>
      </c>
      <c r="D71">
        <f>VLOOKUP($A71,CurveFetch!$D$8:$T$292,D$12)</f>
        <v>0.47</v>
      </c>
      <c r="E71">
        <f t="shared" si="3"/>
        <v>4.45</v>
      </c>
      <c r="F71">
        <f t="shared" si="4"/>
        <v>0.63</v>
      </c>
      <c r="G71">
        <f t="shared" ref="G71:H134" si="50">G$10</f>
        <v>0.88</v>
      </c>
      <c r="H71">
        <f t="shared" si="50"/>
        <v>0.06</v>
      </c>
      <c r="I71" s="21">
        <f t="shared" ref="I71:I134" si="51">$E71*(I$10/(1-I$10))</f>
        <v>0.24409282700421944</v>
      </c>
      <c r="J71">
        <f t="shared" si="0"/>
        <v>0.30409282700421947</v>
      </c>
      <c r="K71" t="b">
        <f t="shared" si="7"/>
        <v>1</v>
      </c>
      <c r="L71">
        <f t="shared" si="8"/>
        <v>1.1840928270042195</v>
      </c>
      <c r="M71">
        <f t="shared" si="9"/>
        <v>-0.55409282700421947</v>
      </c>
      <c r="N71" s="20">
        <f t="shared" ca="1" si="10"/>
        <v>0.76440999387601061</v>
      </c>
      <c r="O71">
        <f t="shared" ca="1" si="11"/>
        <v>-0.42355409449703679</v>
      </c>
      <c r="P71">
        <f t="shared" ref="P71:Q134" si="52">P$10</f>
        <v>0.88</v>
      </c>
      <c r="Q71">
        <f t="shared" si="52"/>
        <v>0.06</v>
      </c>
      <c r="R71" s="21">
        <f t="shared" ref="R71:R134" si="53">$E71*(R$10/(1-R$10))</f>
        <v>0.19509394572025054</v>
      </c>
      <c r="S71">
        <f t="shared" si="1"/>
        <v>0.25509394572025057</v>
      </c>
      <c r="T71" t="b">
        <f t="shared" si="14"/>
        <v>1</v>
      </c>
      <c r="U71">
        <f t="shared" si="15"/>
        <v>1.1350939457202505</v>
      </c>
      <c r="V71">
        <f t="shared" si="16"/>
        <v>-0.50509394572025046</v>
      </c>
      <c r="W71" s="20">
        <f t="shared" ca="1" si="17"/>
        <v>0.76440999387601061</v>
      </c>
      <c r="X71">
        <f t="shared" ca="1" si="18"/>
        <v>-0.38609885995482668</v>
      </c>
      <c r="Y71">
        <f t="shared" ref="Y71:Z134" si="54">Y$10</f>
        <v>0.44</v>
      </c>
      <c r="Z71">
        <f t="shared" si="54"/>
        <v>5.7299999999999997E-2</v>
      </c>
      <c r="AA71" s="21">
        <f t="shared" ref="AA71:AA134" si="55">$E71*(AA$10/(1-AA$10))</f>
        <v>0.1902502606882169</v>
      </c>
      <c r="AB71">
        <f t="shared" si="2"/>
        <v>0.24755026068821689</v>
      </c>
      <c r="AC71" t="b">
        <f t="shared" si="21"/>
        <v>1</v>
      </c>
      <c r="AD71">
        <f t="shared" si="22"/>
        <v>0.6875502606882169</v>
      </c>
      <c r="AE71">
        <f t="shared" si="23"/>
        <v>-5.7550260688216892E-2</v>
      </c>
      <c r="AF71" s="20">
        <f t="shared" ca="1" si="24"/>
        <v>0.76440999387601061</v>
      </c>
      <c r="AG71">
        <f t="shared" ca="1" si="25"/>
        <v>-4.3991994420242687E-2</v>
      </c>
    </row>
    <row r="72" spans="1:33" x14ac:dyDescent="0.25">
      <c r="A72" s="10">
        <v>38777</v>
      </c>
      <c r="B72">
        <f>VLOOKUP($A72,CurveFetch!$D$8:$T$292,B$12)</f>
        <v>4.47</v>
      </c>
      <c r="C72">
        <f>VLOOKUP($A72,CurveFetch!$D$8:$T$292,C$12)</f>
        <v>-0.16</v>
      </c>
      <c r="D72">
        <f>VLOOKUP($A72,CurveFetch!$D$8:$T$292,D$12)</f>
        <v>0.47</v>
      </c>
      <c r="E72">
        <f t="shared" si="3"/>
        <v>4.3099999999999996</v>
      </c>
      <c r="F72">
        <f t="shared" si="4"/>
        <v>0.63</v>
      </c>
      <c r="G72">
        <f t="shared" si="50"/>
        <v>0.88</v>
      </c>
      <c r="H72">
        <f t="shared" si="50"/>
        <v>0.06</v>
      </c>
      <c r="I72" s="21">
        <f t="shared" si="51"/>
        <v>0.23641350210970463</v>
      </c>
      <c r="J72">
        <f t="shared" si="0"/>
        <v>0.29641350210970463</v>
      </c>
      <c r="K72" t="b">
        <f t="shared" si="7"/>
        <v>1</v>
      </c>
      <c r="L72">
        <f t="shared" si="8"/>
        <v>1.1764135021097046</v>
      </c>
      <c r="M72">
        <f t="shared" si="9"/>
        <v>-0.54641350210970463</v>
      </c>
      <c r="N72" s="20">
        <f t="shared" ca="1" si="10"/>
        <v>0.76119184817948893</v>
      </c>
      <c r="O72">
        <f t="shared" ca="1" si="11"/>
        <v>-0.41592550354111313</v>
      </c>
      <c r="P72">
        <f t="shared" si="52"/>
        <v>0.88</v>
      </c>
      <c r="Q72">
        <f t="shared" si="52"/>
        <v>0.06</v>
      </c>
      <c r="R72" s="21">
        <f t="shared" si="53"/>
        <v>0.1889561586638831</v>
      </c>
      <c r="S72">
        <f t="shared" si="1"/>
        <v>0.2489561586638831</v>
      </c>
      <c r="T72" t="b">
        <f t="shared" si="14"/>
        <v>1</v>
      </c>
      <c r="U72">
        <f t="shared" si="15"/>
        <v>1.128956158663883</v>
      </c>
      <c r="V72">
        <f t="shared" si="16"/>
        <v>-0.49895615866388299</v>
      </c>
      <c r="W72" s="20">
        <f t="shared" ca="1" si="17"/>
        <v>0.76119184817948893</v>
      </c>
      <c r="X72">
        <f t="shared" ca="1" si="18"/>
        <v>-0.3798013605738994</v>
      </c>
      <c r="Y72">
        <f t="shared" si="54"/>
        <v>0.44</v>
      </c>
      <c r="Z72">
        <f t="shared" si="54"/>
        <v>5.7299999999999997E-2</v>
      </c>
      <c r="AA72" s="21">
        <f t="shared" si="55"/>
        <v>0.18426485922836289</v>
      </c>
      <c r="AB72">
        <f t="shared" si="2"/>
        <v>0.24156485922836288</v>
      </c>
      <c r="AC72" t="b">
        <f t="shared" si="21"/>
        <v>1</v>
      </c>
      <c r="AD72">
        <f t="shared" si="22"/>
        <v>0.68156485922836285</v>
      </c>
      <c r="AE72">
        <f t="shared" si="23"/>
        <v>-5.1564859228362847E-2</v>
      </c>
      <c r="AF72" s="20">
        <f t="shared" ca="1" si="24"/>
        <v>0.76119184817948893</v>
      </c>
      <c r="AG72">
        <f t="shared" ca="1" si="25"/>
        <v>-3.9250750497152688E-2</v>
      </c>
    </row>
    <row r="73" spans="1:33" x14ac:dyDescent="0.25">
      <c r="A73" s="10">
        <v>38808</v>
      </c>
      <c r="B73">
        <f>VLOOKUP($A73,CurveFetch!$D$8:$T$292,B$12)</f>
        <v>4.3570000000000002</v>
      </c>
      <c r="C73">
        <f>VLOOKUP($A73,CurveFetch!$D$8:$T$292,C$12)</f>
        <v>-0.27500000000000002</v>
      </c>
      <c r="D73">
        <f>VLOOKUP($A73,CurveFetch!$D$8:$T$292,D$12)</f>
        <v>0.69</v>
      </c>
      <c r="E73">
        <f t="shared" si="3"/>
        <v>4.0819999999999999</v>
      </c>
      <c r="F73">
        <f t="shared" si="4"/>
        <v>0.96499999999999997</v>
      </c>
      <c r="G73">
        <f t="shared" si="50"/>
        <v>0.88</v>
      </c>
      <c r="H73">
        <f t="shared" si="50"/>
        <v>0.06</v>
      </c>
      <c r="I73" s="21">
        <f t="shared" si="51"/>
        <v>0.22390717299578058</v>
      </c>
      <c r="J73">
        <f t="shared" si="0"/>
        <v>0.28390717299578061</v>
      </c>
      <c r="K73" t="b">
        <f t="shared" si="7"/>
        <v>1</v>
      </c>
      <c r="L73">
        <f t="shared" si="8"/>
        <v>1.1639071729957806</v>
      </c>
      <c r="M73">
        <f t="shared" si="9"/>
        <v>-0.19890717299578065</v>
      </c>
      <c r="N73" s="20">
        <f t="shared" ca="1" si="10"/>
        <v>0.75764470225864355</v>
      </c>
      <c r="O73">
        <f t="shared" ca="1" si="11"/>
        <v>-0.15070096586149673</v>
      </c>
      <c r="P73">
        <f t="shared" si="52"/>
        <v>0.88</v>
      </c>
      <c r="Q73">
        <f t="shared" si="52"/>
        <v>0.06</v>
      </c>
      <c r="R73" s="21">
        <f t="shared" si="53"/>
        <v>0.17896033402922756</v>
      </c>
      <c r="S73">
        <f t="shared" si="1"/>
        <v>0.23896033402922756</v>
      </c>
      <c r="T73" t="b">
        <f t="shared" si="14"/>
        <v>1</v>
      </c>
      <c r="U73">
        <f t="shared" si="15"/>
        <v>1.1189603340292276</v>
      </c>
      <c r="V73">
        <f t="shared" si="16"/>
        <v>-0.1539603340292276</v>
      </c>
      <c r="W73" s="20">
        <f t="shared" ca="1" si="17"/>
        <v>0.75764470225864355</v>
      </c>
      <c r="X73">
        <f t="shared" ca="1" si="18"/>
        <v>-0.11664723143521545</v>
      </c>
      <c r="Y73">
        <f t="shared" si="54"/>
        <v>0.44</v>
      </c>
      <c r="Z73">
        <f t="shared" si="54"/>
        <v>5.7299999999999997E-2</v>
      </c>
      <c r="AA73" s="21">
        <f t="shared" si="55"/>
        <v>0.17451720542231491</v>
      </c>
      <c r="AB73">
        <f t="shared" si="2"/>
        <v>0.2318172054223149</v>
      </c>
      <c r="AC73" t="b">
        <f t="shared" si="21"/>
        <v>1</v>
      </c>
      <c r="AD73">
        <f t="shared" si="22"/>
        <v>0.67181720542231493</v>
      </c>
      <c r="AE73">
        <f t="shared" si="23"/>
        <v>0.29318279457768504</v>
      </c>
      <c r="AF73" s="20">
        <f t="shared" ca="1" si="24"/>
        <v>0.75764470225864355</v>
      </c>
      <c r="AG73">
        <f t="shared" ca="1" si="25"/>
        <v>0.22212839110516724</v>
      </c>
    </row>
    <row r="74" spans="1:33" x14ac:dyDescent="0.25">
      <c r="A74" s="10">
        <v>38838</v>
      </c>
      <c r="B74">
        <f>VLOOKUP($A74,CurveFetch!$D$8:$T$292,B$12)</f>
        <v>4.3970000000000002</v>
      </c>
      <c r="C74">
        <f>VLOOKUP($A74,CurveFetch!$D$8:$T$292,C$12)</f>
        <v>-0.27500000000000002</v>
      </c>
      <c r="D74">
        <f>VLOOKUP($A74,CurveFetch!$D$8:$T$292,D$12)</f>
        <v>0.69</v>
      </c>
      <c r="E74">
        <f t="shared" si="3"/>
        <v>4.1219999999999999</v>
      </c>
      <c r="F74">
        <f t="shared" si="4"/>
        <v>0.96499999999999997</v>
      </c>
      <c r="G74">
        <f t="shared" si="50"/>
        <v>0.88</v>
      </c>
      <c r="H74">
        <f t="shared" si="50"/>
        <v>0.06</v>
      </c>
      <c r="I74" s="21">
        <f t="shared" si="51"/>
        <v>0.22610126582278481</v>
      </c>
      <c r="J74">
        <f t="shared" si="0"/>
        <v>0.28610126582278483</v>
      </c>
      <c r="K74" t="b">
        <f t="shared" si="7"/>
        <v>1</v>
      </c>
      <c r="L74">
        <f t="shared" si="8"/>
        <v>1.1661012658227849</v>
      </c>
      <c r="M74">
        <f t="shared" si="9"/>
        <v>-0.20110126582278498</v>
      </c>
      <c r="N74" s="20">
        <f t="shared" ca="1" si="10"/>
        <v>0.75422771962947965</v>
      </c>
      <c r="O74">
        <f t="shared" ca="1" si="11"/>
        <v>-0.15167614913612093</v>
      </c>
      <c r="P74">
        <f t="shared" si="52"/>
        <v>0.88</v>
      </c>
      <c r="Q74">
        <f t="shared" si="52"/>
        <v>0.06</v>
      </c>
      <c r="R74" s="21">
        <f t="shared" si="53"/>
        <v>0.18071398747390396</v>
      </c>
      <c r="S74">
        <f t="shared" si="1"/>
        <v>0.24071398747390396</v>
      </c>
      <c r="T74" t="b">
        <f t="shared" si="14"/>
        <v>1</v>
      </c>
      <c r="U74">
        <f t="shared" si="15"/>
        <v>1.120713987473904</v>
      </c>
      <c r="V74">
        <f t="shared" si="16"/>
        <v>-0.15571398747390408</v>
      </c>
      <c r="W74" s="20">
        <f t="shared" ca="1" si="17"/>
        <v>0.75422771962947965</v>
      </c>
      <c r="X74">
        <f t="shared" ca="1" si="18"/>
        <v>-0.11744380568685603</v>
      </c>
      <c r="Y74">
        <f t="shared" si="54"/>
        <v>0.44</v>
      </c>
      <c r="Z74">
        <f t="shared" si="54"/>
        <v>5.7299999999999997E-2</v>
      </c>
      <c r="AA74" s="21">
        <f t="shared" si="55"/>
        <v>0.17622732012513034</v>
      </c>
      <c r="AB74">
        <f t="shared" si="2"/>
        <v>0.23352732012513033</v>
      </c>
      <c r="AC74" t="b">
        <f t="shared" si="21"/>
        <v>1</v>
      </c>
      <c r="AD74">
        <f t="shared" si="22"/>
        <v>0.67352732012513039</v>
      </c>
      <c r="AE74">
        <f t="shared" si="23"/>
        <v>0.29147267987486958</v>
      </c>
      <c r="AF74" s="20">
        <f t="shared" ca="1" si="24"/>
        <v>0.75422771962947965</v>
      </c>
      <c r="AG74">
        <f t="shared" ca="1" si="25"/>
        <v>0.21983677467631621</v>
      </c>
    </row>
    <row r="75" spans="1:33" x14ac:dyDescent="0.25">
      <c r="A75" s="10">
        <v>38869</v>
      </c>
      <c r="B75">
        <f>VLOOKUP($A75,CurveFetch!$D$8:$T$292,B$12)</f>
        <v>4.4459999999999997</v>
      </c>
      <c r="C75">
        <f>VLOOKUP($A75,CurveFetch!$D$8:$T$292,C$12)</f>
        <v>-0.27500000000000002</v>
      </c>
      <c r="D75">
        <f>VLOOKUP($A75,CurveFetch!$D$8:$T$292,D$12)</f>
        <v>0.69</v>
      </c>
      <c r="E75">
        <f t="shared" si="3"/>
        <v>4.1709999999999994</v>
      </c>
      <c r="F75">
        <f t="shared" si="4"/>
        <v>0.96499999999999997</v>
      </c>
      <c r="G75">
        <f t="shared" si="50"/>
        <v>0.88</v>
      </c>
      <c r="H75">
        <f t="shared" si="50"/>
        <v>0.06</v>
      </c>
      <c r="I75" s="21">
        <f t="shared" si="51"/>
        <v>0.22878902953586497</v>
      </c>
      <c r="J75">
        <f t="shared" si="0"/>
        <v>0.28878902953586494</v>
      </c>
      <c r="K75" t="b">
        <f t="shared" si="7"/>
        <v>1</v>
      </c>
      <c r="L75">
        <f t="shared" si="8"/>
        <v>1.1687890295358649</v>
      </c>
      <c r="M75">
        <f t="shared" si="9"/>
        <v>-0.20378902953586497</v>
      </c>
      <c r="N75" s="20">
        <f t="shared" ca="1" si="10"/>
        <v>0.7507130264736469</v>
      </c>
      <c r="O75">
        <f t="shared" ca="1" si="11"/>
        <v>-0.15298707912499662</v>
      </c>
      <c r="P75">
        <f t="shared" si="52"/>
        <v>0.88</v>
      </c>
      <c r="Q75">
        <f t="shared" si="52"/>
        <v>0.06</v>
      </c>
      <c r="R75" s="21">
        <f t="shared" si="53"/>
        <v>0.18286221294363256</v>
      </c>
      <c r="S75">
        <f t="shared" si="1"/>
        <v>0.24286221294363255</v>
      </c>
      <c r="T75" t="b">
        <f t="shared" si="14"/>
        <v>1</v>
      </c>
      <c r="U75">
        <f t="shared" si="15"/>
        <v>1.1228622129436325</v>
      </c>
      <c r="V75">
        <f t="shared" si="16"/>
        <v>-0.15786221294363256</v>
      </c>
      <c r="W75" s="20">
        <f t="shared" ca="1" si="17"/>
        <v>0.7507130264736469</v>
      </c>
      <c r="X75">
        <f t="shared" ca="1" si="18"/>
        <v>-0.11850921964474172</v>
      </c>
      <c r="Y75">
        <f t="shared" si="54"/>
        <v>0.44</v>
      </c>
      <c r="Z75">
        <f t="shared" si="54"/>
        <v>5.7299999999999997E-2</v>
      </c>
      <c r="AA75" s="21">
        <f t="shared" si="55"/>
        <v>0.17832221063607923</v>
      </c>
      <c r="AB75">
        <f t="shared" si="2"/>
        <v>0.23562221063607922</v>
      </c>
      <c r="AC75" t="b">
        <f t="shared" si="21"/>
        <v>1</v>
      </c>
      <c r="AD75">
        <f t="shared" si="22"/>
        <v>0.67562221063607919</v>
      </c>
      <c r="AE75">
        <f t="shared" si="23"/>
        <v>0.28937778936392078</v>
      </c>
      <c r="AF75" s="20">
        <f t="shared" ca="1" si="24"/>
        <v>0.7507130264736469</v>
      </c>
      <c r="AG75">
        <f t="shared" ca="1" si="25"/>
        <v>0.21723967604764247</v>
      </c>
    </row>
    <row r="76" spans="1:33" x14ac:dyDescent="0.25">
      <c r="A76" s="10">
        <v>38899</v>
      </c>
      <c r="B76">
        <f>VLOOKUP($A76,CurveFetch!$D$8:$T$292,B$12)</f>
        <v>4.476</v>
      </c>
      <c r="C76">
        <f>VLOOKUP($A76,CurveFetch!$D$8:$T$292,C$12)</f>
        <v>-0.27500000000000002</v>
      </c>
      <c r="D76">
        <f>VLOOKUP($A76,CurveFetch!$D$8:$T$292,D$12)</f>
        <v>0.69</v>
      </c>
      <c r="E76">
        <f t="shared" si="3"/>
        <v>4.2009999999999996</v>
      </c>
      <c r="F76">
        <f t="shared" si="4"/>
        <v>0.96499999999999997</v>
      </c>
      <c r="G76">
        <f t="shared" si="50"/>
        <v>0.88</v>
      </c>
      <c r="H76">
        <f t="shared" si="50"/>
        <v>0.06</v>
      </c>
      <c r="I76" s="21">
        <f t="shared" si="51"/>
        <v>0.23043459915611814</v>
      </c>
      <c r="J76">
        <f t="shared" si="0"/>
        <v>0.29043459915611813</v>
      </c>
      <c r="K76" t="b">
        <f t="shared" si="7"/>
        <v>1</v>
      </c>
      <c r="L76">
        <f t="shared" si="8"/>
        <v>1.1704345991561182</v>
      </c>
      <c r="M76">
        <f t="shared" si="9"/>
        <v>-0.20543459915611828</v>
      </c>
      <c r="N76" s="20">
        <f t="shared" ca="1" si="10"/>
        <v>0.74732730574821926</v>
      </c>
      <c r="O76">
        <f t="shared" ca="1" si="11"/>
        <v>-0.15352688549480728</v>
      </c>
      <c r="P76">
        <f t="shared" si="52"/>
        <v>0.88</v>
      </c>
      <c r="Q76">
        <f t="shared" si="52"/>
        <v>0.06</v>
      </c>
      <c r="R76" s="21">
        <f t="shared" si="53"/>
        <v>0.18417745302713986</v>
      </c>
      <c r="S76">
        <f t="shared" si="1"/>
        <v>0.24417745302713986</v>
      </c>
      <c r="T76" t="b">
        <f t="shared" si="14"/>
        <v>1</v>
      </c>
      <c r="U76">
        <f t="shared" si="15"/>
        <v>1.1241774530271398</v>
      </c>
      <c r="V76">
        <f t="shared" si="16"/>
        <v>-0.15917745302713981</v>
      </c>
      <c r="W76" s="20">
        <f t="shared" ca="1" si="17"/>
        <v>0.74732730574821926</v>
      </c>
      <c r="X76">
        <f t="shared" ca="1" si="18"/>
        <v>-0.11895765710663612</v>
      </c>
      <c r="Y76">
        <f t="shared" si="54"/>
        <v>0.44</v>
      </c>
      <c r="Z76">
        <f t="shared" si="54"/>
        <v>5.7299999999999997E-2</v>
      </c>
      <c r="AA76" s="21">
        <f t="shared" si="55"/>
        <v>0.17960479666319082</v>
      </c>
      <c r="AB76">
        <f t="shared" si="2"/>
        <v>0.23690479666319081</v>
      </c>
      <c r="AC76" t="b">
        <f t="shared" si="21"/>
        <v>1</v>
      </c>
      <c r="AD76">
        <f t="shared" si="22"/>
        <v>0.67690479666319081</v>
      </c>
      <c r="AE76">
        <f t="shared" si="23"/>
        <v>0.28809520333680916</v>
      </c>
      <c r="AF76" s="20">
        <f t="shared" ca="1" si="24"/>
        <v>0.74732730574821926</v>
      </c>
      <c r="AG76">
        <f t="shared" ca="1" si="25"/>
        <v>0.21530141210868298</v>
      </c>
    </row>
    <row r="77" spans="1:33" x14ac:dyDescent="0.25">
      <c r="A77" s="10">
        <v>38930</v>
      </c>
      <c r="B77">
        <f>VLOOKUP($A77,CurveFetch!$D$8:$T$292,B$12)</f>
        <v>4.5339999999999998</v>
      </c>
      <c r="C77">
        <f>VLOOKUP($A77,CurveFetch!$D$8:$T$292,C$12)</f>
        <v>-0.27500000000000002</v>
      </c>
      <c r="D77">
        <f>VLOOKUP($A77,CurveFetch!$D$8:$T$292,D$12)</f>
        <v>0.69</v>
      </c>
      <c r="E77">
        <f t="shared" si="3"/>
        <v>4.2589999999999995</v>
      </c>
      <c r="F77">
        <f t="shared" si="4"/>
        <v>0.96499999999999997</v>
      </c>
      <c r="G77">
        <f t="shared" si="50"/>
        <v>0.88</v>
      </c>
      <c r="H77">
        <f t="shared" si="50"/>
        <v>0.06</v>
      </c>
      <c r="I77" s="21">
        <f t="shared" si="51"/>
        <v>0.23361603375527423</v>
      </c>
      <c r="J77">
        <f t="shared" ref="J77:J140" si="56">SUM(H77:I77)</f>
        <v>0.29361603375527423</v>
      </c>
      <c r="K77" t="b">
        <f t="shared" si="7"/>
        <v>1</v>
      </c>
      <c r="L77">
        <f t="shared" si="8"/>
        <v>1.1736160337552741</v>
      </c>
      <c r="M77">
        <f t="shared" si="9"/>
        <v>-0.20861603375527416</v>
      </c>
      <c r="N77" s="20">
        <f t="shared" ca="1" si="10"/>
        <v>0.74384476844771985</v>
      </c>
      <c r="O77">
        <f t="shared" ca="1" si="11"/>
        <v>-0.15517794532317361</v>
      </c>
      <c r="P77">
        <f t="shared" si="52"/>
        <v>0.88</v>
      </c>
      <c r="Q77">
        <f t="shared" si="52"/>
        <v>0.06</v>
      </c>
      <c r="R77" s="21">
        <f t="shared" si="53"/>
        <v>0.18672025052192065</v>
      </c>
      <c r="S77">
        <f t="shared" ref="S77:S140" si="57">SUM(Q77:R77)</f>
        <v>0.24672025052192065</v>
      </c>
      <c r="T77" t="b">
        <f t="shared" si="14"/>
        <v>1</v>
      </c>
      <c r="U77">
        <f t="shared" si="15"/>
        <v>1.1267202505219207</v>
      </c>
      <c r="V77">
        <f t="shared" si="16"/>
        <v>-0.16172025052192074</v>
      </c>
      <c r="W77" s="20">
        <f t="shared" ca="1" si="17"/>
        <v>0.74384476844771985</v>
      </c>
      <c r="X77">
        <f t="shared" ca="1" si="18"/>
        <v>-0.12029476230278538</v>
      </c>
      <c r="Y77">
        <f t="shared" si="54"/>
        <v>0.44</v>
      </c>
      <c r="Z77">
        <f t="shared" si="54"/>
        <v>5.7299999999999997E-2</v>
      </c>
      <c r="AA77" s="21">
        <f t="shared" si="55"/>
        <v>0.18208446298227318</v>
      </c>
      <c r="AB77">
        <f t="shared" ref="AB77:AB140" si="58">SUM(Z77:AA77)</f>
        <v>0.23938446298227317</v>
      </c>
      <c r="AC77" t="b">
        <f t="shared" si="21"/>
        <v>1</v>
      </c>
      <c r="AD77">
        <f t="shared" si="22"/>
        <v>0.67938446298227317</v>
      </c>
      <c r="AE77">
        <f t="shared" si="23"/>
        <v>0.28561553701772679</v>
      </c>
      <c r="AF77" s="20">
        <f t="shared" ca="1" si="24"/>
        <v>0.74384476844771985</v>
      </c>
      <c r="AG77">
        <f t="shared" ca="1" si="25"/>
        <v>0.21245362299802215</v>
      </c>
    </row>
    <row r="78" spans="1:33" x14ac:dyDescent="0.25">
      <c r="A78" s="10">
        <v>38961</v>
      </c>
      <c r="B78">
        <f>VLOOKUP($A78,CurveFetch!$D$8:$T$292,B$12)</f>
        <v>4.5419999999999998</v>
      </c>
      <c r="C78">
        <f>VLOOKUP($A78,CurveFetch!$D$8:$T$292,C$12)</f>
        <v>-0.27500000000000002</v>
      </c>
      <c r="D78">
        <f>VLOOKUP($A78,CurveFetch!$D$8:$T$292,D$12)</f>
        <v>0.69</v>
      </c>
      <c r="E78">
        <f t="shared" ref="E78:E141" si="59">C78+B78</f>
        <v>4.2669999999999995</v>
      </c>
      <c r="F78">
        <f t="shared" ref="F78:F141" si="60">D78-C78</f>
        <v>0.96499999999999997</v>
      </c>
      <c r="G78">
        <f t="shared" si="50"/>
        <v>0.88</v>
      </c>
      <c r="H78">
        <f t="shared" si="50"/>
        <v>0.06</v>
      </c>
      <c r="I78" s="21">
        <f t="shared" si="51"/>
        <v>0.23405485232067508</v>
      </c>
      <c r="J78">
        <f t="shared" si="56"/>
        <v>0.29405485232067508</v>
      </c>
      <c r="K78" t="b">
        <f t="shared" ref="K78:K141" si="61">IF($F78&gt;J78,TRUE,FALSE)</f>
        <v>1</v>
      </c>
      <c r="L78">
        <f t="shared" ref="L78:L141" si="62">G78+J78*K78:K78</f>
        <v>1.1740548523206751</v>
      </c>
      <c r="M78">
        <f t="shared" ref="M78:M141" si="63">$F78*K78-L78</f>
        <v>-0.20905485232067511</v>
      </c>
      <c r="N78" s="20">
        <f t="shared" ref="N78:N141" ca="1" si="64">1/(1+($N$12/365))^($A78-$A$1)</f>
        <v>0.7403784597340205</v>
      </c>
      <c r="O78">
        <f t="shared" ref="O78:O141" ca="1" si="65">M78*N78</f>
        <v>-0.15477970956110457</v>
      </c>
      <c r="P78">
        <f t="shared" si="52"/>
        <v>0.88</v>
      </c>
      <c r="Q78">
        <f t="shared" si="52"/>
        <v>0.06</v>
      </c>
      <c r="R78" s="21">
        <f t="shared" si="53"/>
        <v>0.18707098121085594</v>
      </c>
      <c r="S78">
        <f t="shared" si="57"/>
        <v>0.24707098121085594</v>
      </c>
      <c r="T78" t="b">
        <f t="shared" ref="T78:T141" si="66">IF($F78&gt;S78,TRUE,FALSE)</f>
        <v>1</v>
      </c>
      <c r="U78">
        <f t="shared" ref="U78:U141" si="67">P78+S78*T78:T78</f>
        <v>1.1270709812108559</v>
      </c>
      <c r="V78">
        <f t="shared" ref="V78:V141" si="68">$F78*T78-U78</f>
        <v>-0.16207098121085595</v>
      </c>
      <c r="W78" s="20">
        <f t="shared" ref="W78:W141" ca="1" si="69">1/(1+($N$12/365))^($A78-$A$1)</f>
        <v>0.7403784597340205</v>
      </c>
      <c r="X78">
        <f t="shared" ref="X78:X141" ca="1" si="70">V78*W78</f>
        <v>-0.1199938634364749</v>
      </c>
      <c r="Y78">
        <f t="shared" si="54"/>
        <v>0.44</v>
      </c>
      <c r="Z78">
        <f t="shared" si="54"/>
        <v>5.7299999999999997E-2</v>
      </c>
      <c r="AA78" s="21">
        <f t="shared" si="55"/>
        <v>0.18242648592283628</v>
      </c>
      <c r="AB78">
        <f t="shared" si="58"/>
        <v>0.23972648592283627</v>
      </c>
      <c r="AC78" t="b">
        <f t="shared" ref="AC78:AC141" si="71">IF($F78&gt;AB78,TRUE,FALSE)</f>
        <v>1</v>
      </c>
      <c r="AD78">
        <f t="shared" ref="AD78:AD141" si="72">Y78+AB78*AC78:AC78</f>
        <v>0.67972648592283624</v>
      </c>
      <c r="AE78">
        <f t="shared" ref="AE78:AE141" si="73">$F78*AC78-AD78</f>
        <v>0.28527351407716373</v>
      </c>
      <c r="AF78" s="20">
        <f t="shared" ref="AF78:AF141" ca="1" si="74">1/(1+($N$12/365))^($A78-$A$1)</f>
        <v>0.7403784597340205</v>
      </c>
      <c r="AG78">
        <f t="shared" ref="AG78:AG141" ca="1" si="75">AE78*AF78</f>
        <v>0.21121036495536188</v>
      </c>
    </row>
    <row r="79" spans="1:33" x14ac:dyDescent="0.25">
      <c r="A79" s="10">
        <v>38991</v>
      </c>
      <c r="B79">
        <f>VLOOKUP($A79,CurveFetch!$D$8:$T$292,B$12)</f>
        <v>4.57</v>
      </c>
      <c r="C79">
        <f>VLOOKUP($A79,CurveFetch!$D$8:$T$292,C$12)</f>
        <v>-0.27500000000000002</v>
      </c>
      <c r="D79">
        <f>VLOOKUP($A79,CurveFetch!$D$8:$T$292,D$12)</f>
        <v>0.69</v>
      </c>
      <c r="E79">
        <f t="shared" si="59"/>
        <v>4.2949999999999999</v>
      </c>
      <c r="F79">
        <f t="shared" si="60"/>
        <v>0.96499999999999997</v>
      </c>
      <c r="G79">
        <f t="shared" si="50"/>
        <v>0.88</v>
      </c>
      <c r="H79">
        <f t="shared" si="50"/>
        <v>0.06</v>
      </c>
      <c r="I79" s="21">
        <f t="shared" si="51"/>
        <v>0.23559071729957806</v>
      </c>
      <c r="J79">
        <f t="shared" si="56"/>
        <v>0.29559071729957809</v>
      </c>
      <c r="K79" t="b">
        <f t="shared" si="61"/>
        <v>1</v>
      </c>
      <c r="L79">
        <f t="shared" si="62"/>
        <v>1.1755907172995781</v>
      </c>
      <c r="M79">
        <f t="shared" si="63"/>
        <v>-0.21059071729957812</v>
      </c>
      <c r="N79" s="20">
        <f t="shared" ca="1" si="64"/>
        <v>0.73703934797309034</v>
      </c>
      <c r="O79">
        <f t="shared" ca="1" si="65"/>
        <v>-0.15521364496766646</v>
      </c>
      <c r="P79">
        <f t="shared" si="52"/>
        <v>0.88</v>
      </c>
      <c r="Q79">
        <f t="shared" si="52"/>
        <v>0.06</v>
      </c>
      <c r="R79" s="21">
        <f t="shared" si="53"/>
        <v>0.18829853862212945</v>
      </c>
      <c r="S79">
        <f t="shared" si="57"/>
        <v>0.24829853862212944</v>
      </c>
      <c r="T79" t="b">
        <f t="shared" si="66"/>
        <v>1</v>
      </c>
      <c r="U79">
        <f t="shared" si="67"/>
        <v>1.1282985386221294</v>
      </c>
      <c r="V79">
        <f t="shared" si="68"/>
        <v>-0.1632985386221294</v>
      </c>
      <c r="W79" s="20">
        <f t="shared" ca="1" si="69"/>
        <v>0.73703934797309034</v>
      </c>
      <c r="X79">
        <f t="shared" ca="1" si="70"/>
        <v>-0.12035744843101276</v>
      </c>
      <c r="Y79">
        <f t="shared" si="54"/>
        <v>0.44</v>
      </c>
      <c r="Z79">
        <f t="shared" si="54"/>
        <v>5.7299999999999997E-2</v>
      </c>
      <c r="AA79" s="21">
        <f t="shared" si="55"/>
        <v>0.1836235662148071</v>
      </c>
      <c r="AB79">
        <f t="shared" si="58"/>
        <v>0.24092356621480709</v>
      </c>
      <c r="AC79" t="b">
        <f t="shared" si="71"/>
        <v>1</v>
      </c>
      <c r="AD79">
        <f t="shared" si="72"/>
        <v>0.6809235662148071</v>
      </c>
      <c r="AE79">
        <f t="shared" si="73"/>
        <v>0.28407643378519287</v>
      </c>
      <c r="AF79" s="20">
        <f t="shared" ca="1" si="74"/>
        <v>0.73703934797309034</v>
      </c>
      <c r="AG79">
        <f t="shared" ca="1" si="75"/>
        <v>0.20937550953155934</v>
      </c>
    </row>
    <row r="80" spans="1:33" x14ac:dyDescent="0.25">
      <c r="A80" s="10">
        <v>39022</v>
      </c>
      <c r="B80">
        <f>VLOOKUP($A80,CurveFetch!$D$8:$T$292,B$12)</f>
        <v>4.6920000000000002</v>
      </c>
      <c r="C80">
        <f>VLOOKUP($A80,CurveFetch!$D$8:$T$292,C$12)</f>
        <v>-0.16</v>
      </c>
      <c r="D80">
        <f>VLOOKUP($A80,CurveFetch!$D$8:$T$292,D$12)</f>
        <v>0.42</v>
      </c>
      <c r="E80">
        <f t="shared" si="59"/>
        <v>4.532</v>
      </c>
      <c r="F80">
        <f t="shared" si="60"/>
        <v>0.57999999999999996</v>
      </c>
      <c r="G80">
        <f t="shared" si="50"/>
        <v>0.88</v>
      </c>
      <c r="H80">
        <f t="shared" si="50"/>
        <v>0.06</v>
      </c>
      <c r="I80" s="21">
        <f t="shared" si="51"/>
        <v>0.24859071729957807</v>
      </c>
      <c r="J80">
        <f t="shared" si="56"/>
        <v>0.3085907172995781</v>
      </c>
      <c r="K80" t="b">
        <f t="shared" si="61"/>
        <v>1</v>
      </c>
      <c r="L80">
        <f t="shared" si="62"/>
        <v>1.188590717299578</v>
      </c>
      <c r="M80">
        <f t="shared" si="63"/>
        <v>-0.60859071729957803</v>
      </c>
      <c r="N80" s="20">
        <f t="shared" ca="1" si="64"/>
        <v>0.73360475244645906</v>
      </c>
      <c r="O80">
        <f t="shared" ca="1" si="65"/>
        <v>-0.4464650425057699</v>
      </c>
      <c r="P80">
        <f t="shared" si="52"/>
        <v>0.88</v>
      </c>
      <c r="Q80">
        <f t="shared" si="52"/>
        <v>0.06</v>
      </c>
      <c r="R80" s="21">
        <f t="shared" si="53"/>
        <v>0.19868893528183718</v>
      </c>
      <c r="S80">
        <f t="shared" si="57"/>
        <v>0.25868893528183717</v>
      </c>
      <c r="T80" t="b">
        <f t="shared" si="66"/>
        <v>1</v>
      </c>
      <c r="U80">
        <f t="shared" si="67"/>
        <v>1.1386889352818372</v>
      </c>
      <c r="V80">
        <f t="shared" si="68"/>
        <v>-0.55868893528183727</v>
      </c>
      <c r="W80" s="20">
        <f t="shared" ca="1" si="69"/>
        <v>0.73360475244645906</v>
      </c>
      <c r="X80">
        <f t="shared" ca="1" si="70"/>
        <v>-0.409856858062008</v>
      </c>
      <c r="Y80">
        <f t="shared" si="54"/>
        <v>0.44</v>
      </c>
      <c r="Z80">
        <f t="shared" si="54"/>
        <v>5.7299999999999997E-2</v>
      </c>
      <c r="AA80" s="21">
        <f t="shared" si="55"/>
        <v>0.19375599582898856</v>
      </c>
      <c r="AB80">
        <f t="shared" si="58"/>
        <v>0.25105599582898858</v>
      </c>
      <c r="AC80" t="b">
        <f t="shared" si="71"/>
        <v>1</v>
      </c>
      <c r="AD80">
        <f t="shared" si="72"/>
        <v>0.69105599582898858</v>
      </c>
      <c r="AE80">
        <f t="shared" si="73"/>
        <v>-0.11105599582898862</v>
      </c>
      <c r="AF80" s="20">
        <f t="shared" ca="1" si="74"/>
        <v>0.73360475244645906</v>
      </c>
      <c r="AG80">
        <f t="shared" ca="1" si="75"/>
        <v>-8.1471206327820192E-2</v>
      </c>
    </row>
    <row r="81" spans="1:33" x14ac:dyDescent="0.25">
      <c r="A81" s="10">
        <v>39052</v>
      </c>
      <c r="B81">
        <f>VLOOKUP($A81,CurveFetch!$D$8:$T$292,B$12)</f>
        <v>4.82</v>
      </c>
      <c r="C81">
        <f>VLOOKUP($A81,CurveFetch!$D$8:$T$292,C$12)</f>
        <v>-0.16</v>
      </c>
      <c r="D81">
        <f>VLOOKUP($A81,CurveFetch!$D$8:$T$292,D$12)</f>
        <v>0.42</v>
      </c>
      <c r="E81">
        <f t="shared" si="59"/>
        <v>4.66</v>
      </c>
      <c r="F81">
        <f t="shared" si="60"/>
        <v>0.57999999999999996</v>
      </c>
      <c r="G81">
        <f t="shared" si="50"/>
        <v>0.88</v>
      </c>
      <c r="H81">
        <f t="shared" si="50"/>
        <v>0.06</v>
      </c>
      <c r="I81" s="21">
        <f t="shared" si="51"/>
        <v>0.25561181434599156</v>
      </c>
      <c r="J81">
        <f t="shared" si="56"/>
        <v>0.31561181434599156</v>
      </c>
      <c r="K81" t="b">
        <f t="shared" si="61"/>
        <v>1</v>
      </c>
      <c r="L81">
        <f t="shared" si="62"/>
        <v>1.1956118143459915</v>
      </c>
      <c r="M81">
        <f t="shared" si="63"/>
        <v>-0.61561181434599155</v>
      </c>
      <c r="N81" s="20">
        <f t="shared" ca="1" si="64"/>
        <v>0.73029619015029468</v>
      </c>
      <c r="O81">
        <f t="shared" ca="1" si="65"/>
        <v>-0.44957896262838815</v>
      </c>
      <c r="P81">
        <f t="shared" si="52"/>
        <v>0.88</v>
      </c>
      <c r="Q81">
        <f t="shared" si="52"/>
        <v>0.06</v>
      </c>
      <c r="R81" s="21">
        <f t="shared" si="53"/>
        <v>0.2043006263048017</v>
      </c>
      <c r="S81">
        <f t="shared" si="57"/>
        <v>0.26430062630480167</v>
      </c>
      <c r="T81" t="b">
        <f t="shared" si="66"/>
        <v>1</v>
      </c>
      <c r="U81">
        <f t="shared" si="67"/>
        <v>1.1443006263048017</v>
      </c>
      <c r="V81">
        <f t="shared" si="68"/>
        <v>-0.56430062630480171</v>
      </c>
      <c r="W81" s="20">
        <f t="shared" ca="1" si="69"/>
        <v>0.73029619015029468</v>
      </c>
      <c r="X81">
        <f t="shared" ca="1" si="70"/>
        <v>-0.41210659748982187</v>
      </c>
      <c r="Y81">
        <f t="shared" si="54"/>
        <v>0.44</v>
      </c>
      <c r="Z81">
        <f t="shared" si="54"/>
        <v>5.7299999999999997E-2</v>
      </c>
      <c r="AA81" s="21">
        <f t="shared" si="55"/>
        <v>0.19922836287799794</v>
      </c>
      <c r="AB81">
        <f t="shared" si="58"/>
        <v>0.25652836287799796</v>
      </c>
      <c r="AC81" t="b">
        <f t="shared" si="71"/>
        <v>1</v>
      </c>
      <c r="AD81">
        <f t="shared" si="72"/>
        <v>0.69652836287799791</v>
      </c>
      <c r="AE81">
        <f t="shared" si="73"/>
        <v>-0.11652836287799795</v>
      </c>
      <c r="AF81" s="20">
        <f t="shared" ca="1" si="74"/>
        <v>0.73029619015029468</v>
      </c>
      <c r="AG81">
        <f t="shared" ca="1" si="75"/>
        <v>-8.5100219454252932E-2</v>
      </c>
    </row>
    <row r="82" spans="1:33" x14ac:dyDescent="0.25">
      <c r="A82" s="10">
        <v>39083</v>
      </c>
      <c r="B82">
        <f>VLOOKUP($A82,CurveFetch!$D$8:$T$292,B$12)</f>
        <v>4.8099999999999996</v>
      </c>
      <c r="C82">
        <f>VLOOKUP($A82,CurveFetch!$D$8:$T$292,C$12)</f>
        <v>-0.16</v>
      </c>
      <c r="D82">
        <f>VLOOKUP($A82,CurveFetch!$D$8:$T$292,D$12)</f>
        <v>0.42</v>
      </c>
      <c r="E82">
        <f t="shared" si="59"/>
        <v>4.6499999999999995</v>
      </c>
      <c r="F82">
        <f t="shared" si="60"/>
        <v>0.57999999999999996</v>
      </c>
      <c r="G82">
        <f t="shared" si="50"/>
        <v>0.88</v>
      </c>
      <c r="H82">
        <f t="shared" si="50"/>
        <v>0.06</v>
      </c>
      <c r="I82" s="21">
        <f t="shared" si="51"/>
        <v>0.25506329113924048</v>
      </c>
      <c r="J82">
        <f t="shared" si="56"/>
        <v>0.31506329113924048</v>
      </c>
      <c r="K82" t="b">
        <f t="shared" si="61"/>
        <v>1</v>
      </c>
      <c r="L82">
        <f t="shared" si="62"/>
        <v>1.1950632911392405</v>
      </c>
      <c r="M82">
        <f t="shared" si="63"/>
        <v>-0.61506329113924052</v>
      </c>
      <c r="N82" s="20">
        <f t="shared" ca="1" si="64"/>
        <v>0.72689301766743653</v>
      </c>
      <c r="O82">
        <f t="shared" ca="1" si="65"/>
        <v>-0.44708521175266763</v>
      </c>
      <c r="P82">
        <f t="shared" si="52"/>
        <v>0.88</v>
      </c>
      <c r="Q82">
        <f t="shared" si="52"/>
        <v>0.06</v>
      </c>
      <c r="R82" s="21">
        <f t="shared" si="53"/>
        <v>0.20386221294363255</v>
      </c>
      <c r="S82">
        <f t="shared" si="57"/>
        <v>0.26386221294363255</v>
      </c>
      <c r="T82" t="b">
        <f t="shared" si="66"/>
        <v>1</v>
      </c>
      <c r="U82">
        <f t="shared" si="67"/>
        <v>1.1438622129436324</v>
      </c>
      <c r="V82">
        <f t="shared" si="68"/>
        <v>-0.56386221294363248</v>
      </c>
      <c r="W82" s="20">
        <f t="shared" ca="1" si="69"/>
        <v>0.72689301766743653</v>
      </c>
      <c r="X82">
        <f t="shared" ca="1" si="70"/>
        <v>-0.40986750551523571</v>
      </c>
      <c r="Y82">
        <f t="shared" si="54"/>
        <v>0.44</v>
      </c>
      <c r="Z82">
        <f t="shared" si="54"/>
        <v>5.7299999999999997E-2</v>
      </c>
      <c r="AA82" s="21">
        <f t="shared" si="55"/>
        <v>0.19880083420229405</v>
      </c>
      <c r="AB82">
        <f t="shared" si="58"/>
        <v>0.25610083420229407</v>
      </c>
      <c r="AC82" t="b">
        <f t="shared" si="71"/>
        <v>1</v>
      </c>
      <c r="AD82">
        <f t="shared" si="72"/>
        <v>0.69610083420229407</v>
      </c>
      <c r="AE82">
        <f t="shared" si="73"/>
        <v>-0.11610083420229411</v>
      </c>
      <c r="AF82" s="20">
        <f t="shared" ca="1" si="74"/>
        <v>0.72689301766743653</v>
      </c>
      <c r="AG82">
        <f t="shared" ca="1" si="75"/>
        <v>-8.4392885727012298E-2</v>
      </c>
    </row>
    <row r="83" spans="1:33" x14ac:dyDescent="0.25">
      <c r="A83" s="10">
        <v>39114</v>
      </c>
      <c r="B83">
        <f>VLOOKUP($A83,CurveFetch!$D$8:$T$292,B$12)</f>
        <v>4.6900000000000004</v>
      </c>
      <c r="C83">
        <f>VLOOKUP($A83,CurveFetch!$D$8:$T$292,C$12)</f>
        <v>-0.16</v>
      </c>
      <c r="D83">
        <f>VLOOKUP($A83,CurveFetch!$D$8:$T$292,D$12)</f>
        <v>0.42</v>
      </c>
      <c r="E83">
        <f t="shared" si="59"/>
        <v>4.53</v>
      </c>
      <c r="F83">
        <f t="shared" si="60"/>
        <v>0.57999999999999996</v>
      </c>
      <c r="G83">
        <f t="shared" si="50"/>
        <v>0.88</v>
      </c>
      <c r="H83">
        <f t="shared" si="50"/>
        <v>0.06</v>
      </c>
      <c r="I83" s="21">
        <f t="shared" si="51"/>
        <v>0.24848101265822789</v>
      </c>
      <c r="J83">
        <f t="shared" si="56"/>
        <v>0.30848101265822792</v>
      </c>
      <c r="K83" t="b">
        <f t="shared" si="61"/>
        <v>1</v>
      </c>
      <c r="L83">
        <f t="shared" si="62"/>
        <v>1.1884810126582279</v>
      </c>
      <c r="M83">
        <f t="shared" si="63"/>
        <v>-0.60848101265822796</v>
      </c>
      <c r="N83" s="20">
        <f t="shared" ca="1" si="64"/>
        <v>0.72350570393217151</v>
      </c>
      <c r="O83">
        <f t="shared" ca="1" si="65"/>
        <v>-0.44023948339265179</v>
      </c>
      <c r="P83">
        <f t="shared" si="52"/>
        <v>0.88</v>
      </c>
      <c r="Q83">
        <f t="shared" si="52"/>
        <v>0.06</v>
      </c>
      <c r="R83" s="21">
        <f t="shared" si="53"/>
        <v>0.19860125260960337</v>
      </c>
      <c r="S83">
        <f t="shared" si="57"/>
        <v>0.25860125260960337</v>
      </c>
      <c r="T83" t="b">
        <f t="shared" si="66"/>
        <v>1</v>
      </c>
      <c r="U83">
        <f t="shared" si="67"/>
        <v>1.1386012526096034</v>
      </c>
      <c r="V83">
        <f t="shared" si="68"/>
        <v>-0.55860125260960347</v>
      </c>
      <c r="W83" s="20">
        <f t="shared" ca="1" si="69"/>
        <v>0.72350570393217151</v>
      </c>
      <c r="X83">
        <f t="shared" ca="1" si="70"/>
        <v>-0.40415119248670389</v>
      </c>
      <c r="Y83">
        <f t="shared" si="54"/>
        <v>0.44</v>
      </c>
      <c r="Z83">
        <f t="shared" si="54"/>
        <v>5.7299999999999997E-2</v>
      </c>
      <c r="AA83" s="21">
        <f t="shared" si="55"/>
        <v>0.19367049009384779</v>
      </c>
      <c r="AB83">
        <f t="shared" si="58"/>
        <v>0.25097049009384781</v>
      </c>
      <c r="AC83" t="b">
        <f t="shared" si="71"/>
        <v>1</v>
      </c>
      <c r="AD83">
        <f t="shared" si="72"/>
        <v>0.69097049009384781</v>
      </c>
      <c r="AE83">
        <f t="shared" si="73"/>
        <v>-0.11097049009384785</v>
      </c>
      <c r="AF83" s="20">
        <f t="shared" ca="1" si="74"/>
        <v>0.72350570393217151</v>
      </c>
      <c r="AG83">
        <f t="shared" ca="1" si="75"/>
        <v>-8.028778255104746E-2</v>
      </c>
    </row>
    <row r="84" spans="1:33" x14ac:dyDescent="0.25">
      <c r="A84" s="10">
        <v>39142</v>
      </c>
      <c r="B84">
        <f>VLOOKUP($A84,CurveFetch!$D$8:$T$292,B$12)</f>
        <v>4.55</v>
      </c>
      <c r="C84">
        <f>VLOOKUP($A84,CurveFetch!$D$8:$T$292,C$12)</f>
        <v>-0.16</v>
      </c>
      <c r="D84">
        <f>VLOOKUP($A84,CurveFetch!$D$8:$T$292,D$12)</f>
        <v>0.42</v>
      </c>
      <c r="E84">
        <f t="shared" si="59"/>
        <v>4.3899999999999997</v>
      </c>
      <c r="F84">
        <f t="shared" si="60"/>
        <v>0.57999999999999996</v>
      </c>
      <c r="G84">
        <f t="shared" si="50"/>
        <v>0.88</v>
      </c>
      <c r="H84">
        <f t="shared" si="50"/>
        <v>0.06</v>
      </c>
      <c r="I84" s="21">
        <f t="shared" si="51"/>
        <v>0.24080168776371308</v>
      </c>
      <c r="J84">
        <f t="shared" si="56"/>
        <v>0.30080168776371308</v>
      </c>
      <c r="K84" t="b">
        <f t="shared" si="61"/>
        <v>1</v>
      </c>
      <c r="L84">
        <f t="shared" si="62"/>
        <v>1.1808016877637131</v>
      </c>
      <c r="M84">
        <f t="shared" si="63"/>
        <v>-0.60080168776371312</v>
      </c>
      <c r="N84" s="20">
        <f t="shared" ca="1" si="64"/>
        <v>0.72045976420588409</v>
      </c>
      <c r="O84">
        <f t="shared" ca="1" si="65"/>
        <v>-0.43285344230074196</v>
      </c>
      <c r="P84">
        <f t="shared" si="52"/>
        <v>0.88</v>
      </c>
      <c r="Q84">
        <f t="shared" si="52"/>
        <v>0.06</v>
      </c>
      <c r="R84" s="21">
        <f t="shared" si="53"/>
        <v>0.1924634655532359</v>
      </c>
      <c r="S84">
        <f t="shared" si="57"/>
        <v>0.2524634655532359</v>
      </c>
      <c r="T84" t="b">
        <f t="shared" si="66"/>
        <v>1</v>
      </c>
      <c r="U84">
        <f t="shared" si="67"/>
        <v>1.132463465553236</v>
      </c>
      <c r="V84">
        <f t="shared" si="68"/>
        <v>-0.552463465553236</v>
      </c>
      <c r="W84" s="20">
        <f t="shared" ca="1" si="69"/>
        <v>0.72045976420588409</v>
      </c>
      <c r="X84">
        <f t="shared" ca="1" si="70"/>
        <v>-0.39802769812484995</v>
      </c>
      <c r="Y84">
        <f t="shared" si="54"/>
        <v>0.44</v>
      </c>
      <c r="Z84">
        <f t="shared" si="54"/>
        <v>5.7299999999999997E-2</v>
      </c>
      <c r="AA84" s="21">
        <f t="shared" si="55"/>
        <v>0.18768508863399375</v>
      </c>
      <c r="AB84">
        <f t="shared" si="58"/>
        <v>0.24498508863399374</v>
      </c>
      <c r="AC84" t="b">
        <f t="shared" si="71"/>
        <v>1</v>
      </c>
      <c r="AD84">
        <f t="shared" si="72"/>
        <v>0.68498508863399377</v>
      </c>
      <c r="AE84">
        <f t="shared" si="73"/>
        <v>-0.10498508863399381</v>
      </c>
      <c r="AF84" s="20">
        <f t="shared" ca="1" si="74"/>
        <v>0.72045976420588409</v>
      </c>
      <c r="AG84">
        <f t="shared" ca="1" si="75"/>
        <v>-7.5637532202381022E-2</v>
      </c>
    </row>
    <row r="85" spans="1:33" x14ac:dyDescent="0.25">
      <c r="A85" s="10">
        <v>39173</v>
      </c>
      <c r="B85">
        <f>VLOOKUP($A85,CurveFetch!$D$8:$T$292,B$12)</f>
        <v>4.4370000000000003</v>
      </c>
      <c r="C85">
        <f>VLOOKUP($A85,CurveFetch!$D$8:$T$292,C$12)</f>
        <v>-0.27500000000000002</v>
      </c>
      <c r="D85">
        <f>VLOOKUP($A85,CurveFetch!$D$8:$T$292,D$12)</f>
        <v>0.56000000000000005</v>
      </c>
      <c r="E85">
        <f t="shared" si="59"/>
        <v>4.1619999999999999</v>
      </c>
      <c r="F85">
        <f t="shared" si="60"/>
        <v>0.83500000000000008</v>
      </c>
      <c r="G85">
        <f t="shared" si="50"/>
        <v>0.88</v>
      </c>
      <c r="H85">
        <f t="shared" si="50"/>
        <v>0.06</v>
      </c>
      <c r="I85" s="21">
        <f t="shared" si="51"/>
        <v>0.22829535864978903</v>
      </c>
      <c r="J85">
        <f t="shared" si="56"/>
        <v>0.28829535864978906</v>
      </c>
      <c r="K85" t="b">
        <f t="shared" si="61"/>
        <v>1</v>
      </c>
      <c r="L85">
        <f t="shared" si="62"/>
        <v>1.1682953586497891</v>
      </c>
      <c r="M85">
        <f t="shared" si="63"/>
        <v>-0.33329535864978899</v>
      </c>
      <c r="N85" s="20">
        <f t="shared" ca="1" si="64"/>
        <v>0.71710242936336288</v>
      </c>
      <c r="O85">
        <f t="shared" ca="1" si="65"/>
        <v>-0.23900691138329699</v>
      </c>
      <c r="P85">
        <f t="shared" si="52"/>
        <v>0.88</v>
      </c>
      <c r="Q85">
        <f t="shared" si="52"/>
        <v>0.06</v>
      </c>
      <c r="R85" s="21">
        <f t="shared" si="53"/>
        <v>0.18246764091858039</v>
      </c>
      <c r="S85">
        <f t="shared" si="57"/>
        <v>0.24246764091858039</v>
      </c>
      <c r="T85" t="b">
        <f t="shared" si="66"/>
        <v>1</v>
      </c>
      <c r="U85">
        <f t="shared" si="67"/>
        <v>1.1224676409185803</v>
      </c>
      <c r="V85">
        <f t="shared" si="68"/>
        <v>-0.28746764091858024</v>
      </c>
      <c r="W85" s="20">
        <f t="shared" ca="1" si="69"/>
        <v>0.71710242936336288</v>
      </c>
      <c r="X85">
        <f t="shared" ca="1" si="70"/>
        <v>-0.20614374366606875</v>
      </c>
      <c r="Y85">
        <f t="shared" si="54"/>
        <v>0.44</v>
      </c>
      <c r="Z85">
        <f t="shared" si="54"/>
        <v>5.7299999999999997E-2</v>
      </c>
      <c r="AA85" s="21">
        <f t="shared" si="55"/>
        <v>0.1779374348279458</v>
      </c>
      <c r="AB85">
        <f t="shared" si="58"/>
        <v>0.23523743482794579</v>
      </c>
      <c r="AC85" t="b">
        <f t="shared" si="71"/>
        <v>1</v>
      </c>
      <c r="AD85">
        <f t="shared" si="72"/>
        <v>0.67523743482794574</v>
      </c>
      <c r="AE85">
        <f t="shared" si="73"/>
        <v>0.15976256517205434</v>
      </c>
      <c r="AF85" s="20">
        <f t="shared" ca="1" si="74"/>
        <v>0.71710242936336288</v>
      </c>
      <c r="AG85">
        <f t="shared" ca="1" si="75"/>
        <v>0.11456612360620276</v>
      </c>
    </row>
    <row r="86" spans="1:33" x14ac:dyDescent="0.25">
      <c r="A86" s="10">
        <v>39203</v>
      </c>
      <c r="B86">
        <f>VLOOKUP($A86,CurveFetch!$D$8:$T$292,B$12)</f>
        <v>4.4770000000000003</v>
      </c>
      <c r="C86">
        <f>VLOOKUP($A86,CurveFetch!$D$8:$T$292,C$12)</f>
        <v>-0.27500000000000002</v>
      </c>
      <c r="D86">
        <f>VLOOKUP($A86,CurveFetch!$D$8:$T$292,D$12)</f>
        <v>0.56000000000000005</v>
      </c>
      <c r="E86">
        <f t="shared" si="59"/>
        <v>4.202</v>
      </c>
      <c r="F86">
        <f t="shared" si="60"/>
        <v>0.83500000000000008</v>
      </c>
      <c r="G86">
        <f t="shared" si="50"/>
        <v>0.88</v>
      </c>
      <c r="H86">
        <f t="shared" si="50"/>
        <v>0.06</v>
      </c>
      <c r="I86" s="21">
        <f t="shared" si="51"/>
        <v>0.23048945147679326</v>
      </c>
      <c r="J86">
        <f t="shared" si="56"/>
        <v>0.29048945147679328</v>
      </c>
      <c r="K86" t="b">
        <f t="shared" si="61"/>
        <v>1</v>
      </c>
      <c r="L86">
        <f t="shared" si="62"/>
        <v>1.1704894514767932</v>
      </c>
      <c r="M86">
        <f t="shared" si="63"/>
        <v>-0.3354894514767931</v>
      </c>
      <c r="N86" s="20">
        <f t="shared" ca="1" si="64"/>
        <v>0.71386829265368745</v>
      </c>
      <c r="O86">
        <f t="shared" ca="1" si="65"/>
        <v>-0.23949528192906042</v>
      </c>
      <c r="P86">
        <f t="shared" si="52"/>
        <v>0.88</v>
      </c>
      <c r="Q86">
        <f t="shared" si="52"/>
        <v>0.06</v>
      </c>
      <c r="R86" s="21">
        <f t="shared" si="53"/>
        <v>0.18422129436325679</v>
      </c>
      <c r="S86">
        <f t="shared" si="57"/>
        <v>0.24422129436325679</v>
      </c>
      <c r="T86" t="b">
        <f t="shared" si="66"/>
        <v>1</v>
      </c>
      <c r="U86">
        <f t="shared" si="67"/>
        <v>1.1242212943632568</v>
      </c>
      <c r="V86">
        <f t="shared" si="68"/>
        <v>-0.28922129436325672</v>
      </c>
      <c r="W86" s="20">
        <f t="shared" ca="1" si="69"/>
        <v>0.71386829265368745</v>
      </c>
      <c r="X86">
        <f t="shared" ca="1" si="70"/>
        <v>-0.20646591160618763</v>
      </c>
      <c r="Y86">
        <f t="shared" si="54"/>
        <v>0.44</v>
      </c>
      <c r="Z86">
        <f t="shared" si="54"/>
        <v>5.7299999999999997E-2</v>
      </c>
      <c r="AA86" s="21">
        <f t="shared" si="55"/>
        <v>0.17964754953076123</v>
      </c>
      <c r="AB86">
        <f t="shared" si="58"/>
        <v>0.23694754953076122</v>
      </c>
      <c r="AC86" t="b">
        <f t="shared" si="71"/>
        <v>1</v>
      </c>
      <c r="AD86">
        <f t="shared" si="72"/>
        <v>0.67694754953076119</v>
      </c>
      <c r="AE86">
        <f t="shared" si="73"/>
        <v>0.15805245046923888</v>
      </c>
      <c r="AF86" s="20">
        <f t="shared" ca="1" si="74"/>
        <v>0.71386829265368745</v>
      </c>
      <c r="AG86">
        <f t="shared" ca="1" si="75"/>
        <v>0.11282863296620706</v>
      </c>
    </row>
    <row r="87" spans="1:33" x14ac:dyDescent="0.25">
      <c r="A87" s="10">
        <v>39234</v>
      </c>
      <c r="B87">
        <f>VLOOKUP($A87,CurveFetch!$D$8:$T$292,B$12)</f>
        <v>4.5259999999999998</v>
      </c>
      <c r="C87">
        <f>VLOOKUP($A87,CurveFetch!$D$8:$T$292,C$12)</f>
        <v>-0.27500000000000002</v>
      </c>
      <c r="D87">
        <f>VLOOKUP($A87,CurveFetch!$D$8:$T$292,D$12)</f>
        <v>0.56000000000000005</v>
      </c>
      <c r="E87">
        <f t="shared" si="59"/>
        <v>4.2509999999999994</v>
      </c>
      <c r="F87">
        <f t="shared" si="60"/>
        <v>0.83500000000000008</v>
      </c>
      <c r="G87">
        <f t="shared" si="50"/>
        <v>0.88</v>
      </c>
      <c r="H87">
        <f t="shared" si="50"/>
        <v>0.06</v>
      </c>
      <c r="I87" s="21">
        <f t="shared" si="51"/>
        <v>0.23317721518987339</v>
      </c>
      <c r="J87">
        <f t="shared" si="56"/>
        <v>0.29317721518987339</v>
      </c>
      <c r="K87" t="b">
        <f t="shared" si="61"/>
        <v>1</v>
      </c>
      <c r="L87">
        <f t="shared" si="62"/>
        <v>1.1731772151898734</v>
      </c>
      <c r="M87">
        <f t="shared" si="63"/>
        <v>-0.33817721518987331</v>
      </c>
      <c r="N87" s="20">
        <f t="shared" ca="1" si="64"/>
        <v>0.71054167399853008</v>
      </c>
      <c r="O87">
        <f t="shared" ca="1" si="65"/>
        <v>-0.24028900458917371</v>
      </c>
      <c r="P87">
        <f t="shared" si="52"/>
        <v>0.88</v>
      </c>
      <c r="Q87">
        <f t="shared" si="52"/>
        <v>0.06</v>
      </c>
      <c r="R87" s="21">
        <f t="shared" si="53"/>
        <v>0.18636951983298539</v>
      </c>
      <c r="S87">
        <f t="shared" si="57"/>
        <v>0.24636951983298538</v>
      </c>
      <c r="T87" t="b">
        <f t="shared" si="66"/>
        <v>1</v>
      </c>
      <c r="U87">
        <f t="shared" si="67"/>
        <v>1.1263695198329855</v>
      </c>
      <c r="V87">
        <f t="shared" si="68"/>
        <v>-0.29136951983298542</v>
      </c>
      <c r="W87" s="20">
        <f t="shared" ca="1" si="69"/>
        <v>0.71054167399853008</v>
      </c>
      <c r="X87">
        <f t="shared" ca="1" si="70"/>
        <v>-0.20703018637427736</v>
      </c>
      <c r="Y87">
        <f t="shared" si="54"/>
        <v>0.44</v>
      </c>
      <c r="Z87">
        <f t="shared" si="54"/>
        <v>5.7299999999999997E-2</v>
      </c>
      <c r="AA87" s="21">
        <f t="shared" si="55"/>
        <v>0.18174244004171011</v>
      </c>
      <c r="AB87">
        <f t="shared" si="58"/>
        <v>0.2390424400417101</v>
      </c>
      <c r="AC87" t="b">
        <f t="shared" si="71"/>
        <v>1</v>
      </c>
      <c r="AD87">
        <f t="shared" si="72"/>
        <v>0.6790424400417101</v>
      </c>
      <c r="AE87">
        <f t="shared" si="73"/>
        <v>0.15595755995828997</v>
      </c>
      <c r="AF87" s="20">
        <f t="shared" ca="1" si="74"/>
        <v>0.71054167399853008</v>
      </c>
      <c r="AG87">
        <f t="shared" ca="1" si="75"/>
        <v>0.11081434572548948</v>
      </c>
    </row>
    <row r="88" spans="1:33" x14ac:dyDescent="0.25">
      <c r="A88" s="10">
        <v>39264</v>
      </c>
      <c r="B88">
        <f>VLOOKUP($A88,CurveFetch!$D$8:$T$292,B$12)</f>
        <v>4.556</v>
      </c>
      <c r="C88">
        <f>VLOOKUP($A88,CurveFetch!$D$8:$T$292,C$12)</f>
        <v>-0.27500000000000002</v>
      </c>
      <c r="D88">
        <f>VLOOKUP($A88,CurveFetch!$D$8:$T$292,D$12)</f>
        <v>0.56000000000000005</v>
      </c>
      <c r="E88">
        <f t="shared" si="59"/>
        <v>4.2809999999999997</v>
      </c>
      <c r="F88">
        <f t="shared" si="60"/>
        <v>0.83500000000000008</v>
      </c>
      <c r="G88">
        <f t="shared" si="50"/>
        <v>0.88</v>
      </c>
      <c r="H88">
        <f t="shared" si="50"/>
        <v>0.06</v>
      </c>
      <c r="I88" s="21">
        <f t="shared" si="51"/>
        <v>0.23482278481012658</v>
      </c>
      <c r="J88">
        <f t="shared" si="56"/>
        <v>0.29482278481012658</v>
      </c>
      <c r="K88" t="b">
        <f t="shared" si="61"/>
        <v>1</v>
      </c>
      <c r="L88">
        <f t="shared" si="62"/>
        <v>1.1748227848101265</v>
      </c>
      <c r="M88">
        <f t="shared" si="63"/>
        <v>-0.3398227848101264</v>
      </c>
      <c r="N88" s="20">
        <f t="shared" ca="1" si="64"/>
        <v>0.70733712633903745</v>
      </c>
      <c r="O88">
        <f t="shared" ca="1" si="65"/>
        <v>-0.24036927207212391</v>
      </c>
      <c r="P88">
        <f t="shared" si="52"/>
        <v>0.88</v>
      </c>
      <c r="Q88">
        <f t="shared" si="52"/>
        <v>0.06</v>
      </c>
      <c r="R88" s="21">
        <f t="shared" si="53"/>
        <v>0.18768475991649269</v>
      </c>
      <c r="S88">
        <f t="shared" si="57"/>
        <v>0.24768475991649269</v>
      </c>
      <c r="T88" t="b">
        <f t="shared" si="66"/>
        <v>1</v>
      </c>
      <c r="U88">
        <f t="shared" si="67"/>
        <v>1.1276847599164928</v>
      </c>
      <c r="V88">
        <f t="shared" si="68"/>
        <v>-0.29268475991649268</v>
      </c>
      <c r="W88" s="20">
        <f t="shared" ca="1" si="69"/>
        <v>0.70733712633903745</v>
      </c>
      <c r="X88">
        <f t="shared" ca="1" si="70"/>
        <v>-0.20702679700256302</v>
      </c>
      <c r="Y88">
        <f t="shared" si="54"/>
        <v>0.44</v>
      </c>
      <c r="Z88">
        <f t="shared" si="54"/>
        <v>5.7299999999999997E-2</v>
      </c>
      <c r="AA88" s="21">
        <f t="shared" si="55"/>
        <v>0.18302502606882168</v>
      </c>
      <c r="AB88">
        <f t="shared" si="58"/>
        <v>0.24032502606882167</v>
      </c>
      <c r="AC88" t="b">
        <f t="shared" si="71"/>
        <v>1</v>
      </c>
      <c r="AD88">
        <f t="shared" si="72"/>
        <v>0.68032502606882161</v>
      </c>
      <c r="AE88">
        <f t="shared" si="73"/>
        <v>0.15467497393117846</v>
      </c>
      <c r="AF88" s="20">
        <f t="shared" ca="1" si="74"/>
        <v>0.70733712633903745</v>
      </c>
      <c r="AG88">
        <f t="shared" ca="1" si="75"/>
        <v>0.1094073515770453</v>
      </c>
    </row>
    <row r="89" spans="1:33" x14ac:dyDescent="0.25">
      <c r="A89" s="10">
        <v>39295</v>
      </c>
      <c r="B89">
        <f>VLOOKUP($A89,CurveFetch!$D$8:$T$292,B$12)</f>
        <v>4.6139999999999999</v>
      </c>
      <c r="C89">
        <f>VLOOKUP($A89,CurveFetch!$D$8:$T$292,C$12)</f>
        <v>-0.27500000000000002</v>
      </c>
      <c r="D89">
        <f>VLOOKUP($A89,CurveFetch!$D$8:$T$292,D$12)</f>
        <v>0.56000000000000005</v>
      </c>
      <c r="E89">
        <f t="shared" si="59"/>
        <v>4.3389999999999995</v>
      </c>
      <c r="F89">
        <f t="shared" si="60"/>
        <v>0.83500000000000008</v>
      </c>
      <c r="G89">
        <f t="shared" si="50"/>
        <v>0.88</v>
      </c>
      <c r="H89">
        <f t="shared" si="50"/>
        <v>0.06</v>
      </c>
      <c r="I89" s="21">
        <f t="shared" si="51"/>
        <v>0.23800421940928268</v>
      </c>
      <c r="J89">
        <f t="shared" si="56"/>
        <v>0.29800421940928268</v>
      </c>
      <c r="K89" t="b">
        <f t="shared" si="61"/>
        <v>1</v>
      </c>
      <c r="L89">
        <f t="shared" si="62"/>
        <v>1.1780042194092828</v>
      </c>
      <c r="M89">
        <f t="shared" si="63"/>
        <v>-0.34300421940928272</v>
      </c>
      <c r="N89" s="20">
        <f t="shared" ca="1" si="64"/>
        <v>0.70404094284947849</v>
      </c>
      <c r="O89">
        <f t="shared" ca="1" si="65"/>
        <v>-0.24148901403426079</v>
      </c>
      <c r="P89">
        <f t="shared" si="52"/>
        <v>0.88</v>
      </c>
      <c r="Q89">
        <f t="shared" si="52"/>
        <v>0.06</v>
      </c>
      <c r="R89" s="21">
        <f t="shared" si="53"/>
        <v>0.19022755741127348</v>
      </c>
      <c r="S89">
        <f t="shared" si="57"/>
        <v>0.25022755741127345</v>
      </c>
      <c r="T89" t="b">
        <f t="shared" si="66"/>
        <v>1</v>
      </c>
      <c r="U89">
        <f t="shared" si="67"/>
        <v>1.1302275574112735</v>
      </c>
      <c r="V89">
        <f t="shared" si="68"/>
        <v>-0.29522755741127338</v>
      </c>
      <c r="W89" s="20">
        <f t="shared" ca="1" si="69"/>
        <v>0.70404094284947849</v>
      </c>
      <c r="X89">
        <f t="shared" ca="1" si="70"/>
        <v>-0.20785228787498145</v>
      </c>
      <c r="Y89">
        <f t="shared" si="54"/>
        <v>0.44</v>
      </c>
      <c r="Z89">
        <f t="shared" si="54"/>
        <v>5.7299999999999997E-2</v>
      </c>
      <c r="AA89" s="21">
        <f t="shared" si="55"/>
        <v>0.18550469238790407</v>
      </c>
      <c r="AB89">
        <f t="shared" si="58"/>
        <v>0.24280469238790406</v>
      </c>
      <c r="AC89" t="b">
        <f t="shared" si="71"/>
        <v>1</v>
      </c>
      <c r="AD89">
        <f t="shared" si="72"/>
        <v>0.68280469238790409</v>
      </c>
      <c r="AE89">
        <f t="shared" si="73"/>
        <v>0.15219530761209599</v>
      </c>
      <c r="AF89" s="20">
        <f t="shared" ca="1" si="74"/>
        <v>0.70404094284947849</v>
      </c>
      <c r="AG89">
        <f t="shared" ca="1" si="75"/>
        <v>0.10715172786848647</v>
      </c>
    </row>
    <row r="90" spans="1:33" x14ac:dyDescent="0.25">
      <c r="A90" s="10">
        <v>39326</v>
      </c>
      <c r="B90">
        <f>VLOOKUP($A90,CurveFetch!$D$8:$T$292,B$12)</f>
        <v>4.6219999999999999</v>
      </c>
      <c r="C90">
        <f>VLOOKUP($A90,CurveFetch!$D$8:$T$292,C$12)</f>
        <v>-0.27500000000000002</v>
      </c>
      <c r="D90">
        <f>VLOOKUP($A90,CurveFetch!$D$8:$T$292,D$12)</f>
        <v>0.56000000000000005</v>
      </c>
      <c r="E90">
        <f t="shared" si="59"/>
        <v>4.3469999999999995</v>
      </c>
      <c r="F90">
        <f t="shared" si="60"/>
        <v>0.83500000000000008</v>
      </c>
      <c r="G90">
        <f t="shared" si="50"/>
        <v>0.88</v>
      </c>
      <c r="H90">
        <f t="shared" si="50"/>
        <v>0.06</v>
      </c>
      <c r="I90" s="21">
        <f t="shared" si="51"/>
        <v>0.23844303797468352</v>
      </c>
      <c r="J90">
        <f t="shared" si="56"/>
        <v>0.29844303797468352</v>
      </c>
      <c r="K90" t="b">
        <f t="shared" si="61"/>
        <v>1</v>
      </c>
      <c r="L90">
        <f t="shared" si="62"/>
        <v>1.1784430379746835</v>
      </c>
      <c r="M90">
        <f t="shared" si="63"/>
        <v>-0.34344303797468345</v>
      </c>
      <c r="N90" s="20">
        <f t="shared" ca="1" si="64"/>
        <v>0.70076011953994199</v>
      </c>
      <c r="O90">
        <f t="shared" ca="1" si="65"/>
        <v>-0.24067118434630003</v>
      </c>
      <c r="P90">
        <f t="shared" si="52"/>
        <v>0.88</v>
      </c>
      <c r="Q90">
        <f t="shared" si="52"/>
        <v>0.06</v>
      </c>
      <c r="R90" s="21">
        <f t="shared" si="53"/>
        <v>0.19057828810020877</v>
      </c>
      <c r="S90">
        <f t="shared" si="57"/>
        <v>0.25057828810020877</v>
      </c>
      <c r="T90" t="b">
        <f t="shared" si="66"/>
        <v>1</v>
      </c>
      <c r="U90">
        <f t="shared" si="67"/>
        <v>1.1305782881002089</v>
      </c>
      <c r="V90">
        <f t="shared" si="68"/>
        <v>-0.29557828810020881</v>
      </c>
      <c r="W90" s="20">
        <f t="shared" ca="1" si="69"/>
        <v>0.70076011953994199</v>
      </c>
      <c r="X90">
        <f t="shared" ca="1" si="70"/>
        <v>-0.20712947650251373</v>
      </c>
      <c r="Y90">
        <f t="shared" si="54"/>
        <v>0.44</v>
      </c>
      <c r="Z90">
        <f t="shared" si="54"/>
        <v>5.7299999999999997E-2</v>
      </c>
      <c r="AA90" s="21">
        <f t="shared" si="55"/>
        <v>0.18584671532846714</v>
      </c>
      <c r="AB90">
        <f t="shared" si="58"/>
        <v>0.24314671532846713</v>
      </c>
      <c r="AC90" t="b">
        <f t="shared" si="71"/>
        <v>1</v>
      </c>
      <c r="AD90">
        <f t="shared" si="72"/>
        <v>0.68314671532846716</v>
      </c>
      <c r="AE90">
        <f t="shared" si="73"/>
        <v>0.15185328467153292</v>
      </c>
      <c r="AF90" s="20">
        <f t="shared" ca="1" si="74"/>
        <v>0.70076011953994199</v>
      </c>
      <c r="AG90">
        <f t="shared" ca="1" si="75"/>
        <v>0.10641272591895624</v>
      </c>
    </row>
    <row r="91" spans="1:33" x14ac:dyDescent="0.25">
      <c r="A91" s="10">
        <v>39356</v>
      </c>
      <c r="B91">
        <f>VLOOKUP($A91,CurveFetch!$D$8:$T$292,B$12)</f>
        <v>4.6500000000000004</v>
      </c>
      <c r="C91">
        <f>VLOOKUP($A91,CurveFetch!$D$8:$T$292,C$12)</f>
        <v>-0.27500000000000002</v>
      </c>
      <c r="D91">
        <f>VLOOKUP($A91,CurveFetch!$D$8:$T$292,D$12)</f>
        <v>0.56000000000000005</v>
      </c>
      <c r="E91">
        <f t="shared" si="59"/>
        <v>4.375</v>
      </c>
      <c r="F91">
        <f t="shared" si="60"/>
        <v>0.83500000000000008</v>
      </c>
      <c r="G91">
        <f t="shared" si="50"/>
        <v>0.88</v>
      </c>
      <c r="H91">
        <f t="shared" si="50"/>
        <v>0.06</v>
      </c>
      <c r="I91" s="21">
        <f t="shared" si="51"/>
        <v>0.23997890295358651</v>
      </c>
      <c r="J91">
        <f t="shared" si="56"/>
        <v>0.29997890295358653</v>
      </c>
      <c r="K91" t="b">
        <f t="shared" si="61"/>
        <v>1</v>
      </c>
      <c r="L91">
        <f t="shared" si="62"/>
        <v>1.1799789029535865</v>
      </c>
      <c r="M91">
        <f t="shared" si="63"/>
        <v>-0.34497890295358646</v>
      </c>
      <c r="N91" s="20">
        <f t="shared" ca="1" si="64"/>
        <v>0.69759968675589323</v>
      </c>
      <c r="O91">
        <f t="shared" ca="1" si="65"/>
        <v>-0.24065717463781361</v>
      </c>
      <c r="P91">
        <f t="shared" si="52"/>
        <v>0.88</v>
      </c>
      <c r="Q91">
        <f t="shared" si="52"/>
        <v>0.06</v>
      </c>
      <c r="R91" s="21">
        <f t="shared" si="53"/>
        <v>0.19180584551148228</v>
      </c>
      <c r="S91">
        <f t="shared" si="57"/>
        <v>0.25180584551148227</v>
      </c>
      <c r="T91" t="b">
        <f t="shared" si="66"/>
        <v>1</v>
      </c>
      <c r="U91">
        <f t="shared" si="67"/>
        <v>1.1318058455114823</v>
      </c>
      <c r="V91">
        <f t="shared" si="68"/>
        <v>-0.29680584551148226</v>
      </c>
      <c r="W91" s="20">
        <f t="shared" ca="1" si="69"/>
        <v>0.69759968675589323</v>
      </c>
      <c r="X91">
        <f t="shared" ca="1" si="70"/>
        <v>-0.20705166485612805</v>
      </c>
      <c r="Y91">
        <f t="shared" si="54"/>
        <v>0.44</v>
      </c>
      <c r="Z91">
        <f t="shared" si="54"/>
        <v>5.7299999999999997E-2</v>
      </c>
      <c r="AA91" s="21">
        <f t="shared" si="55"/>
        <v>0.18704379562043796</v>
      </c>
      <c r="AB91">
        <f t="shared" si="58"/>
        <v>0.24434379562043795</v>
      </c>
      <c r="AC91" t="b">
        <f t="shared" si="71"/>
        <v>1</v>
      </c>
      <c r="AD91">
        <f t="shared" si="72"/>
        <v>0.6843437956204379</v>
      </c>
      <c r="AE91">
        <f t="shared" si="73"/>
        <v>0.15065620437956218</v>
      </c>
      <c r="AF91" s="20">
        <f t="shared" ca="1" si="74"/>
        <v>0.69759968675589323</v>
      </c>
      <c r="AG91">
        <f t="shared" ca="1" si="75"/>
        <v>0.1050977209830144</v>
      </c>
    </row>
    <row r="92" spans="1:33" x14ac:dyDescent="0.25">
      <c r="A92" s="10">
        <v>39387</v>
      </c>
      <c r="B92">
        <f>VLOOKUP($A92,CurveFetch!$D$8:$T$292,B$12)</f>
        <v>4.7720000000000002</v>
      </c>
      <c r="C92">
        <f>VLOOKUP($A92,CurveFetch!$D$8:$T$292,C$12)</f>
        <v>-0.16</v>
      </c>
      <c r="D92">
        <f>VLOOKUP($A92,CurveFetch!$D$8:$T$292,D$12)</f>
        <v>0.42</v>
      </c>
      <c r="E92">
        <f t="shared" si="59"/>
        <v>4.6120000000000001</v>
      </c>
      <c r="F92">
        <f t="shared" si="60"/>
        <v>0.57999999999999996</v>
      </c>
      <c r="G92">
        <f t="shared" si="50"/>
        <v>0.88</v>
      </c>
      <c r="H92">
        <f t="shared" si="50"/>
        <v>0.06</v>
      </c>
      <c r="I92" s="21">
        <f t="shared" si="51"/>
        <v>0.25297890295358649</v>
      </c>
      <c r="J92">
        <f t="shared" si="56"/>
        <v>0.31297890295358649</v>
      </c>
      <c r="K92" t="b">
        <f t="shared" si="61"/>
        <v>1</v>
      </c>
      <c r="L92">
        <f t="shared" si="62"/>
        <v>1.1929789029535864</v>
      </c>
      <c r="M92">
        <f t="shared" si="63"/>
        <v>-0.61297890295358648</v>
      </c>
      <c r="N92" s="20">
        <f t="shared" ca="1" si="64"/>
        <v>0.69434887963128045</v>
      </c>
      <c r="O92">
        <f t="shared" ca="1" si="65"/>
        <v>-0.42562121450343415</v>
      </c>
      <c r="P92">
        <f t="shared" si="52"/>
        <v>0.88</v>
      </c>
      <c r="Q92">
        <f t="shared" si="52"/>
        <v>0.06</v>
      </c>
      <c r="R92" s="21">
        <f t="shared" si="53"/>
        <v>0.20219624217119</v>
      </c>
      <c r="S92">
        <f t="shared" si="57"/>
        <v>0.26219624217118997</v>
      </c>
      <c r="T92" t="b">
        <f t="shared" si="66"/>
        <v>1</v>
      </c>
      <c r="U92">
        <f t="shared" si="67"/>
        <v>1.14219624217119</v>
      </c>
      <c r="V92">
        <f t="shared" si="68"/>
        <v>-0.56219624217119002</v>
      </c>
      <c r="W92" s="20">
        <f t="shared" ca="1" si="69"/>
        <v>0.69434887963128045</v>
      </c>
      <c r="X92">
        <f t="shared" ca="1" si="70"/>
        <v>-0.3903603308844818</v>
      </c>
      <c r="Y92">
        <f t="shared" si="54"/>
        <v>0.44</v>
      </c>
      <c r="Z92">
        <f t="shared" si="54"/>
        <v>5.7299999999999997E-2</v>
      </c>
      <c r="AA92" s="21">
        <f t="shared" si="55"/>
        <v>0.19717622523461942</v>
      </c>
      <c r="AB92">
        <f t="shared" si="58"/>
        <v>0.25447622523461944</v>
      </c>
      <c r="AC92" t="b">
        <f t="shared" si="71"/>
        <v>1</v>
      </c>
      <c r="AD92">
        <f t="shared" si="72"/>
        <v>0.69447622523461949</v>
      </c>
      <c r="AE92">
        <f t="shared" si="73"/>
        <v>-0.11447622523461953</v>
      </c>
      <c r="AF92" s="20">
        <f t="shared" ca="1" si="74"/>
        <v>0.69434887963128045</v>
      </c>
      <c r="AG92">
        <f t="shared" ca="1" si="75"/>
        <v>-7.9486438736076193E-2</v>
      </c>
    </row>
    <row r="93" spans="1:33" x14ac:dyDescent="0.25">
      <c r="A93" s="10">
        <v>39417</v>
      </c>
      <c r="B93">
        <f>VLOOKUP($A93,CurveFetch!$D$8:$T$292,B$12)</f>
        <v>4.9000000000000004</v>
      </c>
      <c r="C93">
        <f>VLOOKUP($A93,CurveFetch!$D$8:$T$292,C$12)</f>
        <v>-0.16</v>
      </c>
      <c r="D93">
        <f>VLOOKUP($A93,CurveFetch!$D$8:$T$292,D$12)</f>
        <v>0.42</v>
      </c>
      <c r="E93">
        <f t="shared" si="59"/>
        <v>4.74</v>
      </c>
      <c r="F93">
        <f t="shared" si="60"/>
        <v>0.57999999999999996</v>
      </c>
      <c r="G93">
        <f t="shared" si="50"/>
        <v>0.88</v>
      </c>
      <c r="H93">
        <f t="shared" si="50"/>
        <v>0.06</v>
      </c>
      <c r="I93" s="21">
        <f t="shared" si="51"/>
        <v>0.26</v>
      </c>
      <c r="J93">
        <f t="shared" si="56"/>
        <v>0.32</v>
      </c>
      <c r="K93" t="b">
        <f t="shared" si="61"/>
        <v>1</v>
      </c>
      <c r="L93">
        <f t="shared" si="62"/>
        <v>1.2</v>
      </c>
      <c r="M93">
        <f t="shared" si="63"/>
        <v>-0.62</v>
      </c>
      <c r="N93" s="20">
        <f t="shared" ca="1" si="64"/>
        <v>0.69121736158171632</v>
      </c>
      <c r="O93">
        <f t="shared" ca="1" si="65"/>
        <v>-0.42855476418066413</v>
      </c>
      <c r="P93">
        <f t="shared" si="52"/>
        <v>0.88</v>
      </c>
      <c r="Q93">
        <f t="shared" si="52"/>
        <v>0.06</v>
      </c>
      <c r="R93" s="21">
        <f t="shared" si="53"/>
        <v>0.20780793319415453</v>
      </c>
      <c r="S93">
        <f t="shared" si="57"/>
        <v>0.26780793319415452</v>
      </c>
      <c r="T93" t="b">
        <f t="shared" si="66"/>
        <v>1</v>
      </c>
      <c r="U93">
        <f t="shared" si="67"/>
        <v>1.1478079331941546</v>
      </c>
      <c r="V93">
        <f t="shared" si="68"/>
        <v>-0.56780793319415468</v>
      </c>
      <c r="W93" s="20">
        <f t="shared" ca="1" si="69"/>
        <v>0.69121736158171632</v>
      </c>
      <c r="X93">
        <f t="shared" ca="1" si="70"/>
        <v>-0.39247870146763103</v>
      </c>
      <c r="Y93">
        <f t="shared" si="54"/>
        <v>0.44</v>
      </c>
      <c r="Z93">
        <f t="shared" si="54"/>
        <v>5.7299999999999997E-2</v>
      </c>
      <c r="AA93" s="21">
        <f t="shared" si="55"/>
        <v>0.2026485922836288</v>
      </c>
      <c r="AB93">
        <f t="shared" si="58"/>
        <v>0.25994859228362882</v>
      </c>
      <c r="AC93" t="b">
        <f t="shared" si="71"/>
        <v>1</v>
      </c>
      <c r="AD93">
        <f t="shared" si="72"/>
        <v>0.69994859228362882</v>
      </c>
      <c r="AE93">
        <f t="shared" si="73"/>
        <v>-0.11994859228362886</v>
      </c>
      <c r="AF93" s="20">
        <f t="shared" ca="1" si="74"/>
        <v>0.69121736158171632</v>
      </c>
      <c r="AG93">
        <f t="shared" ca="1" si="75"/>
        <v>-8.2910549483730958E-2</v>
      </c>
    </row>
    <row r="94" spans="1:33" x14ac:dyDescent="0.25">
      <c r="A94" s="10">
        <v>39448</v>
      </c>
      <c r="B94">
        <f>VLOOKUP($A94,CurveFetch!$D$8:$T$292,B$12)</f>
        <v>4.8949999999999996</v>
      </c>
      <c r="C94">
        <f>VLOOKUP($A94,CurveFetch!$D$8:$T$292,C$12)</f>
        <v>-0.16</v>
      </c>
      <c r="D94">
        <f>VLOOKUP($A94,CurveFetch!$D$8:$T$292,D$12)</f>
        <v>0.42</v>
      </c>
      <c r="E94">
        <f t="shared" si="59"/>
        <v>4.7349999999999994</v>
      </c>
      <c r="F94">
        <f t="shared" si="60"/>
        <v>0.57999999999999996</v>
      </c>
      <c r="G94">
        <f t="shared" si="50"/>
        <v>0.88</v>
      </c>
      <c r="H94">
        <f t="shared" si="50"/>
        <v>0.06</v>
      </c>
      <c r="I94" s="21">
        <f t="shared" si="51"/>
        <v>0.25972573839662444</v>
      </c>
      <c r="J94">
        <f t="shared" si="56"/>
        <v>0.31972573839662444</v>
      </c>
      <c r="K94" t="b">
        <f t="shared" si="61"/>
        <v>1</v>
      </c>
      <c r="L94">
        <f t="shared" si="62"/>
        <v>1.1997257383966244</v>
      </c>
      <c r="M94">
        <f t="shared" si="63"/>
        <v>-0.61972573839662448</v>
      </c>
      <c r="N94" s="20">
        <f t="shared" ca="1" si="64"/>
        <v>0.68799629602456946</v>
      </c>
      <c r="O94">
        <f t="shared" ca="1" si="65"/>
        <v>-0.42636901256796894</v>
      </c>
      <c r="P94">
        <f t="shared" si="52"/>
        <v>0.88</v>
      </c>
      <c r="Q94">
        <f t="shared" si="52"/>
        <v>0.06</v>
      </c>
      <c r="R94" s="21">
        <f t="shared" si="53"/>
        <v>0.20758872651356994</v>
      </c>
      <c r="S94">
        <f t="shared" si="57"/>
        <v>0.26758872651356991</v>
      </c>
      <c r="T94" t="b">
        <f t="shared" si="66"/>
        <v>1</v>
      </c>
      <c r="U94">
        <f t="shared" si="67"/>
        <v>1.14758872651357</v>
      </c>
      <c r="V94">
        <f t="shared" si="68"/>
        <v>-0.56758872651357006</v>
      </c>
      <c r="W94" s="20">
        <f t="shared" ca="1" si="69"/>
        <v>0.68799629602456946</v>
      </c>
      <c r="X94">
        <f t="shared" ca="1" si="70"/>
        <v>-0.39049894150663855</v>
      </c>
      <c r="Y94">
        <f t="shared" si="54"/>
        <v>0.44</v>
      </c>
      <c r="Z94">
        <f t="shared" si="54"/>
        <v>5.7299999999999997E-2</v>
      </c>
      <c r="AA94" s="21">
        <f t="shared" si="55"/>
        <v>0.20243482794577683</v>
      </c>
      <c r="AB94">
        <f t="shared" si="58"/>
        <v>0.25973482794577685</v>
      </c>
      <c r="AC94" t="b">
        <f t="shared" si="71"/>
        <v>1</v>
      </c>
      <c r="AD94">
        <f t="shared" si="72"/>
        <v>0.6997348279457769</v>
      </c>
      <c r="AE94">
        <f t="shared" si="73"/>
        <v>-0.11973482794577694</v>
      </c>
      <c r="AF94" s="20">
        <f t="shared" ca="1" si="74"/>
        <v>0.68799629602456946</v>
      </c>
      <c r="AG94">
        <f t="shared" ca="1" si="75"/>
        <v>-8.2377118131833654E-2</v>
      </c>
    </row>
    <row r="95" spans="1:33" x14ac:dyDescent="0.25">
      <c r="A95" s="10">
        <v>39479</v>
      </c>
      <c r="B95">
        <f>VLOOKUP($A95,CurveFetch!$D$8:$T$292,B$12)</f>
        <v>4.7750000000000004</v>
      </c>
      <c r="C95">
        <f>VLOOKUP($A95,CurveFetch!$D$8:$T$292,C$12)</f>
        <v>-0.16</v>
      </c>
      <c r="D95">
        <f>VLOOKUP($A95,CurveFetch!$D$8:$T$292,D$12)</f>
        <v>0.42</v>
      </c>
      <c r="E95">
        <f t="shared" si="59"/>
        <v>4.6150000000000002</v>
      </c>
      <c r="F95">
        <f t="shared" si="60"/>
        <v>0.57999999999999996</v>
      </c>
      <c r="G95">
        <f t="shared" si="50"/>
        <v>0.88</v>
      </c>
      <c r="H95">
        <f t="shared" si="50"/>
        <v>0.06</v>
      </c>
      <c r="I95" s="21">
        <f t="shared" si="51"/>
        <v>0.25314345991561182</v>
      </c>
      <c r="J95">
        <f t="shared" si="56"/>
        <v>0.31314345991561182</v>
      </c>
      <c r="K95" t="b">
        <f t="shared" si="61"/>
        <v>1</v>
      </c>
      <c r="L95">
        <f t="shared" si="62"/>
        <v>1.1931434599156119</v>
      </c>
      <c r="M95">
        <f t="shared" si="63"/>
        <v>-0.61314345991561192</v>
      </c>
      <c r="N95" s="20">
        <f t="shared" ca="1" si="64"/>
        <v>0.68479024059867788</v>
      </c>
      <c r="O95">
        <f t="shared" ca="1" si="65"/>
        <v>-0.41987465743711772</v>
      </c>
      <c r="P95">
        <f t="shared" si="52"/>
        <v>0.88</v>
      </c>
      <c r="Q95">
        <f t="shared" si="52"/>
        <v>0.06</v>
      </c>
      <c r="R95" s="21">
        <f t="shared" si="53"/>
        <v>0.20232776617954074</v>
      </c>
      <c r="S95">
        <f t="shared" si="57"/>
        <v>0.26232776617954073</v>
      </c>
      <c r="T95" t="b">
        <f t="shared" si="66"/>
        <v>1</v>
      </c>
      <c r="U95">
        <f t="shared" si="67"/>
        <v>1.1423277661795408</v>
      </c>
      <c r="V95">
        <f t="shared" si="68"/>
        <v>-0.56232776617954083</v>
      </c>
      <c r="W95" s="20">
        <f t="shared" ca="1" si="69"/>
        <v>0.68479024059867788</v>
      </c>
      <c r="X95">
        <f t="shared" ca="1" si="70"/>
        <v>-0.38507656629740483</v>
      </c>
      <c r="Y95">
        <f t="shared" si="54"/>
        <v>0.44</v>
      </c>
      <c r="Z95">
        <f t="shared" si="54"/>
        <v>5.7299999999999997E-2</v>
      </c>
      <c r="AA95" s="21">
        <f t="shared" si="55"/>
        <v>0.19730448383733057</v>
      </c>
      <c r="AB95">
        <f t="shared" si="58"/>
        <v>0.25460448383733059</v>
      </c>
      <c r="AC95" t="b">
        <f t="shared" si="71"/>
        <v>1</v>
      </c>
      <c r="AD95">
        <f t="shared" si="72"/>
        <v>0.69460448383733064</v>
      </c>
      <c r="AE95">
        <f t="shared" si="73"/>
        <v>-0.11460448383733068</v>
      </c>
      <c r="AF95" s="20">
        <f t="shared" ca="1" si="74"/>
        <v>0.68479024059867788</v>
      </c>
      <c r="AG95">
        <f t="shared" ca="1" si="75"/>
        <v>-7.8480032060652974E-2</v>
      </c>
    </row>
    <row r="96" spans="1:33" x14ac:dyDescent="0.25">
      <c r="A96" s="10">
        <v>39508</v>
      </c>
      <c r="B96">
        <f>VLOOKUP($A96,CurveFetch!$D$8:$T$292,B$12)</f>
        <v>4.6349999999999998</v>
      </c>
      <c r="C96">
        <f>VLOOKUP($A96,CurveFetch!$D$8:$T$292,C$12)</f>
        <v>-0.16</v>
      </c>
      <c r="D96">
        <f>VLOOKUP($A96,CurveFetch!$D$8:$T$292,D$12)</f>
        <v>0.42</v>
      </c>
      <c r="E96">
        <f t="shared" si="59"/>
        <v>4.4749999999999996</v>
      </c>
      <c r="F96">
        <f t="shared" si="60"/>
        <v>0.57999999999999996</v>
      </c>
      <c r="G96">
        <f t="shared" si="50"/>
        <v>0.88</v>
      </c>
      <c r="H96">
        <f t="shared" si="50"/>
        <v>0.06</v>
      </c>
      <c r="I96" s="21">
        <f t="shared" si="51"/>
        <v>0.24546413502109704</v>
      </c>
      <c r="J96">
        <f t="shared" si="56"/>
        <v>0.30546413502109704</v>
      </c>
      <c r="K96" t="b">
        <f t="shared" si="61"/>
        <v>1</v>
      </c>
      <c r="L96">
        <f t="shared" si="62"/>
        <v>1.185464135021097</v>
      </c>
      <c r="M96">
        <f t="shared" si="63"/>
        <v>-0.60546413502109708</v>
      </c>
      <c r="N96" s="20">
        <f t="shared" ca="1" si="64"/>
        <v>0.68180455426838382</v>
      </c>
      <c r="O96">
        <f t="shared" ca="1" si="65"/>
        <v>-0.41280820470355167</v>
      </c>
      <c r="P96">
        <f t="shared" si="52"/>
        <v>0.88</v>
      </c>
      <c r="Q96">
        <f t="shared" si="52"/>
        <v>0.06</v>
      </c>
      <c r="R96" s="21">
        <f t="shared" si="53"/>
        <v>0.19618997912317326</v>
      </c>
      <c r="S96">
        <f t="shared" si="57"/>
        <v>0.25618997912317326</v>
      </c>
      <c r="T96" t="b">
        <f t="shared" si="66"/>
        <v>1</v>
      </c>
      <c r="U96">
        <f t="shared" si="67"/>
        <v>1.1361899791231733</v>
      </c>
      <c r="V96">
        <f t="shared" si="68"/>
        <v>-0.55618997912317336</v>
      </c>
      <c r="W96" s="20">
        <f t="shared" ca="1" si="69"/>
        <v>0.68180455426838382</v>
      </c>
      <c r="X96">
        <f t="shared" ca="1" si="70"/>
        <v>-0.37921286080461691</v>
      </c>
      <c r="Y96">
        <f t="shared" si="54"/>
        <v>0.44</v>
      </c>
      <c r="Z96">
        <f t="shared" si="54"/>
        <v>5.7299999999999997E-2</v>
      </c>
      <c r="AA96" s="21">
        <f t="shared" si="55"/>
        <v>0.19131908237747655</v>
      </c>
      <c r="AB96">
        <f t="shared" si="58"/>
        <v>0.24861908237747654</v>
      </c>
      <c r="AC96" t="b">
        <f t="shared" si="71"/>
        <v>1</v>
      </c>
      <c r="AD96">
        <f t="shared" si="72"/>
        <v>0.68861908237747649</v>
      </c>
      <c r="AE96">
        <f t="shared" si="73"/>
        <v>-0.10861908237747653</v>
      </c>
      <c r="AF96" s="20">
        <f t="shared" ca="1" si="74"/>
        <v>0.68180455426838382</v>
      </c>
      <c r="AG96">
        <f t="shared" ca="1" si="75"/>
        <v>-7.4056985045416246E-2</v>
      </c>
    </row>
    <row r="97" spans="1:33" x14ac:dyDescent="0.25">
      <c r="A97" s="10">
        <v>39539</v>
      </c>
      <c r="B97">
        <f>VLOOKUP($A97,CurveFetch!$D$8:$T$292,B$12)</f>
        <v>4.5220000000000002</v>
      </c>
      <c r="C97">
        <f>VLOOKUP($A97,CurveFetch!$D$8:$T$292,C$12)</f>
        <v>-0.27500000000000002</v>
      </c>
      <c r="D97">
        <f>VLOOKUP($A97,CurveFetch!$D$8:$T$292,D$12)</f>
        <v>0.56000000000000005</v>
      </c>
      <c r="E97">
        <f t="shared" si="59"/>
        <v>4.2469999999999999</v>
      </c>
      <c r="F97">
        <f t="shared" si="60"/>
        <v>0.83500000000000008</v>
      </c>
      <c r="G97">
        <f t="shared" si="50"/>
        <v>0.88</v>
      </c>
      <c r="H97">
        <f t="shared" si="50"/>
        <v>0.06</v>
      </c>
      <c r="I97" s="21">
        <f t="shared" si="51"/>
        <v>0.23295780590717299</v>
      </c>
      <c r="J97">
        <f t="shared" si="56"/>
        <v>0.29295780590717302</v>
      </c>
      <c r="K97" t="b">
        <f t="shared" si="61"/>
        <v>1</v>
      </c>
      <c r="L97">
        <f t="shared" si="62"/>
        <v>1.172957805907173</v>
      </c>
      <c r="M97">
        <f t="shared" si="63"/>
        <v>-0.33795780590717295</v>
      </c>
      <c r="N97" s="20">
        <f t="shared" ca="1" si="64"/>
        <v>0.67862735229325599</v>
      </c>
      <c r="O97">
        <f t="shared" ca="1" si="65"/>
        <v>-0.22934741100962289</v>
      </c>
      <c r="P97">
        <f t="shared" si="52"/>
        <v>0.88</v>
      </c>
      <c r="Q97">
        <f t="shared" si="52"/>
        <v>0.06</v>
      </c>
      <c r="R97" s="21">
        <f t="shared" si="53"/>
        <v>0.18619415448851775</v>
      </c>
      <c r="S97">
        <f t="shared" si="57"/>
        <v>0.24619415448851775</v>
      </c>
      <c r="T97" t="b">
        <f t="shared" si="66"/>
        <v>1</v>
      </c>
      <c r="U97">
        <f t="shared" si="67"/>
        <v>1.1261941544885177</v>
      </c>
      <c r="V97">
        <f t="shared" si="68"/>
        <v>-0.2911941544885176</v>
      </c>
      <c r="W97" s="20">
        <f t="shared" ca="1" si="69"/>
        <v>0.67862735229325599</v>
      </c>
      <c r="X97">
        <f t="shared" ca="1" si="70"/>
        <v>-0.19761231806381604</v>
      </c>
      <c r="Y97">
        <f t="shared" si="54"/>
        <v>0.44</v>
      </c>
      <c r="Z97">
        <f t="shared" si="54"/>
        <v>5.7299999999999997E-2</v>
      </c>
      <c r="AA97" s="21">
        <f t="shared" si="55"/>
        <v>0.18157142857142858</v>
      </c>
      <c r="AB97">
        <f t="shared" si="58"/>
        <v>0.23887142857142857</v>
      </c>
      <c r="AC97" t="b">
        <f t="shared" si="71"/>
        <v>1</v>
      </c>
      <c r="AD97">
        <f t="shared" si="72"/>
        <v>0.67887142857142857</v>
      </c>
      <c r="AE97">
        <f t="shared" si="73"/>
        <v>0.15612857142857151</v>
      </c>
      <c r="AF97" s="20">
        <f t="shared" ca="1" si="74"/>
        <v>0.67862735229325599</v>
      </c>
      <c r="AG97">
        <f t="shared" ca="1" si="75"/>
        <v>0.10595311904589998</v>
      </c>
    </row>
    <row r="98" spans="1:33" x14ac:dyDescent="0.25">
      <c r="A98" s="10">
        <v>39569</v>
      </c>
      <c r="B98">
        <f>VLOOKUP($A98,CurveFetch!$D$8:$T$292,B$12)</f>
        <v>4.5620000000000003</v>
      </c>
      <c r="C98">
        <f>VLOOKUP($A98,CurveFetch!$D$8:$T$292,C$12)</f>
        <v>-0.27500000000000002</v>
      </c>
      <c r="D98">
        <f>VLOOKUP($A98,CurveFetch!$D$8:$T$292,D$12)</f>
        <v>0.56000000000000005</v>
      </c>
      <c r="E98">
        <f t="shared" si="59"/>
        <v>4.2869999999999999</v>
      </c>
      <c r="F98">
        <f t="shared" si="60"/>
        <v>0.83500000000000008</v>
      </c>
      <c r="G98">
        <f t="shared" si="50"/>
        <v>0.88</v>
      </c>
      <c r="H98">
        <f t="shared" si="50"/>
        <v>0.06</v>
      </c>
      <c r="I98" s="21">
        <f t="shared" si="51"/>
        <v>0.23515189873417722</v>
      </c>
      <c r="J98">
        <f t="shared" si="56"/>
        <v>0.29515189873417724</v>
      </c>
      <c r="K98" t="b">
        <f t="shared" si="61"/>
        <v>1</v>
      </c>
      <c r="L98">
        <f t="shared" si="62"/>
        <v>1.1751518987341774</v>
      </c>
      <c r="M98">
        <f t="shared" si="63"/>
        <v>-0.34015189873417728</v>
      </c>
      <c r="N98" s="20">
        <f t="shared" ca="1" si="64"/>
        <v>0.67556673843619508</v>
      </c>
      <c r="O98">
        <f t="shared" ca="1" si="65"/>
        <v>-0.22979530880072707</v>
      </c>
      <c r="P98">
        <f t="shared" si="52"/>
        <v>0.88</v>
      </c>
      <c r="Q98">
        <f t="shared" si="52"/>
        <v>0.06</v>
      </c>
      <c r="R98" s="21">
        <f t="shared" si="53"/>
        <v>0.18794780793319416</v>
      </c>
      <c r="S98">
        <f t="shared" si="57"/>
        <v>0.24794780793319415</v>
      </c>
      <c r="T98" t="b">
        <f t="shared" si="66"/>
        <v>1</v>
      </c>
      <c r="U98">
        <f t="shared" si="67"/>
        <v>1.1279478079331942</v>
      </c>
      <c r="V98">
        <f t="shared" si="68"/>
        <v>-0.29294780793319408</v>
      </c>
      <c r="W98" s="20">
        <f t="shared" ca="1" si="69"/>
        <v>0.67556673843619508</v>
      </c>
      <c r="X98">
        <f t="shared" ca="1" si="70"/>
        <v>-0.19790579513746084</v>
      </c>
      <c r="Y98">
        <f t="shared" si="54"/>
        <v>0.44</v>
      </c>
      <c r="Z98">
        <f t="shared" si="54"/>
        <v>5.7299999999999997E-2</v>
      </c>
      <c r="AA98" s="21">
        <f t="shared" si="55"/>
        <v>0.18328154327424401</v>
      </c>
      <c r="AB98">
        <f t="shared" si="58"/>
        <v>0.240581543274244</v>
      </c>
      <c r="AC98" t="b">
        <f t="shared" si="71"/>
        <v>1</v>
      </c>
      <c r="AD98">
        <f t="shared" si="72"/>
        <v>0.68058154327424403</v>
      </c>
      <c r="AE98">
        <f t="shared" si="73"/>
        <v>0.15441845672575605</v>
      </c>
      <c r="AF98" s="20">
        <f t="shared" ca="1" si="74"/>
        <v>0.67556673843619508</v>
      </c>
      <c r="AG98">
        <f t="shared" ca="1" si="75"/>
        <v>0.10431997316456974</v>
      </c>
    </row>
    <row r="99" spans="1:33" x14ac:dyDescent="0.25">
      <c r="A99" s="10">
        <v>39600</v>
      </c>
      <c r="B99">
        <f>VLOOKUP($A99,CurveFetch!$D$8:$T$292,B$12)</f>
        <v>4.6109999999999998</v>
      </c>
      <c r="C99">
        <f>VLOOKUP($A99,CurveFetch!$D$8:$T$292,C$12)</f>
        <v>-0.27500000000000002</v>
      </c>
      <c r="D99">
        <f>VLOOKUP($A99,CurveFetch!$D$8:$T$292,D$12)</f>
        <v>0.56000000000000005</v>
      </c>
      <c r="E99">
        <f t="shared" si="59"/>
        <v>4.3359999999999994</v>
      </c>
      <c r="F99">
        <f t="shared" si="60"/>
        <v>0.83500000000000008</v>
      </c>
      <c r="G99">
        <f t="shared" si="50"/>
        <v>0.88</v>
      </c>
      <c r="H99">
        <f t="shared" si="50"/>
        <v>0.06</v>
      </c>
      <c r="I99" s="21">
        <f t="shared" si="51"/>
        <v>0.23783966244725738</v>
      </c>
      <c r="J99">
        <f t="shared" si="56"/>
        <v>0.29783966244725735</v>
      </c>
      <c r="K99" t="b">
        <f t="shared" si="61"/>
        <v>1</v>
      </c>
      <c r="L99">
        <f t="shared" si="62"/>
        <v>1.1778396624472574</v>
      </c>
      <c r="M99">
        <f t="shared" si="63"/>
        <v>-0.34283966244725728</v>
      </c>
      <c r="N99" s="20">
        <f t="shared" ca="1" si="64"/>
        <v>0.6724186046165358</v>
      </c>
      <c r="O99">
        <f t="shared" ca="1" si="65"/>
        <v>-0.23053176742998888</v>
      </c>
      <c r="P99">
        <f t="shared" si="52"/>
        <v>0.88</v>
      </c>
      <c r="Q99">
        <f t="shared" si="52"/>
        <v>0.06</v>
      </c>
      <c r="R99" s="21">
        <f t="shared" si="53"/>
        <v>0.19009603340292275</v>
      </c>
      <c r="S99">
        <f t="shared" si="57"/>
        <v>0.25009603340292275</v>
      </c>
      <c r="T99" t="b">
        <f t="shared" si="66"/>
        <v>1</v>
      </c>
      <c r="U99">
        <f t="shared" si="67"/>
        <v>1.1300960334029226</v>
      </c>
      <c r="V99">
        <f t="shared" si="68"/>
        <v>-0.29509603340292256</v>
      </c>
      <c r="W99" s="20">
        <f t="shared" ca="1" si="69"/>
        <v>0.6724186046165358</v>
      </c>
      <c r="X99">
        <f t="shared" ca="1" si="70"/>
        <v>-0.19842806300866783</v>
      </c>
      <c r="Y99">
        <f t="shared" si="54"/>
        <v>0.44</v>
      </c>
      <c r="Z99">
        <f t="shared" si="54"/>
        <v>5.7299999999999997E-2</v>
      </c>
      <c r="AA99" s="21">
        <f t="shared" si="55"/>
        <v>0.18537643378519289</v>
      </c>
      <c r="AB99">
        <f t="shared" si="58"/>
        <v>0.24267643378519288</v>
      </c>
      <c r="AC99" t="b">
        <f t="shared" si="71"/>
        <v>1</v>
      </c>
      <c r="AD99">
        <f t="shared" si="72"/>
        <v>0.68267643378519294</v>
      </c>
      <c r="AE99">
        <f t="shared" si="73"/>
        <v>0.15232356621480714</v>
      </c>
      <c r="AF99" s="20">
        <f t="shared" ca="1" si="74"/>
        <v>0.6724186046165358</v>
      </c>
      <c r="AG99">
        <f t="shared" ca="1" si="75"/>
        <v>0.10242519984437511</v>
      </c>
    </row>
    <row r="100" spans="1:33" x14ac:dyDescent="0.25">
      <c r="A100" s="10">
        <v>39630</v>
      </c>
      <c r="B100">
        <f>VLOOKUP($A100,CurveFetch!$D$8:$T$292,B$12)</f>
        <v>4.641</v>
      </c>
      <c r="C100">
        <f>VLOOKUP($A100,CurveFetch!$D$8:$T$292,C$12)</f>
        <v>-0.27500000000000002</v>
      </c>
      <c r="D100">
        <f>VLOOKUP($A100,CurveFetch!$D$8:$T$292,D$12)</f>
        <v>0.56000000000000005</v>
      </c>
      <c r="E100">
        <f t="shared" si="59"/>
        <v>4.3659999999999997</v>
      </c>
      <c r="F100">
        <f t="shared" si="60"/>
        <v>0.83500000000000008</v>
      </c>
      <c r="G100">
        <f t="shared" si="50"/>
        <v>0.88</v>
      </c>
      <c r="H100">
        <f t="shared" si="50"/>
        <v>0.06</v>
      </c>
      <c r="I100" s="21">
        <f t="shared" si="51"/>
        <v>0.23948523206751055</v>
      </c>
      <c r="J100">
        <f t="shared" si="56"/>
        <v>0.29948523206751054</v>
      </c>
      <c r="K100" t="b">
        <f t="shared" si="61"/>
        <v>1</v>
      </c>
      <c r="L100">
        <f t="shared" si="62"/>
        <v>1.1794852320675107</v>
      </c>
      <c r="M100">
        <f t="shared" si="63"/>
        <v>-0.34448523206751058</v>
      </c>
      <c r="N100" s="20">
        <f t="shared" ca="1" si="64"/>
        <v>0.66938599225265116</v>
      </c>
      <c r="O100">
        <f t="shared" ca="1" si="65"/>
        <v>-0.23059358888389539</v>
      </c>
      <c r="P100">
        <f t="shared" si="52"/>
        <v>0.88</v>
      </c>
      <c r="Q100">
        <f t="shared" si="52"/>
        <v>0.06</v>
      </c>
      <c r="R100" s="21">
        <f t="shared" si="53"/>
        <v>0.19141127348643006</v>
      </c>
      <c r="S100">
        <f t="shared" si="57"/>
        <v>0.25141127348643005</v>
      </c>
      <c r="T100" t="b">
        <f t="shared" si="66"/>
        <v>1</v>
      </c>
      <c r="U100">
        <f t="shared" si="67"/>
        <v>1.1314112734864301</v>
      </c>
      <c r="V100">
        <f t="shared" si="68"/>
        <v>-0.29641127348643004</v>
      </c>
      <c r="W100" s="20">
        <f t="shared" ca="1" si="69"/>
        <v>0.66938599225265116</v>
      </c>
      <c r="X100">
        <f t="shared" ca="1" si="70"/>
        <v>-0.19841355441758593</v>
      </c>
      <c r="Y100">
        <f t="shared" si="54"/>
        <v>0.44</v>
      </c>
      <c r="Z100">
        <f t="shared" si="54"/>
        <v>5.7299999999999997E-2</v>
      </c>
      <c r="AA100" s="21">
        <f t="shared" si="55"/>
        <v>0.18665901981230448</v>
      </c>
      <c r="AB100">
        <f t="shared" si="58"/>
        <v>0.24395901981230447</v>
      </c>
      <c r="AC100" t="b">
        <f t="shared" si="71"/>
        <v>1</v>
      </c>
      <c r="AD100">
        <f t="shared" si="72"/>
        <v>0.68395901981230445</v>
      </c>
      <c r="AE100">
        <f t="shared" si="73"/>
        <v>0.15104098018769563</v>
      </c>
      <c r="AF100" s="20">
        <f t="shared" ca="1" si="74"/>
        <v>0.66938599225265116</v>
      </c>
      <c r="AG100">
        <f t="shared" ca="1" si="75"/>
        <v>0.10110471639375367</v>
      </c>
    </row>
    <row r="101" spans="1:33" x14ac:dyDescent="0.25">
      <c r="A101" s="10">
        <v>39661</v>
      </c>
      <c r="B101">
        <f>VLOOKUP($A101,CurveFetch!$D$8:$T$292,B$12)</f>
        <v>4.6989999999999998</v>
      </c>
      <c r="C101">
        <f>VLOOKUP($A101,CurveFetch!$D$8:$T$292,C$12)</f>
        <v>-0.27500000000000002</v>
      </c>
      <c r="D101">
        <f>VLOOKUP($A101,CurveFetch!$D$8:$T$292,D$12)</f>
        <v>0.56000000000000005</v>
      </c>
      <c r="E101">
        <f t="shared" si="59"/>
        <v>4.4239999999999995</v>
      </c>
      <c r="F101">
        <f t="shared" si="60"/>
        <v>0.83500000000000008</v>
      </c>
      <c r="G101">
        <f t="shared" si="50"/>
        <v>0.88</v>
      </c>
      <c r="H101">
        <f t="shared" si="50"/>
        <v>0.06</v>
      </c>
      <c r="I101" s="21">
        <f t="shared" si="51"/>
        <v>0.24266666666666664</v>
      </c>
      <c r="J101">
        <f t="shared" si="56"/>
        <v>0.30266666666666664</v>
      </c>
      <c r="K101" t="b">
        <f t="shared" si="61"/>
        <v>1</v>
      </c>
      <c r="L101">
        <f t="shared" si="62"/>
        <v>1.1826666666666665</v>
      </c>
      <c r="M101">
        <f t="shared" si="63"/>
        <v>-0.34766666666666646</v>
      </c>
      <c r="N101" s="20">
        <f t="shared" ca="1" si="64"/>
        <v>0.66626666064450435</v>
      </c>
      <c r="O101">
        <f t="shared" ca="1" si="65"/>
        <v>-0.23163870901740588</v>
      </c>
      <c r="P101">
        <f t="shared" si="52"/>
        <v>0.88</v>
      </c>
      <c r="Q101">
        <f t="shared" si="52"/>
        <v>0.06</v>
      </c>
      <c r="R101" s="21">
        <f t="shared" si="53"/>
        <v>0.19395407098121084</v>
      </c>
      <c r="S101">
        <f t="shared" si="57"/>
        <v>0.25395407098121081</v>
      </c>
      <c r="T101" t="b">
        <f t="shared" si="66"/>
        <v>1</v>
      </c>
      <c r="U101">
        <f t="shared" si="67"/>
        <v>1.1339540709812108</v>
      </c>
      <c r="V101">
        <f t="shared" si="68"/>
        <v>-0.29895407098121074</v>
      </c>
      <c r="W101" s="20">
        <f t="shared" ca="1" si="69"/>
        <v>0.66626666064450435</v>
      </c>
      <c r="X101">
        <f t="shared" ca="1" si="70"/>
        <v>-0.19918313055873141</v>
      </c>
      <c r="Y101">
        <f t="shared" si="54"/>
        <v>0.44</v>
      </c>
      <c r="Z101">
        <f t="shared" si="54"/>
        <v>5.7299999999999997E-2</v>
      </c>
      <c r="AA101" s="21">
        <f t="shared" si="55"/>
        <v>0.18913868613138685</v>
      </c>
      <c r="AB101">
        <f t="shared" si="58"/>
        <v>0.24643868613138684</v>
      </c>
      <c r="AC101" t="b">
        <f t="shared" si="71"/>
        <v>1</v>
      </c>
      <c r="AD101">
        <f t="shared" si="72"/>
        <v>0.68643868613138681</v>
      </c>
      <c r="AE101">
        <f t="shared" si="73"/>
        <v>0.14856131386861327</v>
      </c>
      <c r="AF101" s="20">
        <f t="shared" ca="1" si="74"/>
        <v>0.66626666064450435</v>
      </c>
      <c r="AG101">
        <f t="shared" ca="1" si="75"/>
        <v>9.8981450492201056E-2</v>
      </c>
    </row>
    <row r="102" spans="1:33" x14ac:dyDescent="0.25">
      <c r="A102" s="10">
        <v>39692</v>
      </c>
      <c r="B102">
        <f>VLOOKUP($A102,CurveFetch!$D$8:$T$292,B$12)</f>
        <v>4.7069999999999999</v>
      </c>
      <c r="C102">
        <f>VLOOKUP($A102,CurveFetch!$D$8:$T$292,C$12)</f>
        <v>-0.27500000000000002</v>
      </c>
      <c r="D102">
        <f>VLOOKUP($A102,CurveFetch!$D$8:$T$292,D$12)</f>
        <v>0.56000000000000005</v>
      </c>
      <c r="E102">
        <f t="shared" si="59"/>
        <v>4.4319999999999995</v>
      </c>
      <c r="F102">
        <f t="shared" si="60"/>
        <v>0.83500000000000008</v>
      </c>
      <c r="G102">
        <f t="shared" si="50"/>
        <v>0.88</v>
      </c>
      <c r="H102">
        <f t="shared" si="50"/>
        <v>0.06</v>
      </c>
      <c r="I102" s="21">
        <f t="shared" si="51"/>
        <v>0.24310548523206749</v>
      </c>
      <c r="J102">
        <f t="shared" si="56"/>
        <v>0.30310548523206748</v>
      </c>
      <c r="K102" t="b">
        <f t="shared" si="61"/>
        <v>1</v>
      </c>
      <c r="L102">
        <f t="shared" si="62"/>
        <v>1.1831054852320675</v>
      </c>
      <c r="M102">
        <f t="shared" si="63"/>
        <v>-0.34810548523206741</v>
      </c>
      <c r="N102" s="20">
        <f t="shared" ca="1" si="64"/>
        <v>0.66316186508849184</v>
      </c>
      <c r="O102">
        <f t="shared" ca="1" si="65"/>
        <v>-0.23085028283403228</v>
      </c>
      <c r="P102">
        <f t="shared" si="52"/>
        <v>0.88</v>
      </c>
      <c r="Q102">
        <f t="shared" si="52"/>
        <v>0.06</v>
      </c>
      <c r="R102" s="21">
        <f t="shared" si="53"/>
        <v>0.19430480167014613</v>
      </c>
      <c r="S102">
        <f t="shared" si="57"/>
        <v>0.25430480167014613</v>
      </c>
      <c r="T102" t="b">
        <f t="shared" si="66"/>
        <v>1</v>
      </c>
      <c r="U102">
        <f t="shared" si="67"/>
        <v>1.134304801670146</v>
      </c>
      <c r="V102">
        <f t="shared" si="68"/>
        <v>-0.29930480167014595</v>
      </c>
      <c r="W102" s="20">
        <f t="shared" ca="1" si="69"/>
        <v>0.66316186508849184</v>
      </c>
      <c r="X102">
        <f t="shared" ca="1" si="70"/>
        <v>-0.19848753050551513</v>
      </c>
      <c r="Y102">
        <f t="shared" si="54"/>
        <v>0.44</v>
      </c>
      <c r="Z102">
        <f t="shared" si="54"/>
        <v>5.7299999999999997E-2</v>
      </c>
      <c r="AA102" s="21">
        <f t="shared" si="55"/>
        <v>0.18948070907194994</v>
      </c>
      <c r="AB102">
        <f t="shared" si="58"/>
        <v>0.24678070907194993</v>
      </c>
      <c r="AC102" t="b">
        <f t="shared" si="71"/>
        <v>1</v>
      </c>
      <c r="AD102">
        <f t="shared" si="72"/>
        <v>0.68678070907194999</v>
      </c>
      <c r="AE102">
        <f t="shared" si="73"/>
        <v>0.14821929092805008</v>
      </c>
      <c r="AF102" s="20">
        <f t="shared" ca="1" si="74"/>
        <v>0.66316186508849184</v>
      </c>
      <c r="AG102">
        <f t="shared" ca="1" si="75"/>
        <v>9.8293381413939479E-2</v>
      </c>
    </row>
    <row r="103" spans="1:33" x14ac:dyDescent="0.25">
      <c r="A103" s="10">
        <v>39722</v>
      </c>
      <c r="B103">
        <f>VLOOKUP($A103,CurveFetch!$D$8:$T$292,B$12)</f>
        <v>4.7350000000000003</v>
      </c>
      <c r="C103">
        <f>VLOOKUP($A103,CurveFetch!$D$8:$T$292,C$12)</f>
        <v>-0.27500000000000002</v>
      </c>
      <c r="D103">
        <f>VLOOKUP($A103,CurveFetch!$D$8:$T$292,D$12)</f>
        <v>0.56000000000000005</v>
      </c>
      <c r="E103">
        <f t="shared" si="59"/>
        <v>4.46</v>
      </c>
      <c r="F103">
        <f t="shared" si="60"/>
        <v>0.83500000000000008</v>
      </c>
      <c r="G103">
        <f t="shared" si="50"/>
        <v>0.88</v>
      </c>
      <c r="H103">
        <f t="shared" si="50"/>
        <v>0.06</v>
      </c>
      <c r="I103" s="21">
        <f t="shared" si="51"/>
        <v>0.24464135021097047</v>
      </c>
      <c r="J103">
        <f t="shared" si="56"/>
        <v>0.3046413502109705</v>
      </c>
      <c r="K103" t="b">
        <f t="shared" si="61"/>
        <v>1</v>
      </c>
      <c r="L103">
        <f t="shared" si="62"/>
        <v>1.1846413502109705</v>
      </c>
      <c r="M103">
        <f t="shared" si="63"/>
        <v>-0.34964135021097043</v>
      </c>
      <c r="N103" s="20">
        <f t="shared" ca="1" si="64"/>
        <v>0.66017100068123613</v>
      </c>
      <c r="O103">
        <f t="shared" ca="1" si="65"/>
        <v>-0.23082308004831487</v>
      </c>
      <c r="P103">
        <f t="shared" si="52"/>
        <v>0.88</v>
      </c>
      <c r="Q103">
        <f t="shared" si="52"/>
        <v>0.06</v>
      </c>
      <c r="R103" s="21">
        <f t="shared" si="53"/>
        <v>0.19553235908141964</v>
      </c>
      <c r="S103">
        <f t="shared" si="57"/>
        <v>0.25553235908141964</v>
      </c>
      <c r="T103" t="b">
        <f t="shared" si="66"/>
        <v>1</v>
      </c>
      <c r="U103">
        <f t="shared" si="67"/>
        <v>1.1355323590814197</v>
      </c>
      <c r="V103">
        <f t="shared" si="68"/>
        <v>-0.30053235908141962</v>
      </c>
      <c r="W103" s="20">
        <f t="shared" ca="1" si="69"/>
        <v>0.66017100068123613</v>
      </c>
      <c r="X103">
        <f t="shared" ca="1" si="70"/>
        <v>-0.19840274823187337</v>
      </c>
      <c r="Y103">
        <f t="shared" si="54"/>
        <v>0.44</v>
      </c>
      <c r="Z103">
        <f t="shared" si="54"/>
        <v>5.7299999999999997E-2</v>
      </c>
      <c r="AA103" s="21">
        <f t="shared" si="55"/>
        <v>0.19067778936392077</v>
      </c>
      <c r="AB103">
        <f t="shared" si="58"/>
        <v>0.24797778936392076</v>
      </c>
      <c r="AC103" t="b">
        <f t="shared" si="71"/>
        <v>1</v>
      </c>
      <c r="AD103">
        <f t="shared" si="72"/>
        <v>0.68797778936392073</v>
      </c>
      <c r="AE103">
        <f t="shared" si="73"/>
        <v>0.14702221063607934</v>
      </c>
      <c r="AF103" s="20">
        <f t="shared" ca="1" si="74"/>
        <v>0.66017100068123613</v>
      </c>
      <c r="AG103">
        <f t="shared" ca="1" si="75"/>
        <v>9.7059799917987979E-2</v>
      </c>
    </row>
    <row r="104" spans="1:33" x14ac:dyDescent="0.25">
      <c r="A104" s="10">
        <v>39753</v>
      </c>
      <c r="B104">
        <f>VLOOKUP($A104,CurveFetch!$D$8:$T$292,B$12)</f>
        <v>4.8570000000000002</v>
      </c>
      <c r="C104">
        <f>VLOOKUP($A104,CurveFetch!$D$8:$T$292,C$12)</f>
        <v>-0.16</v>
      </c>
      <c r="D104">
        <f>VLOOKUP($A104,CurveFetch!$D$8:$T$292,D$12)</f>
        <v>0.42</v>
      </c>
      <c r="E104">
        <f t="shared" si="59"/>
        <v>4.6970000000000001</v>
      </c>
      <c r="F104">
        <f t="shared" si="60"/>
        <v>0.57999999999999996</v>
      </c>
      <c r="G104">
        <f t="shared" si="50"/>
        <v>0.88</v>
      </c>
      <c r="H104">
        <f t="shared" si="50"/>
        <v>0.06</v>
      </c>
      <c r="I104" s="21">
        <f t="shared" si="51"/>
        <v>0.25764135021097051</v>
      </c>
      <c r="J104">
        <f t="shared" si="56"/>
        <v>0.31764135021097051</v>
      </c>
      <c r="K104" t="b">
        <f t="shared" si="61"/>
        <v>1</v>
      </c>
      <c r="L104">
        <f t="shared" si="62"/>
        <v>1.1976413502109704</v>
      </c>
      <c r="M104">
        <f t="shared" si="63"/>
        <v>-0.61764135021097044</v>
      </c>
      <c r="N104" s="20">
        <f t="shared" ca="1" si="64"/>
        <v>0.65709461083585441</v>
      </c>
      <c r="O104">
        <f t="shared" ca="1" si="65"/>
        <v>-0.40584880265300927</v>
      </c>
      <c r="P104">
        <f t="shared" si="52"/>
        <v>0.88</v>
      </c>
      <c r="Q104">
        <f t="shared" si="52"/>
        <v>0.06</v>
      </c>
      <c r="R104" s="21">
        <f t="shared" si="53"/>
        <v>0.20592275574112737</v>
      </c>
      <c r="S104">
        <f t="shared" si="57"/>
        <v>0.26592275574112734</v>
      </c>
      <c r="T104" t="b">
        <f t="shared" si="66"/>
        <v>1</v>
      </c>
      <c r="U104">
        <f t="shared" si="67"/>
        <v>1.1459227557411273</v>
      </c>
      <c r="V104">
        <f t="shared" si="68"/>
        <v>-0.56592275574112738</v>
      </c>
      <c r="W104" s="20">
        <f t="shared" ca="1" si="69"/>
        <v>0.65709461083585441</v>
      </c>
      <c r="X104">
        <f t="shared" ca="1" si="70"/>
        <v>-0.37186479294687041</v>
      </c>
      <c r="Y104">
        <f t="shared" si="54"/>
        <v>0.44</v>
      </c>
      <c r="Z104">
        <f t="shared" si="54"/>
        <v>5.7299999999999997E-2</v>
      </c>
      <c r="AA104" s="21">
        <f t="shared" si="55"/>
        <v>0.2008102189781022</v>
      </c>
      <c r="AB104">
        <f t="shared" si="58"/>
        <v>0.25811021897810221</v>
      </c>
      <c r="AC104" t="b">
        <f t="shared" si="71"/>
        <v>1</v>
      </c>
      <c r="AD104">
        <f t="shared" si="72"/>
        <v>0.69811021897810221</v>
      </c>
      <c r="AE104">
        <f t="shared" si="73"/>
        <v>-0.11811021897810225</v>
      </c>
      <c r="AF104" s="20">
        <f t="shared" ca="1" si="74"/>
        <v>0.65709461083585441</v>
      </c>
      <c r="AG104">
        <f t="shared" ca="1" si="75"/>
        <v>-7.7609588375153651E-2</v>
      </c>
    </row>
    <row r="105" spans="1:33" x14ac:dyDescent="0.25">
      <c r="A105" s="10">
        <v>39783</v>
      </c>
      <c r="B105">
        <f>VLOOKUP($A105,CurveFetch!$D$8:$T$292,B$12)</f>
        <v>4.9850000000000003</v>
      </c>
      <c r="C105">
        <f>VLOOKUP($A105,CurveFetch!$D$8:$T$292,C$12)</f>
        <v>-0.16</v>
      </c>
      <c r="D105">
        <f>VLOOKUP($A105,CurveFetch!$D$8:$T$292,D$12)</f>
        <v>0.42</v>
      </c>
      <c r="E105">
        <f t="shared" si="59"/>
        <v>4.8250000000000002</v>
      </c>
      <c r="F105">
        <f t="shared" si="60"/>
        <v>0.57999999999999996</v>
      </c>
      <c r="G105">
        <f t="shared" si="50"/>
        <v>0.88</v>
      </c>
      <c r="H105">
        <f t="shared" si="50"/>
        <v>0.06</v>
      </c>
      <c r="I105" s="21">
        <f t="shared" si="51"/>
        <v>0.26466244725738397</v>
      </c>
      <c r="J105">
        <f t="shared" si="56"/>
        <v>0.32466244725738397</v>
      </c>
      <c r="K105" t="b">
        <f t="shared" si="61"/>
        <v>1</v>
      </c>
      <c r="L105">
        <f t="shared" si="62"/>
        <v>1.2046624472573839</v>
      </c>
      <c r="M105">
        <f t="shared" si="63"/>
        <v>-0.62466244725738396</v>
      </c>
      <c r="N105" s="20">
        <f t="shared" ca="1" si="64"/>
        <v>0.65413110978549405</v>
      </c>
      <c r="O105">
        <f t="shared" ca="1" si="65"/>
        <v>-0.40861113986579523</v>
      </c>
      <c r="P105">
        <f t="shared" si="52"/>
        <v>0.88</v>
      </c>
      <c r="Q105">
        <f t="shared" si="52"/>
        <v>0.06</v>
      </c>
      <c r="R105" s="21">
        <f t="shared" si="53"/>
        <v>0.21153444676409189</v>
      </c>
      <c r="S105">
        <f t="shared" si="57"/>
        <v>0.27153444676409189</v>
      </c>
      <c r="T105" t="b">
        <f t="shared" si="66"/>
        <v>1</v>
      </c>
      <c r="U105">
        <f t="shared" si="67"/>
        <v>1.1515344467640918</v>
      </c>
      <c r="V105">
        <f t="shared" si="68"/>
        <v>-0.57153444676409182</v>
      </c>
      <c r="W105" s="20">
        <f t="shared" ca="1" si="69"/>
        <v>0.65413110978549405</v>
      </c>
      <c r="X105">
        <f t="shared" ca="1" si="70"/>
        <v>-0.37385846194243377</v>
      </c>
      <c r="Y105">
        <f t="shared" si="54"/>
        <v>0.44</v>
      </c>
      <c r="Z105">
        <f t="shared" si="54"/>
        <v>5.7299999999999997E-2</v>
      </c>
      <c r="AA105" s="21">
        <f t="shared" si="55"/>
        <v>0.20628258602711161</v>
      </c>
      <c r="AB105">
        <f t="shared" si="58"/>
        <v>0.2635825860271116</v>
      </c>
      <c r="AC105" t="b">
        <f t="shared" si="71"/>
        <v>1</v>
      </c>
      <c r="AD105">
        <f t="shared" si="72"/>
        <v>0.70358258602711166</v>
      </c>
      <c r="AE105">
        <f t="shared" si="73"/>
        <v>-0.1235825860271117</v>
      </c>
      <c r="AF105" s="20">
        <f t="shared" ca="1" si="74"/>
        <v>0.65413110978549405</v>
      </c>
      <c r="AG105">
        <f t="shared" ca="1" si="75"/>
        <v>-8.0839214148075864E-2</v>
      </c>
    </row>
    <row r="106" spans="1:33" x14ac:dyDescent="0.25">
      <c r="A106" s="10">
        <v>39814</v>
      </c>
      <c r="B106">
        <f>VLOOKUP($A106,CurveFetch!$D$8:$T$292,B$12)</f>
        <v>4.9850000000000003</v>
      </c>
      <c r="C106">
        <f>VLOOKUP($A106,CurveFetch!$D$8:$T$292,C$12)</f>
        <v>-0.16</v>
      </c>
      <c r="D106">
        <f>VLOOKUP($A106,CurveFetch!$D$8:$T$292,D$12)</f>
        <v>0.42</v>
      </c>
      <c r="E106">
        <f t="shared" si="59"/>
        <v>4.8250000000000002</v>
      </c>
      <c r="F106">
        <f t="shared" si="60"/>
        <v>0.57999999999999996</v>
      </c>
      <c r="G106">
        <f t="shared" si="50"/>
        <v>0.88</v>
      </c>
      <c r="H106">
        <f t="shared" si="50"/>
        <v>0.06</v>
      </c>
      <c r="I106" s="21">
        <f t="shared" si="51"/>
        <v>0.26466244725738397</v>
      </c>
      <c r="J106">
        <f t="shared" si="56"/>
        <v>0.32466244725738397</v>
      </c>
      <c r="K106" t="b">
        <f t="shared" si="61"/>
        <v>1</v>
      </c>
      <c r="L106">
        <f t="shared" si="62"/>
        <v>1.2046624472573839</v>
      </c>
      <c r="M106">
        <f t="shared" si="63"/>
        <v>-0.62466244725738396</v>
      </c>
      <c r="N106" s="20">
        <f t="shared" ca="1" si="64"/>
        <v>0.65108286576748065</v>
      </c>
      <c r="O106">
        <f t="shared" ca="1" si="65"/>
        <v>-0.40670701629766526</v>
      </c>
      <c r="P106">
        <f t="shared" si="52"/>
        <v>0.88</v>
      </c>
      <c r="Q106">
        <f t="shared" si="52"/>
        <v>0.06</v>
      </c>
      <c r="R106" s="21">
        <f t="shared" si="53"/>
        <v>0.21153444676409189</v>
      </c>
      <c r="S106">
        <f t="shared" si="57"/>
        <v>0.27153444676409189</v>
      </c>
      <c r="T106" t="b">
        <f t="shared" si="66"/>
        <v>1</v>
      </c>
      <c r="U106">
        <f t="shared" si="67"/>
        <v>1.1515344467640918</v>
      </c>
      <c r="V106">
        <f t="shared" si="68"/>
        <v>-0.57153444676409182</v>
      </c>
      <c r="W106" s="20">
        <f t="shared" ca="1" si="69"/>
        <v>0.65108286576748065</v>
      </c>
      <c r="X106">
        <f t="shared" ca="1" si="70"/>
        <v>-0.3721162854839965</v>
      </c>
      <c r="Y106">
        <f t="shared" si="54"/>
        <v>0.44</v>
      </c>
      <c r="Z106">
        <f t="shared" si="54"/>
        <v>5.7299999999999997E-2</v>
      </c>
      <c r="AA106" s="21">
        <f t="shared" si="55"/>
        <v>0.20628258602711161</v>
      </c>
      <c r="AB106">
        <f t="shared" si="58"/>
        <v>0.2635825860271116</v>
      </c>
      <c r="AC106" t="b">
        <f t="shared" si="71"/>
        <v>1</v>
      </c>
      <c r="AD106">
        <f t="shared" si="72"/>
        <v>0.70358258602711166</v>
      </c>
      <c r="AE106">
        <f t="shared" si="73"/>
        <v>-0.1235825860271117</v>
      </c>
      <c r="AF106" s="20">
        <f t="shared" ca="1" si="74"/>
        <v>0.65108286576748065</v>
      </c>
      <c r="AG106">
        <f t="shared" ca="1" si="75"/>
        <v>-8.0462504269488089E-2</v>
      </c>
    </row>
    <row r="107" spans="1:33" x14ac:dyDescent="0.25">
      <c r="A107" s="10">
        <v>39845</v>
      </c>
      <c r="B107">
        <f>VLOOKUP($A107,CurveFetch!$D$8:$T$292,B$12)</f>
        <v>4.8650000000000002</v>
      </c>
      <c r="C107">
        <f>VLOOKUP($A107,CurveFetch!$D$8:$T$292,C$12)</f>
        <v>-0.16</v>
      </c>
      <c r="D107">
        <f>VLOOKUP($A107,CurveFetch!$D$8:$T$292,D$12)</f>
        <v>0.42</v>
      </c>
      <c r="E107">
        <f t="shared" si="59"/>
        <v>4.7050000000000001</v>
      </c>
      <c r="F107">
        <f t="shared" si="60"/>
        <v>0.57999999999999996</v>
      </c>
      <c r="G107">
        <f t="shared" si="50"/>
        <v>0.88</v>
      </c>
      <c r="H107">
        <f t="shared" si="50"/>
        <v>0.06</v>
      </c>
      <c r="I107" s="21">
        <f t="shared" si="51"/>
        <v>0.2580801687763713</v>
      </c>
      <c r="J107">
        <f t="shared" si="56"/>
        <v>0.3180801687763713</v>
      </c>
      <c r="K107" t="b">
        <f t="shared" si="61"/>
        <v>1</v>
      </c>
      <c r="L107">
        <f t="shared" si="62"/>
        <v>1.1980801687763714</v>
      </c>
      <c r="M107">
        <f t="shared" si="63"/>
        <v>-0.6180801687763714</v>
      </c>
      <c r="N107" s="20">
        <f t="shared" ca="1" si="64"/>
        <v>0.64804882653418738</v>
      </c>
      <c r="O107">
        <f t="shared" ca="1" si="65"/>
        <v>-0.40054612807957996</v>
      </c>
      <c r="P107">
        <f t="shared" si="52"/>
        <v>0.88</v>
      </c>
      <c r="Q107">
        <f t="shared" si="52"/>
        <v>0.06</v>
      </c>
      <c r="R107" s="21">
        <f t="shared" si="53"/>
        <v>0.20627348643006266</v>
      </c>
      <c r="S107">
        <f t="shared" si="57"/>
        <v>0.26627348643006266</v>
      </c>
      <c r="T107" t="b">
        <f t="shared" si="66"/>
        <v>1</v>
      </c>
      <c r="U107">
        <f t="shared" si="67"/>
        <v>1.1462734864300628</v>
      </c>
      <c r="V107">
        <f t="shared" si="68"/>
        <v>-0.56627348643006281</v>
      </c>
      <c r="W107" s="20">
        <f t="shared" ca="1" si="69"/>
        <v>0.64804882653418738</v>
      </c>
      <c r="X107">
        <f t="shared" ca="1" si="70"/>
        <v>-0.3669728683784253</v>
      </c>
      <c r="Y107">
        <f t="shared" si="54"/>
        <v>0.44</v>
      </c>
      <c r="Z107">
        <f t="shared" si="54"/>
        <v>5.7299999999999997E-2</v>
      </c>
      <c r="AA107" s="21">
        <f t="shared" si="55"/>
        <v>0.20115224191866529</v>
      </c>
      <c r="AB107">
        <f t="shared" si="58"/>
        <v>0.25845224191866528</v>
      </c>
      <c r="AC107" t="b">
        <f t="shared" si="71"/>
        <v>1</v>
      </c>
      <c r="AD107">
        <f t="shared" si="72"/>
        <v>0.69845224191866528</v>
      </c>
      <c r="AE107">
        <f t="shared" si="73"/>
        <v>-0.11845224191866532</v>
      </c>
      <c r="AF107" s="20">
        <f t="shared" ca="1" si="74"/>
        <v>0.64804882653418738</v>
      </c>
      <c r="AG107">
        <f t="shared" ca="1" si="75"/>
        <v>-7.676283637573475E-2</v>
      </c>
    </row>
    <row r="108" spans="1:33" x14ac:dyDescent="0.25">
      <c r="A108" s="10">
        <v>39873</v>
      </c>
      <c r="B108">
        <f>VLOOKUP($A108,CurveFetch!$D$8:$T$292,B$12)</f>
        <v>4.7249999999999996</v>
      </c>
      <c r="C108">
        <f>VLOOKUP($A108,CurveFetch!$D$8:$T$292,C$12)</f>
        <v>-0.16</v>
      </c>
      <c r="D108">
        <f>VLOOKUP($A108,CurveFetch!$D$8:$T$292,D$12)</f>
        <v>0.42</v>
      </c>
      <c r="E108">
        <f t="shared" si="59"/>
        <v>4.5649999999999995</v>
      </c>
      <c r="F108">
        <f t="shared" si="60"/>
        <v>0.57999999999999996</v>
      </c>
      <c r="G108">
        <f t="shared" si="50"/>
        <v>0.88</v>
      </c>
      <c r="H108">
        <f t="shared" si="50"/>
        <v>0.06</v>
      </c>
      <c r="I108" s="21">
        <f t="shared" si="51"/>
        <v>0.25040084388185652</v>
      </c>
      <c r="J108">
        <f t="shared" si="56"/>
        <v>0.31040084388185651</v>
      </c>
      <c r="K108" t="b">
        <f t="shared" si="61"/>
        <v>1</v>
      </c>
      <c r="L108">
        <f t="shared" si="62"/>
        <v>1.1904008438818565</v>
      </c>
      <c r="M108">
        <f t="shared" si="63"/>
        <v>-0.61040084388185656</v>
      </c>
      <c r="N108" s="20">
        <f t="shared" ca="1" si="64"/>
        <v>0.64532055825021084</v>
      </c>
      <c r="O108">
        <f t="shared" ca="1" si="65"/>
        <v>-0.39390421333023945</v>
      </c>
      <c r="P108">
        <f t="shared" si="52"/>
        <v>0.88</v>
      </c>
      <c r="Q108">
        <f t="shared" si="52"/>
        <v>0.06</v>
      </c>
      <c r="R108" s="21">
        <f t="shared" si="53"/>
        <v>0.20013569937369519</v>
      </c>
      <c r="S108">
        <f t="shared" si="57"/>
        <v>0.26013569937369518</v>
      </c>
      <c r="T108" t="b">
        <f t="shared" si="66"/>
        <v>1</v>
      </c>
      <c r="U108">
        <f t="shared" si="67"/>
        <v>1.1401356993736953</v>
      </c>
      <c r="V108">
        <f t="shared" si="68"/>
        <v>-0.56013569937369534</v>
      </c>
      <c r="W108" s="20">
        <f t="shared" ca="1" si="69"/>
        <v>0.64532055825021084</v>
      </c>
      <c r="X108">
        <f t="shared" ca="1" si="70"/>
        <v>-0.36146708221570534</v>
      </c>
      <c r="Y108">
        <f t="shared" si="54"/>
        <v>0.44</v>
      </c>
      <c r="Z108">
        <f t="shared" si="54"/>
        <v>5.7299999999999997E-2</v>
      </c>
      <c r="AA108" s="21">
        <f t="shared" si="55"/>
        <v>0.19516684045881125</v>
      </c>
      <c r="AB108">
        <f t="shared" si="58"/>
        <v>0.25246684045881124</v>
      </c>
      <c r="AC108" t="b">
        <f t="shared" si="71"/>
        <v>1</v>
      </c>
      <c r="AD108">
        <f t="shared" si="72"/>
        <v>0.69246684045881124</v>
      </c>
      <c r="AE108">
        <f t="shared" si="73"/>
        <v>-0.11246684045881128</v>
      </c>
      <c r="AF108" s="20">
        <f t="shared" ca="1" si="74"/>
        <v>0.64532055825021084</v>
      </c>
      <c r="AG108">
        <f t="shared" ca="1" si="75"/>
        <v>-7.2577164269517491E-2</v>
      </c>
    </row>
    <row r="109" spans="1:33" x14ac:dyDescent="0.25">
      <c r="A109" s="10">
        <v>39904</v>
      </c>
      <c r="B109">
        <f>VLOOKUP($A109,CurveFetch!$D$8:$T$292,B$12)</f>
        <v>4.6120000000000001</v>
      </c>
      <c r="C109">
        <f>VLOOKUP($A109,CurveFetch!$D$8:$T$292,C$12)</f>
        <v>-0.27500000000000002</v>
      </c>
      <c r="D109">
        <f>VLOOKUP($A109,CurveFetch!$D$8:$T$292,D$12)</f>
        <v>0.56000000000000005</v>
      </c>
      <c r="E109">
        <f t="shared" si="59"/>
        <v>4.3369999999999997</v>
      </c>
      <c r="F109">
        <f t="shared" si="60"/>
        <v>0.83500000000000008</v>
      </c>
      <c r="G109">
        <f t="shared" si="50"/>
        <v>0.88</v>
      </c>
      <c r="H109">
        <f t="shared" si="50"/>
        <v>0.06</v>
      </c>
      <c r="I109" s="21">
        <f t="shared" si="51"/>
        <v>0.2378945147679325</v>
      </c>
      <c r="J109">
        <f t="shared" si="56"/>
        <v>0.29789451476793249</v>
      </c>
      <c r="K109" t="b">
        <f t="shared" si="61"/>
        <v>1</v>
      </c>
      <c r="L109">
        <f t="shared" si="62"/>
        <v>1.1778945147679325</v>
      </c>
      <c r="M109">
        <f t="shared" si="63"/>
        <v>-0.34289451476793242</v>
      </c>
      <c r="N109" s="20">
        <f t="shared" ca="1" si="64"/>
        <v>0.64231337130869337</v>
      </c>
      <c r="O109">
        <f t="shared" ca="1" si="65"/>
        <v>-0.22024573178384921</v>
      </c>
      <c r="P109">
        <f t="shared" si="52"/>
        <v>0.88</v>
      </c>
      <c r="Q109">
        <f t="shared" si="52"/>
        <v>0.06</v>
      </c>
      <c r="R109" s="21">
        <f t="shared" si="53"/>
        <v>0.19013987473903968</v>
      </c>
      <c r="S109">
        <f t="shared" si="57"/>
        <v>0.25013987473903965</v>
      </c>
      <c r="T109" t="b">
        <f t="shared" si="66"/>
        <v>1</v>
      </c>
      <c r="U109">
        <f t="shared" si="67"/>
        <v>1.1301398747390397</v>
      </c>
      <c r="V109">
        <f t="shared" si="68"/>
        <v>-0.29513987473903958</v>
      </c>
      <c r="W109" s="20">
        <f t="shared" ca="1" si="69"/>
        <v>0.64231337130869337</v>
      </c>
      <c r="X109">
        <f t="shared" ca="1" si="70"/>
        <v>-0.18957228795125797</v>
      </c>
      <c r="Y109">
        <f t="shared" si="54"/>
        <v>0.44</v>
      </c>
      <c r="Z109">
        <f t="shared" si="54"/>
        <v>5.7299999999999997E-2</v>
      </c>
      <c r="AA109" s="21">
        <f t="shared" si="55"/>
        <v>0.1854191866527633</v>
      </c>
      <c r="AB109">
        <f t="shared" si="58"/>
        <v>0.24271918665276329</v>
      </c>
      <c r="AC109" t="b">
        <f t="shared" si="71"/>
        <v>1</v>
      </c>
      <c r="AD109">
        <f t="shared" si="72"/>
        <v>0.68271918665276332</v>
      </c>
      <c r="AE109">
        <f t="shared" si="73"/>
        <v>0.15228081334723675</v>
      </c>
      <c r="AF109" s="20">
        <f t="shared" ca="1" si="74"/>
        <v>0.64231337130869337</v>
      </c>
      <c r="AG109">
        <f t="shared" ca="1" si="75"/>
        <v>9.781200260669351E-2</v>
      </c>
    </row>
    <row r="110" spans="1:33" x14ac:dyDescent="0.25">
      <c r="A110" s="10">
        <v>39934</v>
      </c>
      <c r="B110">
        <f>VLOOKUP($A110,CurveFetch!$D$8:$T$292,B$12)</f>
        <v>4.6520000000000001</v>
      </c>
      <c r="C110">
        <f>VLOOKUP($A110,CurveFetch!$D$8:$T$292,C$12)</f>
        <v>-0.27500000000000002</v>
      </c>
      <c r="D110">
        <f>VLOOKUP($A110,CurveFetch!$D$8:$T$292,D$12)</f>
        <v>0.56000000000000005</v>
      </c>
      <c r="E110">
        <f t="shared" si="59"/>
        <v>4.3769999999999998</v>
      </c>
      <c r="F110">
        <f t="shared" si="60"/>
        <v>0.83500000000000008</v>
      </c>
      <c r="G110">
        <f t="shared" si="50"/>
        <v>0.88</v>
      </c>
      <c r="H110">
        <f t="shared" si="50"/>
        <v>0.06</v>
      </c>
      <c r="I110" s="21">
        <f t="shared" si="51"/>
        <v>0.24008860759493672</v>
      </c>
      <c r="J110">
        <f t="shared" si="56"/>
        <v>0.30008860759493672</v>
      </c>
      <c r="K110" t="b">
        <f t="shared" si="61"/>
        <v>1</v>
      </c>
      <c r="L110">
        <f t="shared" si="62"/>
        <v>1.1800886075949366</v>
      </c>
      <c r="M110">
        <f t="shared" si="63"/>
        <v>-0.34508860759493654</v>
      </c>
      <c r="N110" s="20">
        <f t="shared" ca="1" si="64"/>
        <v>0.6394165337465767</v>
      </c>
      <c r="O110">
        <f t="shared" ca="1" si="65"/>
        <v>-0.22065536130378691</v>
      </c>
      <c r="P110">
        <f t="shared" si="52"/>
        <v>0.88</v>
      </c>
      <c r="Q110">
        <f t="shared" si="52"/>
        <v>0.06</v>
      </c>
      <c r="R110" s="21">
        <f t="shared" si="53"/>
        <v>0.19189352818371608</v>
      </c>
      <c r="S110">
        <f t="shared" si="57"/>
        <v>0.25189352818371608</v>
      </c>
      <c r="T110" t="b">
        <f t="shared" si="66"/>
        <v>1</v>
      </c>
      <c r="U110">
        <f t="shared" si="67"/>
        <v>1.1318935281837161</v>
      </c>
      <c r="V110">
        <f t="shared" si="68"/>
        <v>-0.29689352818371606</v>
      </c>
      <c r="W110" s="20">
        <f t="shared" ca="1" si="69"/>
        <v>0.6394165337465767</v>
      </c>
      <c r="X110">
        <f t="shared" ca="1" si="70"/>
        <v>-0.18983863068302331</v>
      </c>
      <c r="Y110">
        <f t="shared" si="54"/>
        <v>0.44</v>
      </c>
      <c r="Z110">
        <f t="shared" si="54"/>
        <v>5.7299999999999997E-2</v>
      </c>
      <c r="AA110" s="21">
        <f t="shared" si="55"/>
        <v>0.18712930135557873</v>
      </c>
      <c r="AB110">
        <f t="shared" si="58"/>
        <v>0.24442930135557872</v>
      </c>
      <c r="AC110" t="b">
        <f t="shared" si="71"/>
        <v>1</v>
      </c>
      <c r="AD110">
        <f t="shared" si="72"/>
        <v>0.68442930135557867</v>
      </c>
      <c r="AE110">
        <f t="shared" si="73"/>
        <v>0.15057069864442141</v>
      </c>
      <c r="AF110" s="20">
        <f t="shared" ca="1" si="74"/>
        <v>0.6394165337465767</v>
      </c>
      <c r="AG110">
        <f t="shared" ca="1" si="75"/>
        <v>9.6277394211016318E-2</v>
      </c>
    </row>
    <row r="111" spans="1:33" x14ac:dyDescent="0.25">
      <c r="A111" s="10">
        <v>39965</v>
      </c>
      <c r="B111">
        <f>VLOOKUP($A111,CurveFetch!$D$8:$T$292,B$12)</f>
        <v>4.7009999999999996</v>
      </c>
      <c r="C111">
        <f>VLOOKUP($A111,CurveFetch!$D$8:$T$292,C$12)</f>
        <v>-0.27500000000000002</v>
      </c>
      <c r="D111">
        <f>VLOOKUP($A111,CurveFetch!$D$8:$T$292,D$12)</f>
        <v>0.56000000000000005</v>
      </c>
      <c r="E111">
        <f t="shared" si="59"/>
        <v>4.4259999999999993</v>
      </c>
      <c r="F111">
        <f t="shared" si="60"/>
        <v>0.83500000000000008</v>
      </c>
      <c r="G111">
        <f t="shared" si="50"/>
        <v>0.88</v>
      </c>
      <c r="H111">
        <f t="shared" si="50"/>
        <v>0.06</v>
      </c>
      <c r="I111" s="21">
        <f t="shared" si="51"/>
        <v>0.24277637130801685</v>
      </c>
      <c r="J111">
        <f t="shared" si="56"/>
        <v>0.30277637130801682</v>
      </c>
      <c r="K111" t="b">
        <f t="shared" si="61"/>
        <v>1</v>
      </c>
      <c r="L111">
        <f t="shared" si="62"/>
        <v>1.1827763713080168</v>
      </c>
      <c r="M111">
        <f t="shared" si="63"/>
        <v>-0.34777637130801675</v>
      </c>
      <c r="N111" s="20">
        <f t="shared" ca="1" si="64"/>
        <v>0.63643685949648476</v>
      </c>
      <c r="O111">
        <f t="shared" ca="1" si="65"/>
        <v>-0.22133770156235757</v>
      </c>
      <c r="P111">
        <f t="shared" si="52"/>
        <v>0.88</v>
      </c>
      <c r="Q111">
        <f t="shared" si="52"/>
        <v>0.06</v>
      </c>
      <c r="R111" s="21">
        <f t="shared" si="53"/>
        <v>0.19404175365344467</v>
      </c>
      <c r="S111">
        <f t="shared" si="57"/>
        <v>0.25404175365344467</v>
      </c>
      <c r="T111" t="b">
        <f t="shared" si="66"/>
        <v>1</v>
      </c>
      <c r="U111">
        <f t="shared" si="67"/>
        <v>1.1340417536534446</v>
      </c>
      <c r="V111">
        <f t="shared" si="68"/>
        <v>-0.29904175365344454</v>
      </c>
      <c r="W111" s="20">
        <f t="shared" ca="1" si="69"/>
        <v>0.63643685949648476</v>
      </c>
      <c r="X111">
        <f t="shared" ca="1" si="70"/>
        <v>-0.1903211945535197</v>
      </c>
      <c r="Y111">
        <f t="shared" si="54"/>
        <v>0.44</v>
      </c>
      <c r="Z111">
        <f t="shared" si="54"/>
        <v>5.7299999999999997E-2</v>
      </c>
      <c r="AA111" s="21">
        <f t="shared" si="55"/>
        <v>0.18922419186652761</v>
      </c>
      <c r="AB111">
        <f t="shared" si="58"/>
        <v>0.2465241918665276</v>
      </c>
      <c r="AC111" t="b">
        <f t="shared" si="71"/>
        <v>1</v>
      </c>
      <c r="AD111">
        <f t="shared" si="72"/>
        <v>0.68652419186652758</v>
      </c>
      <c r="AE111">
        <f t="shared" si="73"/>
        <v>0.1484758081334725</v>
      </c>
      <c r="AF111" s="20">
        <f t="shared" ca="1" si="74"/>
        <v>0.63643685949648476</v>
      </c>
      <c r="AG111">
        <f t="shared" ca="1" si="75"/>
        <v>9.4495477039669859E-2</v>
      </c>
    </row>
    <row r="112" spans="1:33" x14ac:dyDescent="0.25">
      <c r="A112" s="10">
        <v>39995</v>
      </c>
      <c r="B112">
        <f>VLOOKUP($A112,CurveFetch!$D$8:$T$292,B$12)</f>
        <v>4.7309999999999999</v>
      </c>
      <c r="C112">
        <f>VLOOKUP($A112,CurveFetch!$D$8:$T$292,C$12)</f>
        <v>-0.27500000000000002</v>
      </c>
      <c r="D112">
        <f>VLOOKUP($A112,CurveFetch!$D$8:$T$292,D$12)</f>
        <v>0.56000000000000005</v>
      </c>
      <c r="E112">
        <f t="shared" si="59"/>
        <v>4.4559999999999995</v>
      </c>
      <c r="F112">
        <f t="shared" si="60"/>
        <v>0.83500000000000008</v>
      </c>
      <c r="G112">
        <f t="shared" si="50"/>
        <v>0.88</v>
      </c>
      <c r="H112">
        <f t="shared" si="50"/>
        <v>0.06</v>
      </c>
      <c r="I112" s="21">
        <f t="shared" si="51"/>
        <v>0.24442194092827002</v>
      </c>
      <c r="J112">
        <f t="shared" si="56"/>
        <v>0.30442194092827002</v>
      </c>
      <c r="K112" t="b">
        <f t="shared" si="61"/>
        <v>1</v>
      </c>
      <c r="L112">
        <f t="shared" si="62"/>
        <v>1.1844219409282699</v>
      </c>
      <c r="M112">
        <f t="shared" si="63"/>
        <v>-0.34942194092826984</v>
      </c>
      <c r="N112" s="20">
        <f t="shared" ca="1" si="64"/>
        <v>0.63356652504159328</v>
      </c>
      <c r="O112">
        <f t="shared" ca="1" si="65"/>
        <v>-0.2213820448872128</v>
      </c>
      <c r="P112">
        <f t="shared" si="52"/>
        <v>0.88</v>
      </c>
      <c r="Q112">
        <f t="shared" si="52"/>
        <v>0.06</v>
      </c>
      <c r="R112" s="21">
        <f t="shared" si="53"/>
        <v>0.19535699373695198</v>
      </c>
      <c r="S112">
        <f t="shared" si="57"/>
        <v>0.25535699373695198</v>
      </c>
      <c r="T112" t="b">
        <f t="shared" si="66"/>
        <v>1</v>
      </c>
      <c r="U112">
        <f t="shared" si="67"/>
        <v>1.1353569937369521</v>
      </c>
      <c r="V112">
        <f t="shared" si="68"/>
        <v>-0.30035699373695202</v>
      </c>
      <c r="W112" s="20">
        <f t="shared" ca="1" si="69"/>
        <v>0.63356652504159328</v>
      </c>
      <c r="X112">
        <f t="shared" ca="1" si="70"/>
        <v>-0.19029613679386029</v>
      </c>
      <c r="Y112">
        <f t="shared" si="54"/>
        <v>0.44</v>
      </c>
      <c r="Z112">
        <f t="shared" si="54"/>
        <v>5.7299999999999997E-2</v>
      </c>
      <c r="AA112" s="21">
        <f t="shared" si="55"/>
        <v>0.19050677789363921</v>
      </c>
      <c r="AB112">
        <f t="shared" si="58"/>
        <v>0.2478067778936392</v>
      </c>
      <c r="AC112" t="b">
        <f t="shared" si="71"/>
        <v>1</v>
      </c>
      <c r="AD112">
        <f t="shared" si="72"/>
        <v>0.6878067778936392</v>
      </c>
      <c r="AE112">
        <f t="shared" si="73"/>
        <v>0.14719322210636088</v>
      </c>
      <c r="AF112" s="20">
        <f t="shared" ca="1" si="74"/>
        <v>0.63356652504159328</v>
      </c>
      <c r="AG112">
        <f t="shared" ca="1" si="75"/>
        <v>9.325669823960249E-2</v>
      </c>
    </row>
    <row r="113" spans="1:33" x14ac:dyDescent="0.25">
      <c r="A113" s="10">
        <v>40026</v>
      </c>
      <c r="B113">
        <f>VLOOKUP($A113,CurveFetch!$D$8:$T$292,B$12)</f>
        <v>4.7889999999999997</v>
      </c>
      <c r="C113">
        <f>VLOOKUP($A113,CurveFetch!$D$8:$T$292,C$12)</f>
        <v>-0.27500000000000002</v>
      </c>
      <c r="D113">
        <f>VLOOKUP($A113,CurveFetch!$D$8:$T$292,D$12)</f>
        <v>0.56000000000000005</v>
      </c>
      <c r="E113">
        <f t="shared" si="59"/>
        <v>4.5139999999999993</v>
      </c>
      <c r="F113">
        <f t="shared" si="60"/>
        <v>0.83500000000000008</v>
      </c>
      <c r="G113">
        <f t="shared" si="50"/>
        <v>0.88</v>
      </c>
      <c r="H113">
        <f t="shared" si="50"/>
        <v>0.06</v>
      </c>
      <c r="I113" s="21">
        <f t="shared" si="51"/>
        <v>0.24760337552742614</v>
      </c>
      <c r="J113">
        <f t="shared" si="56"/>
        <v>0.30760337552742611</v>
      </c>
      <c r="K113" t="b">
        <f t="shared" si="61"/>
        <v>1</v>
      </c>
      <c r="L113">
        <f t="shared" si="62"/>
        <v>1.1876033755274262</v>
      </c>
      <c r="M113">
        <f t="shared" si="63"/>
        <v>-0.35260337552742615</v>
      </c>
      <c r="N113" s="20">
        <f t="shared" ca="1" si="64"/>
        <v>0.63061411176987936</v>
      </c>
      <c r="O113">
        <f t="shared" ca="1" si="65"/>
        <v>-0.22235666446528907</v>
      </c>
      <c r="P113">
        <f t="shared" si="52"/>
        <v>0.88</v>
      </c>
      <c r="Q113">
        <f t="shared" si="52"/>
        <v>0.06</v>
      </c>
      <c r="R113" s="21">
        <f t="shared" si="53"/>
        <v>0.19789979123173276</v>
      </c>
      <c r="S113">
        <f t="shared" si="57"/>
        <v>0.25789979123173279</v>
      </c>
      <c r="T113" t="b">
        <f t="shared" si="66"/>
        <v>1</v>
      </c>
      <c r="U113">
        <f t="shared" si="67"/>
        <v>1.1378997912317328</v>
      </c>
      <c r="V113">
        <f t="shared" si="68"/>
        <v>-0.30289979123173272</v>
      </c>
      <c r="W113" s="20">
        <f t="shared" ca="1" si="69"/>
        <v>0.63061411176987936</v>
      </c>
      <c r="X113">
        <f t="shared" ca="1" si="70"/>
        <v>-0.19101288280288101</v>
      </c>
      <c r="Y113">
        <f t="shared" si="54"/>
        <v>0.44</v>
      </c>
      <c r="Z113">
        <f t="shared" si="54"/>
        <v>5.7299999999999997E-2</v>
      </c>
      <c r="AA113" s="21">
        <f t="shared" si="55"/>
        <v>0.19298644421272157</v>
      </c>
      <c r="AB113">
        <f t="shared" si="58"/>
        <v>0.25028644421272156</v>
      </c>
      <c r="AC113" t="b">
        <f t="shared" si="71"/>
        <v>1</v>
      </c>
      <c r="AD113">
        <f t="shared" si="72"/>
        <v>0.69028644421272156</v>
      </c>
      <c r="AE113">
        <f t="shared" si="73"/>
        <v>0.14471355578727851</v>
      </c>
      <c r="AF113" s="20">
        <f t="shared" ca="1" si="74"/>
        <v>0.63061411176987936</v>
      </c>
      <c r="AG113">
        <f t="shared" ca="1" si="75"/>
        <v>9.125841044385552E-2</v>
      </c>
    </row>
    <row r="114" spans="1:33" x14ac:dyDescent="0.25">
      <c r="A114" s="10">
        <v>40057</v>
      </c>
      <c r="B114">
        <f>VLOOKUP($A114,CurveFetch!$D$8:$T$292,B$12)</f>
        <v>4.7969999999999997</v>
      </c>
      <c r="C114">
        <f>VLOOKUP($A114,CurveFetch!$D$8:$T$292,C$12)</f>
        <v>-0.27500000000000002</v>
      </c>
      <c r="D114">
        <f>VLOOKUP($A114,CurveFetch!$D$8:$T$292,D$12)</f>
        <v>0.56000000000000005</v>
      </c>
      <c r="E114">
        <f t="shared" si="59"/>
        <v>4.5219999999999994</v>
      </c>
      <c r="F114">
        <f t="shared" si="60"/>
        <v>0.83500000000000008</v>
      </c>
      <c r="G114">
        <f t="shared" si="50"/>
        <v>0.88</v>
      </c>
      <c r="H114">
        <f t="shared" si="50"/>
        <v>0.06</v>
      </c>
      <c r="I114" s="21">
        <f t="shared" si="51"/>
        <v>0.24804219409282699</v>
      </c>
      <c r="J114">
        <f t="shared" si="56"/>
        <v>0.30804219409282696</v>
      </c>
      <c r="K114" t="b">
        <f t="shared" si="61"/>
        <v>1</v>
      </c>
      <c r="L114">
        <f t="shared" si="62"/>
        <v>1.188042194092827</v>
      </c>
      <c r="M114">
        <f t="shared" si="63"/>
        <v>-0.35304219409282689</v>
      </c>
      <c r="N114" s="20">
        <f t="shared" ca="1" si="64"/>
        <v>0.6276754567126267</v>
      </c>
      <c r="O114">
        <f t="shared" ca="1" si="65"/>
        <v>-0.22159592041604292</v>
      </c>
      <c r="P114">
        <f t="shared" si="52"/>
        <v>0.88</v>
      </c>
      <c r="Q114">
        <f t="shared" si="52"/>
        <v>0.06</v>
      </c>
      <c r="R114" s="21">
        <f t="shared" si="53"/>
        <v>0.19825052192066805</v>
      </c>
      <c r="S114">
        <f t="shared" si="57"/>
        <v>0.25825052192066805</v>
      </c>
      <c r="T114" t="b">
        <f t="shared" si="66"/>
        <v>1</v>
      </c>
      <c r="U114">
        <f t="shared" si="67"/>
        <v>1.138250521920668</v>
      </c>
      <c r="V114">
        <f t="shared" si="68"/>
        <v>-0.30325052192066793</v>
      </c>
      <c r="W114" s="20">
        <f t="shared" ca="1" si="69"/>
        <v>0.6276754567126267</v>
      </c>
      <c r="X114">
        <f t="shared" ca="1" si="70"/>
        <v>-0.19034290984489766</v>
      </c>
      <c r="Y114">
        <f t="shared" si="54"/>
        <v>0.44</v>
      </c>
      <c r="Z114">
        <f t="shared" si="54"/>
        <v>5.7299999999999997E-2</v>
      </c>
      <c r="AA114" s="21">
        <f t="shared" si="55"/>
        <v>0.19332846715328467</v>
      </c>
      <c r="AB114">
        <f t="shared" si="58"/>
        <v>0.25062846715328468</v>
      </c>
      <c r="AC114" t="b">
        <f t="shared" si="71"/>
        <v>1</v>
      </c>
      <c r="AD114">
        <f t="shared" si="72"/>
        <v>0.69062846715328474</v>
      </c>
      <c r="AE114">
        <f t="shared" si="73"/>
        <v>0.14437153284671533</v>
      </c>
      <c r="AF114" s="20">
        <f t="shared" ca="1" si="74"/>
        <v>0.6276754567126267</v>
      </c>
      <c r="AG114">
        <f t="shared" ca="1" si="75"/>
        <v>9.0618467815864037E-2</v>
      </c>
    </row>
    <row r="115" spans="1:33" x14ac:dyDescent="0.25">
      <c r="A115" s="10">
        <v>40087</v>
      </c>
      <c r="B115">
        <f>VLOOKUP($A115,CurveFetch!$D$8:$T$292,B$12)</f>
        <v>4.8250000000000002</v>
      </c>
      <c r="C115">
        <f>VLOOKUP($A115,CurveFetch!$D$8:$T$292,C$12)</f>
        <v>-0.27500000000000002</v>
      </c>
      <c r="D115">
        <f>VLOOKUP($A115,CurveFetch!$D$8:$T$292,D$12)</f>
        <v>0.56000000000000005</v>
      </c>
      <c r="E115">
        <f t="shared" si="59"/>
        <v>4.55</v>
      </c>
      <c r="F115">
        <f t="shared" si="60"/>
        <v>0.83500000000000008</v>
      </c>
      <c r="G115">
        <f t="shared" si="50"/>
        <v>0.88</v>
      </c>
      <c r="H115">
        <f t="shared" si="50"/>
        <v>0.06</v>
      </c>
      <c r="I115" s="21">
        <f t="shared" si="51"/>
        <v>0.24957805907172997</v>
      </c>
      <c r="J115">
        <f t="shared" si="56"/>
        <v>0.30957805907172997</v>
      </c>
      <c r="K115" t="b">
        <f t="shared" si="61"/>
        <v>1</v>
      </c>
      <c r="L115">
        <f t="shared" si="62"/>
        <v>1.18957805907173</v>
      </c>
      <c r="M115">
        <f t="shared" si="63"/>
        <v>-0.3545780590717299</v>
      </c>
      <c r="N115" s="20">
        <f t="shared" ca="1" si="64"/>
        <v>0.62484463624236442</v>
      </c>
      <c r="O115">
        <f t="shared" ca="1" si="65"/>
        <v>-0.22155619834019868</v>
      </c>
      <c r="P115">
        <f t="shared" si="52"/>
        <v>0.88</v>
      </c>
      <c r="Q115">
        <f t="shared" si="52"/>
        <v>0.06</v>
      </c>
      <c r="R115" s="21">
        <f t="shared" si="53"/>
        <v>0.19947807933194156</v>
      </c>
      <c r="S115">
        <f t="shared" si="57"/>
        <v>0.25947807933194156</v>
      </c>
      <c r="T115" t="b">
        <f t="shared" si="66"/>
        <v>1</v>
      </c>
      <c r="U115">
        <f t="shared" si="67"/>
        <v>1.1394780793319415</v>
      </c>
      <c r="V115">
        <f t="shared" si="68"/>
        <v>-0.30447807933194138</v>
      </c>
      <c r="W115" s="20">
        <f t="shared" ca="1" si="69"/>
        <v>0.62484463624236442</v>
      </c>
      <c r="X115">
        <f t="shared" ca="1" si="70"/>
        <v>-0.19025149472394068</v>
      </c>
      <c r="Y115">
        <f t="shared" si="54"/>
        <v>0.44</v>
      </c>
      <c r="Z115">
        <f t="shared" si="54"/>
        <v>5.7299999999999997E-2</v>
      </c>
      <c r="AA115" s="21">
        <f t="shared" si="55"/>
        <v>0.19452554744525549</v>
      </c>
      <c r="AB115">
        <f t="shared" si="58"/>
        <v>0.25182554744525548</v>
      </c>
      <c r="AC115" t="b">
        <f t="shared" si="71"/>
        <v>1</v>
      </c>
      <c r="AD115">
        <f t="shared" si="72"/>
        <v>0.69182554744525548</v>
      </c>
      <c r="AE115">
        <f t="shared" si="73"/>
        <v>0.14317445255474459</v>
      </c>
      <c r="AF115" s="20">
        <f t="shared" ca="1" si="74"/>
        <v>0.62484463624236442</v>
      </c>
      <c r="AG115">
        <f t="shared" ca="1" si="75"/>
        <v>8.9461788725769043E-2</v>
      </c>
    </row>
    <row r="116" spans="1:33" x14ac:dyDescent="0.25">
      <c r="A116" s="10">
        <v>40118</v>
      </c>
      <c r="B116">
        <f>VLOOKUP($A116,CurveFetch!$D$8:$T$292,B$12)</f>
        <v>4.9470000000000001</v>
      </c>
      <c r="C116">
        <f>VLOOKUP($A116,CurveFetch!$D$8:$T$292,C$12)</f>
        <v>-0.16</v>
      </c>
      <c r="D116">
        <f>VLOOKUP($A116,CurveFetch!$D$8:$T$292,D$12)</f>
        <v>0.42</v>
      </c>
      <c r="E116">
        <f t="shared" si="59"/>
        <v>4.7869999999999999</v>
      </c>
      <c r="F116">
        <f t="shared" si="60"/>
        <v>0.57999999999999996</v>
      </c>
      <c r="G116">
        <f t="shared" si="50"/>
        <v>0.88</v>
      </c>
      <c r="H116">
        <f t="shared" si="50"/>
        <v>0.06</v>
      </c>
      <c r="I116" s="21">
        <f t="shared" si="51"/>
        <v>0.26257805907172999</v>
      </c>
      <c r="J116">
        <f t="shared" si="56"/>
        <v>0.32257805907172998</v>
      </c>
      <c r="K116" t="b">
        <f t="shared" si="61"/>
        <v>1</v>
      </c>
      <c r="L116">
        <f t="shared" si="62"/>
        <v>1.2025780590717301</v>
      </c>
      <c r="M116">
        <f t="shared" si="63"/>
        <v>-0.62257805907173014</v>
      </c>
      <c r="N116" s="20">
        <f t="shared" ca="1" si="64"/>
        <v>0.62193286687973903</v>
      </c>
      <c r="O116">
        <f t="shared" ca="1" si="65"/>
        <v>-0.38720175713490462</v>
      </c>
      <c r="P116">
        <f t="shared" si="52"/>
        <v>0.88</v>
      </c>
      <c r="Q116">
        <f t="shared" si="52"/>
        <v>0.06</v>
      </c>
      <c r="R116" s="21">
        <f t="shared" si="53"/>
        <v>0.20986847599164929</v>
      </c>
      <c r="S116">
        <f t="shared" si="57"/>
        <v>0.26986847599164931</v>
      </c>
      <c r="T116" t="b">
        <f t="shared" si="66"/>
        <v>1</v>
      </c>
      <c r="U116">
        <f t="shared" si="67"/>
        <v>1.1498684759916493</v>
      </c>
      <c r="V116">
        <f t="shared" si="68"/>
        <v>-0.56986847599164936</v>
      </c>
      <c r="W116" s="20">
        <f t="shared" ca="1" si="69"/>
        <v>0.62193286687973903</v>
      </c>
      <c r="X116">
        <f t="shared" ca="1" si="70"/>
        <v>-0.35441993501787422</v>
      </c>
      <c r="Y116">
        <f t="shared" si="54"/>
        <v>0.44</v>
      </c>
      <c r="Z116">
        <f t="shared" si="54"/>
        <v>5.7299999999999997E-2</v>
      </c>
      <c r="AA116" s="21">
        <f t="shared" si="55"/>
        <v>0.20465797705943692</v>
      </c>
      <c r="AB116">
        <f t="shared" si="58"/>
        <v>0.26195797705943691</v>
      </c>
      <c r="AC116" t="b">
        <f t="shared" si="71"/>
        <v>1</v>
      </c>
      <c r="AD116">
        <f t="shared" si="72"/>
        <v>0.70195797705943686</v>
      </c>
      <c r="AE116">
        <f t="shared" si="73"/>
        <v>-0.1219579770594369</v>
      </c>
      <c r="AF116" s="20">
        <f t="shared" ca="1" si="74"/>
        <v>0.62193286687973903</v>
      </c>
      <c r="AG116">
        <f t="shared" ca="1" si="75"/>
        <v>-7.5849674311429027E-2</v>
      </c>
    </row>
    <row r="117" spans="1:33" x14ac:dyDescent="0.25">
      <c r="A117" s="10">
        <v>40148</v>
      </c>
      <c r="B117">
        <f>VLOOKUP($A117,CurveFetch!$D$8:$T$292,B$12)</f>
        <v>5.0750000000000002</v>
      </c>
      <c r="C117">
        <f>VLOOKUP($A117,CurveFetch!$D$8:$T$292,C$12)</f>
        <v>-0.16</v>
      </c>
      <c r="D117">
        <f>VLOOKUP($A117,CurveFetch!$D$8:$T$292,D$12)</f>
        <v>0.42</v>
      </c>
      <c r="E117">
        <f t="shared" si="59"/>
        <v>4.915</v>
      </c>
      <c r="F117">
        <f t="shared" si="60"/>
        <v>0.57999999999999996</v>
      </c>
      <c r="G117">
        <f t="shared" si="50"/>
        <v>0.88</v>
      </c>
      <c r="H117">
        <f t="shared" si="50"/>
        <v>0.06</v>
      </c>
      <c r="I117" s="21">
        <f t="shared" si="51"/>
        <v>0.2695991561181435</v>
      </c>
      <c r="J117">
        <f t="shared" si="56"/>
        <v>0.3295991561181435</v>
      </c>
      <c r="K117" t="b">
        <f t="shared" si="61"/>
        <v>1</v>
      </c>
      <c r="L117">
        <f t="shared" si="62"/>
        <v>1.2095991561181436</v>
      </c>
      <c r="M117">
        <f t="shared" si="63"/>
        <v>-0.62959915611814365</v>
      </c>
      <c r="N117" s="20">
        <f t="shared" ca="1" si="64"/>
        <v>0.61912794552768735</v>
      </c>
      <c r="O117">
        <f t="shared" ca="1" si="65"/>
        <v>-0.38980243203339199</v>
      </c>
      <c r="P117">
        <f t="shared" si="52"/>
        <v>0.88</v>
      </c>
      <c r="Q117">
        <f t="shared" si="52"/>
        <v>0.06</v>
      </c>
      <c r="R117" s="21">
        <f t="shared" si="53"/>
        <v>0.21548016701461381</v>
      </c>
      <c r="S117">
        <f t="shared" si="57"/>
        <v>0.27548016701461381</v>
      </c>
      <c r="T117" t="b">
        <f t="shared" si="66"/>
        <v>1</v>
      </c>
      <c r="U117">
        <f t="shared" si="67"/>
        <v>1.1554801670146138</v>
      </c>
      <c r="V117">
        <f t="shared" si="68"/>
        <v>-0.5754801670146138</v>
      </c>
      <c r="W117" s="20">
        <f t="shared" ca="1" si="69"/>
        <v>0.61912794552768735</v>
      </c>
      <c r="X117">
        <f t="shared" ca="1" si="70"/>
        <v>-0.35629585349568821</v>
      </c>
      <c r="Y117">
        <f t="shared" si="54"/>
        <v>0.44</v>
      </c>
      <c r="Z117">
        <f t="shared" si="54"/>
        <v>5.7299999999999997E-2</v>
      </c>
      <c r="AA117" s="21">
        <f t="shared" si="55"/>
        <v>0.2101303441084463</v>
      </c>
      <c r="AB117">
        <f t="shared" si="58"/>
        <v>0.26743034410844629</v>
      </c>
      <c r="AC117" t="b">
        <f t="shared" si="71"/>
        <v>1</v>
      </c>
      <c r="AD117">
        <f t="shared" si="72"/>
        <v>0.7074303441084463</v>
      </c>
      <c r="AE117">
        <f t="shared" si="73"/>
        <v>-0.12743034410844634</v>
      </c>
      <c r="AF117" s="20">
        <f t="shared" ca="1" si="74"/>
        <v>0.61912794552768735</v>
      </c>
      <c r="AG117">
        <f t="shared" ca="1" si="75"/>
        <v>-7.8895687145748614E-2</v>
      </c>
    </row>
    <row r="118" spans="1:33" x14ac:dyDescent="0.25">
      <c r="A118" s="10">
        <v>40179</v>
      </c>
      <c r="B118">
        <f>VLOOKUP($A118,CurveFetch!$D$8:$T$292,B$12)</f>
        <v>5.08</v>
      </c>
      <c r="C118">
        <f>VLOOKUP($A118,CurveFetch!$D$8:$T$292,C$12)</f>
        <v>-0.16</v>
      </c>
      <c r="D118">
        <f>VLOOKUP($A118,CurveFetch!$D$8:$T$292,D$12)</f>
        <v>0.42</v>
      </c>
      <c r="E118">
        <f t="shared" si="59"/>
        <v>4.92</v>
      </c>
      <c r="F118">
        <f t="shared" si="60"/>
        <v>0.57999999999999996</v>
      </c>
      <c r="G118">
        <f t="shared" si="50"/>
        <v>0.88</v>
      </c>
      <c r="H118">
        <f t="shared" si="50"/>
        <v>0.06</v>
      </c>
      <c r="I118" s="21">
        <f t="shared" si="51"/>
        <v>0.26987341772151902</v>
      </c>
      <c r="J118">
        <f t="shared" si="56"/>
        <v>0.32987341772151901</v>
      </c>
      <c r="K118" t="b">
        <f t="shared" si="61"/>
        <v>1</v>
      </c>
      <c r="L118">
        <f t="shared" si="62"/>
        <v>1.2098734177215191</v>
      </c>
      <c r="M118">
        <f t="shared" si="63"/>
        <v>-0.62987341772151917</v>
      </c>
      <c r="N118" s="20">
        <f t="shared" ca="1" si="64"/>
        <v>0.61624281588302232</v>
      </c>
      <c r="O118">
        <f t="shared" ca="1" si="65"/>
        <v>-0.38815496858657217</v>
      </c>
      <c r="P118">
        <f t="shared" si="52"/>
        <v>0.88</v>
      </c>
      <c r="Q118">
        <f t="shared" si="52"/>
        <v>0.06</v>
      </c>
      <c r="R118" s="21">
        <f t="shared" si="53"/>
        <v>0.21569937369519834</v>
      </c>
      <c r="S118">
        <f t="shared" si="57"/>
        <v>0.27569937369519837</v>
      </c>
      <c r="T118" t="b">
        <f t="shared" si="66"/>
        <v>1</v>
      </c>
      <c r="U118">
        <f t="shared" si="67"/>
        <v>1.1556993736951984</v>
      </c>
      <c r="V118">
        <f t="shared" si="68"/>
        <v>-0.57569937369519841</v>
      </c>
      <c r="W118" s="20">
        <f t="shared" ca="1" si="69"/>
        <v>0.61624281588302232</v>
      </c>
      <c r="X118">
        <f t="shared" ca="1" si="70"/>
        <v>-0.35477060314802145</v>
      </c>
      <c r="Y118">
        <f t="shared" si="54"/>
        <v>0.44</v>
      </c>
      <c r="Z118">
        <f t="shared" si="54"/>
        <v>5.7299999999999997E-2</v>
      </c>
      <c r="AA118" s="21">
        <f t="shared" si="55"/>
        <v>0.21034410844629825</v>
      </c>
      <c r="AB118">
        <f t="shared" si="58"/>
        <v>0.26764410844629827</v>
      </c>
      <c r="AC118" t="b">
        <f t="shared" si="71"/>
        <v>1</v>
      </c>
      <c r="AD118">
        <f t="shared" si="72"/>
        <v>0.70764410844629833</v>
      </c>
      <c r="AE118">
        <f t="shared" si="73"/>
        <v>-0.12764410844629837</v>
      </c>
      <c r="AF118" s="20">
        <f t="shared" ca="1" si="74"/>
        <v>0.61624281588302232</v>
      </c>
      <c r="AG118">
        <f t="shared" ca="1" si="75"/>
        <v>-7.8659764819824785E-2</v>
      </c>
    </row>
    <row r="119" spans="1:33" x14ac:dyDescent="0.25">
      <c r="A119" s="10">
        <v>40210</v>
      </c>
      <c r="B119">
        <f>VLOOKUP($A119,CurveFetch!$D$8:$T$292,B$12)</f>
        <v>4.96</v>
      </c>
      <c r="C119">
        <f>VLOOKUP($A119,CurveFetch!$D$8:$T$292,C$12)</f>
        <v>-0.16</v>
      </c>
      <c r="D119">
        <f>VLOOKUP($A119,CurveFetch!$D$8:$T$292,D$12)</f>
        <v>0.42</v>
      </c>
      <c r="E119">
        <f t="shared" si="59"/>
        <v>4.8</v>
      </c>
      <c r="F119">
        <f t="shared" si="60"/>
        <v>0.57999999999999996</v>
      </c>
      <c r="G119">
        <f t="shared" si="50"/>
        <v>0.88</v>
      </c>
      <c r="H119">
        <f t="shared" si="50"/>
        <v>0.06</v>
      </c>
      <c r="I119" s="21">
        <f t="shared" si="51"/>
        <v>0.26329113924050634</v>
      </c>
      <c r="J119">
        <f t="shared" si="56"/>
        <v>0.32329113924050634</v>
      </c>
      <c r="K119" t="b">
        <f t="shared" si="61"/>
        <v>1</v>
      </c>
      <c r="L119">
        <f t="shared" si="62"/>
        <v>1.2032911392405063</v>
      </c>
      <c r="M119">
        <f t="shared" si="63"/>
        <v>-0.62329113924050639</v>
      </c>
      <c r="N119" s="20">
        <f t="shared" ca="1" si="64"/>
        <v>0.61337113091183193</v>
      </c>
      <c r="O119">
        <f t="shared" ca="1" si="65"/>
        <v>-0.38230879096327353</v>
      </c>
      <c r="P119">
        <f t="shared" si="52"/>
        <v>0.88</v>
      </c>
      <c r="Q119">
        <f t="shared" si="52"/>
        <v>0.06</v>
      </c>
      <c r="R119" s="21">
        <f t="shared" si="53"/>
        <v>0.21043841336116911</v>
      </c>
      <c r="S119">
        <f t="shared" si="57"/>
        <v>0.27043841336116914</v>
      </c>
      <c r="T119" t="b">
        <f t="shared" si="66"/>
        <v>1</v>
      </c>
      <c r="U119">
        <f t="shared" si="67"/>
        <v>1.1504384133611691</v>
      </c>
      <c r="V119">
        <f t="shared" si="68"/>
        <v>-0.57043841336116918</v>
      </c>
      <c r="W119" s="20">
        <f t="shared" ca="1" si="69"/>
        <v>0.61337113091183193</v>
      </c>
      <c r="X119">
        <f t="shared" ca="1" si="70"/>
        <v>-0.34989045471889141</v>
      </c>
      <c r="Y119">
        <f t="shared" si="54"/>
        <v>0.44</v>
      </c>
      <c r="Z119">
        <f t="shared" si="54"/>
        <v>5.7299999999999997E-2</v>
      </c>
      <c r="AA119" s="21">
        <f t="shared" si="55"/>
        <v>0.20521376433785193</v>
      </c>
      <c r="AB119">
        <f t="shared" si="58"/>
        <v>0.26251376433785195</v>
      </c>
      <c r="AC119" t="b">
        <f t="shared" si="71"/>
        <v>1</v>
      </c>
      <c r="AD119">
        <f t="shared" si="72"/>
        <v>0.70251376433785195</v>
      </c>
      <c r="AE119">
        <f t="shared" si="73"/>
        <v>-0.12251376433785199</v>
      </c>
      <c r="AF119" s="20">
        <f t="shared" ca="1" si="74"/>
        <v>0.61337113091183193</v>
      </c>
      <c r="AG119">
        <f t="shared" ca="1" si="75"/>
        <v>-7.5146406184173939E-2</v>
      </c>
    </row>
    <row r="120" spans="1:33" x14ac:dyDescent="0.25">
      <c r="A120" s="10">
        <v>40238</v>
      </c>
      <c r="B120">
        <f>VLOOKUP($A120,CurveFetch!$D$8:$T$292,B$12)</f>
        <v>4.82</v>
      </c>
      <c r="C120">
        <f>VLOOKUP($A120,CurveFetch!$D$8:$T$292,C$12)</f>
        <v>-0.16</v>
      </c>
      <c r="D120">
        <f>VLOOKUP($A120,CurveFetch!$D$8:$T$292,D$12)</f>
        <v>0.42</v>
      </c>
      <c r="E120">
        <f t="shared" si="59"/>
        <v>4.66</v>
      </c>
      <c r="F120">
        <f t="shared" si="60"/>
        <v>0.57999999999999996</v>
      </c>
      <c r="G120">
        <f t="shared" si="50"/>
        <v>0.88</v>
      </c>
      <c r="H120">
        <f t="shared" si="50"/>
        <v>0.06</v>
      </c>
      <c r="I120" s="21">
        <f t="shared" si="51"/>
        <v>0.25561181434599156</v>
      </c>
      <c r="J120">
        <f t="shared" si="56"/>
        <v>0.31561181434599156</v>
      </c>
      <c r="K120" t="b">
        <f t="shared" si="61"/>
        <v>1</v>
      </c>
      <c r="L120">
        <f t="shared" si="62"/>
        <v>1.1956118143459915</v>
      </c>
      <c r="M120">
        <f t="shared" si="63"/>
        <v>-0.61561181434599155</v>
      </c>
      <c r="N120" s="20">
        <f t="shared" ca="1" si="64"/>
        <v>0.61078885480198464</v>
      </c>
      <c r="O120">
        <f t="shared" ca="1" si="65"/>
        <v>-0.37600883508696015</v>
      </c>
      <c r="P120">
        <f t="shared" si="52"/>
        <v>0.88</v>
      </c>
      <c r="Q120">
        <f t="shared" si="52"/>
        <v>0.06</v>
      </c>
      <c r="R120" s="21">
        <f t="shared" si="53"/>
        <v>0.2043006263048017</v>
      </c>
      <c r="S120">
        <f t="shared" si="57"/>
        <v>0.26430062630480167</v>
      </c>
      <c r="T120" t="b">
        <f t="shared" si="66"/>
        <v>1</v>
      </c>
      <c r="U120">
        <f t="shared" si="67"/>
        <v>1.1443006263048017</v>
      </c>
      <c r="V120">
        <f t="shared" si="68"/>
        <v>-0.56430062630480171</v>
      </c>
      <c r="W120" s="20">
        <f t="shared" ca="1" si="69"/>
        <v>0.61078885480198464</v>
      </c>
      <c r="X120">
        <f t="shared" ca="1" si="70"/>
        <v>-0.3446685333047525</v>
      </c>
      <c r="Y120">
        <f t="shared" si="54"/>
        <v>0.44</v>
      </c>
      <c r="Z120">
        <f t="shared" si="54"/>
        <v>5.7299999999999997E-2</v>
      </c>
      <c r="AA120" s="21">
        <f t="shared" si="55"/>
        <v>0.19922836287799794</v>
      </c>
      <c r="AB120">
        <f t="shared" si="58"/>
        <v>0.25652836287799796</v>
      </c>
      <c r="AC120" t="b">
        <f t="shared" si="71"/>
        <v>1</v>
      </c>
      <c r="AD120">
        <f t="shared" si="72"/>
        <v>0.69652836287799791</v>
      </c>
      <c r="AE120">
        <f t="shared" si="73"/>
        <v>-0.11652836287799795</v>
      </c>
      <c r="AF120" s="20">
        <f t="shared" ca="1" si="74"/>
        <v>0.61078885480198464</v>
      </c>
      <c r="AG120">
        <f t="shared" ca="1" si="75"/>
        <v>-7.1174225314202463E-2</v>
      </c>
    </row>
    <row r="121" spans="1:33" x14ac:dyDescent="0.25">
      <c r="A121" s="10">
        <v>40269</v>
      </c>
      <c r="B121">
        <f>VLOOKUP($A121,CurveFetch!$D$8:$T$292,B$12)</f>
        <v>4.7069999999999999</v>
      </c>
      <c r="C121">
        <f>VLOOKUP($A121,CurveFetch!$D$8:$T$292,C$12)</f>
        <v>-0.27500000000000002</v>
      </c>
      <c r="D121">
        <f>VLOOKUP($A121,CurveFetch!$D$8:$T$292,D$12)</f>
        <v>0.56000000000000005</v>
      </c>
      <c r="E121">
        <f t="shared" si="59"/>
        <v>4.4319999999999995</v>
      </c>
      <c r="F121">
        <f t="shared" si="60"/>
        <v>0.83500000000000008</v>
      </c>
      <c r="G121">
        <f t="shared" si="50"/>
        <v>0.88</v>
      </c>
      <c r="H121">
        <f t="shared" si="50"/>
        <v>0.06</v>
      </c>
      <c r="I121" s="21">
        <f t="shared" si="51"/>
        <v>0.24310548523206749</v>
      </c>
      <c r="J121">
        <f t="shared" si="56"/>
        <v>0.30310548523206748</v>
      </c>
      <c r="K121" t="b">
        <f t="shared" si="61"/>
        <v>1</v>
      </c>
      <c r="L121">
        <f t="shared" si="62"/>
        <v>1.1831054852320675</v>
      </c>
      <c r="M121">
        <f t="shared" si="63"/>
        <v>-0.34810548523206741</v>
      </c>
      <c r="N121" s="20">
        <f t="shared" ca="1" si="64"/>
        <v>0.60794258523145495</v>
      </c>
      <c r="O121">
        <f t="shared" ca="1" si="65"/>
        <v>-0.21162814862523313</v>
      </c>
      <c r="P121">
        <f t="shared" si="52"/>
        <v>0.88</v>
      </c>
      <c r="Q121">
        <f t="shared" si="52"/>
        <v>0.06</v>
      </c>
      <c r="R121" s="21">
        <f t="shared" si="53"/>
        <v>0.19430480167014613</v>
      </c>
      <c r="S121">
        <f t="shared" si="57"/>
        <v>0.25430480167014613</v>
      </c>
      <c r="T121" t="b">
        <f t="shared" si="66"/>
        <v>1</v>
      </c>
      <c r="U121">
        <f t="shared" si="67"/>
        <v>1.134304801670146</v>
      </c>
      <c r="V121">
        <f t="shared" si="68"/>
        <v>-0.29930480167014595</v>
      </c>
      <c r="W121" s="20">
        <f t="shared" ca="1" si="69"/>
        <v>0.60794258523145495</v>
      </c>
      <c r="X121">
        <f t="shared" ca="1" si="70"/>
        <v>-0.18196013489953641</v>
      </c>
      <c r="Y121">
        <f t="shared" si="54"/>
        <v>0.44</v>
      </c>
      <c r="Z121">
        <f t="shared" si="54"/>
        <v>5.7299999999999997E-2</v>
      </c>
      <c r="AA121" s="21">
        <f t="shared" si="55"/>
        <v>0.18948070907194994</v>
      </c>
      <c r="AB121">
        <f t="shared" si="58"/>
        <v>0.24678070907194993</v>
      </c>
      <c r="AC121" t="b">
        <f t="shared" si="71"/>
        <v>1</v>
      </c>
      <c r="AD121">
        <f t="shared" si="72"/>
        <v>0.68678070907194999</v>
      </c>
      <c r="AE121">
        <f t="shared" si="73"/>
        <v>0.14821929092805008</v>
      </c>
      <c r="AF121" s="20">
        <f t="shared" ca="1" si="74"/>
        <v>0.60794258523145495</v>
      </c>
      <c r="AG121">
        <f t="shared" ca="1" si="75"/>
        <v>9.0108818907971899E-2</v>
      </c>
    </row>
    <row r="122" spans="1:33" x14ac:dyDescent="0.25">
      <c r="A122" s="10">
        <v>40299</v>
      </c>
      <c r="B122">
        <f>VLOOKUP($A122,CurveFetch!$D$8:$T$292,B$12)</f>
        <v>4.7469999999999999</v>
      </c>
      <c r="C122">
        <f>VLOOKUP($A122,CurveFetch!$D$8:$T$292,C$12)</f>
        <v>-0.27500000000000002</v>
      </c>
      <c r="D122">
        <f>VLOOKUP($A122,CurveFetch!$D$8:$T$292,D$12)</f>
        <v>0.56000000000000005</v>
      </c>
      <c r="E122">
        <f t="shared" si="59"/>
        <v>4.4719999999999995</v>
      </c>
      <c r="F122">
        <f t="shared" si="60"/>
        <v>0.83500000000000008</v>
      </c>
      <c r="G122">
        <f t="shared" si="50"/>
        <v>0.88</v>
      </c>
      <c r="H122">
        <f t="shared" si="50"/>
        <v>0.06</v>
      </c>
      <c r="I122" s="21">
        <f t="shared" si="51"/>
        <v>0.24529957805907171</v>
      </c>
      <c r="J122">
        <f t="shared" si="56"/>
        <v>0.30529957805907171</v>
      </c>
      <c r="K122" t="b">
        <f t="shared" si="61"/>
        <v>1</v>
      </c>
      <c r="L122">
        <f t="shared" si="62"/>
        <v>1.1852995780590718</v>
      </c>
      <c r="M122">
        <f t="shared" si="63"/>
        <v>-0.35029957805907175</v>
      </c>
      <c r="N122" s="20">
        <f t="shared" ca="1" si="64"/>
        <v>0.60520076014237012</v>
      </c>
      <c r="O122">
        <f t="shared" ca="1" si="65"/>
        <v>-0.21200157091890173</v>
      </c>
      <c r="P122">
        <f t="shared" si="52"/>
        <v>0.88</v>
      </c>
      <c r="Q122">
        <f t="shared" si="52"/>
        <v>0.06</v>
      </c>
      <c r="R122" s="21">
        <f t="shared" si="53"/>
        <v>0.19605845511482253</v>
      </c>
      <c r="S122">
        <f t="shared" si="57"/>
        <v>0.2560584551148225</v>
      </c>
      <c r="T122" t="b">
        <f t="shared" si="66"/>
        <v>1</v>
      </c>
      <c r="U122">
        <f t="shared" si="67"/>
        <v>1.1360584551148225</v>
      </c>
      <c r="V122">
        <f t="shared" si="68"/>
        <v>-0.30105845511482243</v>
      </c>
      <c r="W122" s="20">
        <f t="shared" ca="1" si="69"/>
        <v>0.60520076014237012</v>
      </c>
      <c r="X122">
        <f t="shared" ca="1" si="70"/>
        <v>-0.18220080588277815</v>
      </c>
      <c r="Y122">
        <f t="shared" si="54"/>
        <v>0.44</v>
      </c>
      <c r="Z122">
        <f t="shared" si="54"/>
        <v>5.7299999999999997E-2</v>
      </c>
      <c r="AA122" s="21">
        <f t="shared" si="55"/>
        <v>0.19119082377476537</v>
      </c>
      <c r="AB122">
        <f t="shared" si="58"/>
        <v>0.24849082377476536</v>
      </c>
      <c r="AC122" t="b">
        <f t="shared" si="71"/>
        <v>1</v>
      </c>
      <c r="AD122">
        <f t="shared" si="72"/>
        <v>0.68849082377476534</v>
      </c>
      <c r="AE122">
        <f t="shared" si="73"/>
        <v>0.14650917622523474</v>
      </c>
      <c r="AF122" s="20">
        <f t="shared" ca="1" si="74"/>
        <v>0.60520076014237012</v>
      </c>
      <c r="AG122">
        <f t="shared" ca="1" si="75"/>
        <v>8.8667464819344524E-2</v>
      </c>
    </row>
    <row r="123" spans="1:33" x14ac:dyDescent="0.25">
      <c r="A123" s="10">
        <v>40330</v>
      </c>
      <c r="B123">
        <f>VLOOKUP($A123,CurveFetch!$D$8:$T$292,B$12)</f>
        <v>4.7960000000000003</v>
      </c>
      <c r="C123">
        <f>VLOOKUP($A123,CurveFetch!$D$8:$T$292,C$12)</f>
        <v>-0.27500000000000002</v>
      </c>
      <c r="D123">
        <f>VLOOKUP($A123,CurveFetch!$D$8:$T$292,D$12)</f>
        <v>0.56000000000000005</v>
      </c>
      <c r="E123">
        <f t="shared" si="59"/>
        <v>4.5209999999999999</v>
      </c>
      <c r="F123">
        <f t="shared" si="60"/>
        <v>0.83500000000000008</v>
      </c>
      <c r="G123">
        <f t="shared" si="50"/>
        <v>0.88</v>
      </c>
      <c r="H123">
        <f t="shared" si="50"/>
        <v>0.06</v>
      </c>
      <c r="I123" s="21">
        <f t="shared" si="51"/>
        <v>0.2479873417721519</v>
      </c>
      <c r="J123">
        <f t="shared" si="56"/>
        <v>0.30798734177215192</v>
      </c>
      <c r="K123" t="b">
        <f t="shared" si="61"/>
        <v>1</v>
      </c>
      <c r="L123">
        <f t="shared" si="62"/>
        <v>1.187987341772152</v>
      </c>
      <c r="M123">
        <f t="shared" si="63"/>
        <v>-0.35298734177215196</v>
      </c>
      <c r="N123" s="20">
        <f t="shared" ca="1" si="64"/>
        <v>0.60238053103355094</v>
      </c>
      <c r="O123">
        <f t="shared" ca="1" si="65"/>
        <v>-0.21263270238483042</v>
      </c>
      <c r="P123">
        <f t="shared" si="52"/>
        <v>0.88</v>
      </c>
      <c r="Q123">
        <f t="shared" si="52"/>
        <v>0.06</v>
      </c>
      <c r="R123" s="21">
        <f t="shared" si="53"/>
        <v>0.19820668058455115</v>
      </c>
      <c r="S123">
        <f t="shared" si="57"/>
        <v>0.25820668058455115</v>
      </c>
      <c r="T123" t="b">
        <f t="shared" si="66"/>
        <v>1</v>
      </c>
      <c r="U123">
        <f t="shared" si="67"/>
        <v>1.1382066805845512</v>
      </c>
      <c r="V123">
        <f t="shared" si="68"/>
        <v>-0.30320668058455114</v>
      </c>
      <c r="W123" s="20">
        <f t="shared" ca="1" si="69"/>
        <v>0.60238053103355094</v>
      </c>
      <c r="X123">
        <f t="shared" ca="1" si="70"/>
        <v>-0.18264580126344218</v>
      </c>
      <c r="Y123">
        <f t="shared" si="54"/>
        <v>0.44</v>
      </c>
      <c r="Z123">
        <f t="shared" si="54"/>
        <v>5.7299999999999997E-2</v>
      </c>
      <c r="AA123" s="21">
        <f t="shared" si="55"/>
        <v>0.19328571428571428</v>
      </c>
      <c r="AB123">
        <f t="shared" si="58"/>
        <v>0.2505857142857143</v>
      </c>
      <c r="AC123" t="b">
        <f t="shared" si="71"/>
        <v>1</v>
      </c>
      <c r="AD123">
        <f t="shared" si="72"/>
        <v>0.69058571428571436</v>
      </c>
      <c r="AE123">
        <f t="shared" si="73"/>
        <v>0.14441428571428572</v>
      </c>
      <c r="AF123" s="20">
        <f t="shared" ca="1" si="74"/>
        <v>0.60238053103355094</v>
      </c>
      <c r="AG123">
        <f t="shared" ca="1" si="75"/>
        <v>8.6992354117402373E-2</v>
      </c>
    </row>
    <row r="124" spans="1:33" x14ac:dyDescent="0.25">
      <c r="A124" s="10">
        <v>40360</v>
      </c>
      <c r="B124">
        <f>VLOOKUP($A124,CurveFetch!$D$8:$T$292,B$12)</f>
        <v>4.8259999999999996</v>
      </c>
      <c r="C124">
        <f>VLOOKUP($A124,CurveFetch!$D$8:$T$292,C$12)</f>
        <v>-0.27500000000000002</v>
      </c>
      <c r="D124">
        <f>VLOOKUP($A124,CurveFetch!$D$8:$T$292,D$12)</f>
        <v>0.56000000000000005</v>
      </c>
      <c r="E124">
        <f t="shared" si="59"/>
        <v>4.5509999999999993</v>
      </c>
      <c r="F124">
        <f t="shared" si="60"/>
        <v>0.83500000000000008</v>
      </c>
      <c r="G124">
        <f t="shared" si="50"/>
        <v>0.88</v>
      </c>
      <c r="H124">
        <f t="shared" si="50"/>
        <v>0.06</v>
      </c>
      <c r="I124" s="21">
        <f t="shared" si="51"/>
        <v>0.24963291139240504</v>
      </c>
      <c r="J124">
        <f t="shared" si="56"/>
        <v>0.30963291139240501</v>
      </c>
      <c r="K124" t="b">
        <f t="shared" si="61"/>
        <v>1</v>
      </c>
      <c r="L124">
        <f t="shared" si="62"/>
        <v>1.1896329113924051</v>
      </c>
      <c r="M124">
        <f t="shared" si="63"/>
        <v>-0.35463291139240505</v>
      </c>
      <c r="N124" s="20">
        <f t="shared" ca="1" si="64"/>
        <v>0.59966379084576638</v>
      </c>
      <c r="O124">
        <f t="shared" ca="1" si="65"/>
        <v>-0.21266051600424038</v>
      </c>
      <c r="P124">
        <f t="shared" si="52"/>
        <v>0.88</v>
      </c>
      <c r="Q124">
        <f t="shared" si="52"/>
        <v>0.06</v>
      </c>
      <c r="R124" s="21">
        <f t="shared" si="53"/>
        <v>0.19952192066805843</v>
      </c>
      <c r="S124">
        <f t="shared" si="57"/>
        <v>0.25952192066805846</v>
      </c>
      <c r="T124" t="b">
        <f t="shared" si="66"/>
        <v>1</v>
      </c>
      <c r="U124">
        <f t="shared" si="67"/>
        <v>1.1395219206680585</v>
      </c>
      <c r="V124">
        <f t="shared" si="68"/>
        <v>-0.30452192066805839</v>
      </c>
      <c r="W124" s="20">
        <f t="shared" ca="1" si="69"/>
        <v>0.59966379084576638</v>
      </c>
      <c r="X124">
        <f t="shared" ca="1" si="70"/>
        <v>-0.18261076934344161</v>
      </c>
      <c r="Y124">
        <f t="shared" si="54"/>
        <v>0.44</v>
      </c>
      <c r="Z124">
        <f t="shared" si="54"/>
        <v>5.7299999999999997E-2</v>
      </c>
      <c r="AA124" s="21">
        <f t="shared" si="55"/>
        <v>0.19456830031282585</v>
      </c>
      <c r="AB124">
        <f t="shared" si="58"/>
        <v>0.25186830031282587</v>
      </c>
      <c r="AC124" t="b">
        <f t="shared" si="71"/>
        <v>1</v>
      </c>
      <c r="AD124">
        <f t="shared" si="72"/>
        <v>0.69186830031282587</v>
      </c>
      <c r="AE124">
        <f t="shared" si="73"/>
        <v>0.14313169968717421</v>
      </c>
      <c r="AF124" s="20">
        <f t="shared" ca="1" si="74"/>
        <v>0.59966379084576638</v>
      </c>
      <c r="AG124">
        <f t="shared" ca="1" si="75"/>
        <v>8.5830897624608674E-2</v>
      </c>
    </row>
    <row r="125" spans="1:33" x14ac:dyDescent="0.25">
      <c r="A125" s="10">
        <v>40391</v>
      </c>
      <c r="B125">
        <f>VLOOKUP($A125,CurveFetch!$D$8:$T$292,B$12)</f>
        <v>4.8840000000000003</v>
      </c>
      <c r="C125">
        <f>VLOOKUP($A125,CurveFetch!$D$8:$T$292,C$12)</f>
        <v>-0.27500000000000002</v>
      </c>
      <c r="D125">
        <f>VLOOKUP($A125,CurveFetch!$D$8:$T$292,D$12)</f>
        <v>0.56000000000000005</v>
      </c>
      <c r="E125">
        <f t="shared" si="59"/>
        <v>4.609</v>
      </c>
      <c r="F125">
        <f t="shared" si="60"/>
        <v>0.83500000000000008</v>
      </c>
      <c r="G125">
        <f t="shared" si="50"/>
        <v>0.88</v>
      </c>
      <c r="H125">
        <f t="shared" si="50"/>
        <v>0.06</v>
      </c>
      <c r="I125" s="21">
        <f t="shared" si="51"/>
        <v>0.25281434599156122</v>
      </c>
      <c r="J125">
        <f t="shared" si="56"/>
        <v>0.31281434599156122</v>
      </c>
      <c r="K125" t="b">
        <f t="shared" si="61"/>
        <v>1</v>
      </c>
      <c r="L125">
        <f t="shared" si="62"/>
        <v>1.1928143459915612</v>
      </c>
      <c r="M125">
        <f t="shared" si="63"/>
        <v>-0.35781434599156114</v>
      </c>
      <c r="N125" s="20">
        <f t="shared" ca="1" si="64"/>
        <v>0.59686936395501011</v>
      </c>
      <c r="O125">
        <f t="shared" ca="1" si="65"/>
        <v>-0.21356842110596103</v>
      </c>
      <c r="P125">
        <f t="shared" si="52"/>
        <v>0.88</v>
      </c>
      <c r="Q125">
        <f t="shared" si="52"/>
        <v>0.06</v>
      </c>
      <c r="R125" s="21">
        <f t="shared" si="53"/>
        <v>0.20206471816283927</v>
      </c>
      <c r="S125">
        <f t="shared" si="57"/>
        <v>0.26206471816283927</v>
      </c>
      <c r="T125" t="b">
        <f t="shared" si="66"/>
        <v>1</v>
      </c>
      <c r="U125">
        <f t="shared" si="67"/>
        <v>1.1420647181628394</v>
      </c>
      <c r="V125">
        <f t="shared" si="68"/>
        <v>-0.30706471816283931</v>
      </c>
      <c r="W125" s="20">
        <f t="shared" ca="1" si="69"/>
        <v>0.59686936395501011</v>
      </c>
      <c r="X125">
        <f t="shared" ca="1" si="70"/>
        <v>-0.18327752302287834</v>
      </c>
      <c r="Y125">
        <f t="shared" si="54"/>
        <v>0.44</v>
      </c>
      <c r="Z125">
        <f t="shared" si="54"/>
        <v>5.7299999999999997E-2</v>
      </c>
      <c r="AA125" s="21">
        <f t="shared" si="55"/>
        <v>0.19704796663190824</v>
      </c>
      <c r="AB125">
        <f t="shared" si="58"/>
        <v>0.25434796663190823</v>
      </c>
      <c r="AC125" t="b">
        <f t="shared" si="71"/>
        <v>1</v>
      </c>
      <c r="AD125">
        <f t="shared" si="72"/>
        <v>0.69434796663190823</v>
      </c>
      <c r="AE125">
        <f t="shared" si="73"/>
        <v>0.14065203336809184</v>
      </c>
      <c r="AF125" s="20">
        <f t="shared" ca="1" si="74"/>
        <v>0.59686936395501011</v>
      </c>
      <c r="AG125">
        <f t="shared" ca="1" si="75"/>
        <v>8.3950889695391842E-2</v>
      </c>
    </row>
    <row r="126" spans="1:33" x14ac:dyDescent="0.25">
      <c r="A126" s="10">
        <v>40422</v>
      </c>
      <c r="B126">
        <f>VLOOKUP($A126,CurveFetch!$D$8:$T$292,B$12)</f>
        <v>4.8920000000000003</v>
      </c>
      <c r="C126">
        <f>VLOOKUP($A126,CurveFetch!$D$8:$T$292,C$12)</f>
        <v>-0.27500000000000002</v>
      </c>
      <c r="D126">
        <f>VLOOKUP($A126,CurveFetch!$D$8:$T$292,D$12)</f>
        <v>0.56000000000000005</v>
      </c>
      <c r="E126">
        <f t="shared" si="59"/>
        <v>4.617</v>
      </c>
      <c r="F126">
        <f t="shared" si="60"/>
        <v>0.83500000000000008</v>
      </c>
      <c r="G126">
        <f t="shared" si="50"/>
        <v>0.88</v>
      </c>
      <c r="H126">
        <f t="shared" si="50"/>
        <v>0.06</v>
      </c>
      <c r="I126" s="21">
        <f t="shared" si="51"/>
        <v>0.25325316455696206</v>
      </c>
      <c r="J126">
        <f t="shared" si="56"/>
        <v>0.31325316455696206</v>
      </c>
      <c r="K126" t="b">
        <f t="shared" si="61"/>
        <v>1</v>
      </c>
      <c r="L126">
        <f t="shared" si="62"/>
        <v>1.1932531645569622</v>
      </c>
      <c r="M126">
        <f t="shared" si="63"/>
        <v>-0.3582531645569621</v>
      </c>
      <c r="N126" s="20">
        <f t="shared" ca="1" si="64"/>
        <v>0.59408795906385936</v>
      </c>
      <c r="O126">
        <f t="shared" ca="1" si="65"/>
        <v>-0.21283389135981456</v>
      </c>
      <c r="P126">
        <f t="shared" si="52"/>
        <v>0.88</v>
      </c>
      <c r="Q126">
        <f t="shared" si="52"/>
        <v>0.06</v>
      </c>
      <c r="R126" s="21">
        <f t="shared" si="53"/>
        <v>0.20241544885177454</v>
      </c>
      <c r="S126">
        <f t="shared" si="57"/>
        <v>0.26241544885177454</v>
      </c>
      <c r="T126" t="b">
        <f t="shared" si="66"/>
        <v>1</v>
      </c>
      <c r="U126">
        <f t="shared" si="67"/>
        <v>1.1424154488517746</v>
      </c>
      <c r="V126">
        <f t="shared" si="68"/>
        <v>-0.30741544885177452</v>
      </c>
      <c r="W126" s="20">
        <f t="shared" ca="1" si="69"/>
        <v>0.59408795906385936</v>
      </c>
      <c r="X126">
        <f t="shared" ca="1" si="70"/>
        <v>-0.18263181659305097</v>
      </c>
      <c r="Y126">
        <f t="shared" si="54"/>
        <v>0.44</v>
      </c>
      <c r="Z126">
        <f t="shared" si="54"/>
        <v>5.7299999999999997E-2</v>
      </c>
      <c r="AA126" s="21">
        <f t="shared" si="55"/>
        <v>0.19738998957247134</v>
      </c>
      <c r="AB126">
        <f t="shared" si="58"/>
        <v>0.25468998957247135</v>
      </c>
      <c r="AC126" t="b">
        <f t="shared" si="71"/>
        <v>1</v>
      </c>
      <c r="AD126">
        <f t="shared" si="72"/>
        <v>0.69468998957247141</v>
      </c>
      <c r="AE126">
        <f t="shared" si="73"/>
        <v>0.14031001042752866</v>
      </c>
      <c r="AF126" s="20">
        <f t="shared" ca="1" si="74"/>
        <v>0.59408795906385936</v>
      </c>
      <c r="AG126">
        <f t="shared" ca="1" si="75"/>
        <v>8.3356487731119325E-2</v>
      </c>
    </row>
    <row r="127" spans="1:33" x14ac:dyDescent="0.25">
      <c r="A127" s="10">
        <v>40452</v>
      </c>
      <c r="B127">
        <f>VLOOKUP($A127,CurveFetch!$D$8:$T$292,B$12)</f>
        <v>4.92</v>
      </c>
      <c r="C127">
        <f>VLOOKUP($A127,CurveFetch!$D$8:$T$292,C$12)</f>
        <v>-0.27500000000000002</v>
      </c>
      <c r="D127">
        <f>VLOOKUP($A127,CurveFetch!$D$8:$T$292,D$12)</f>
        <v>0.56000000000000005</v>
      </c>
      <c r="E127">
        <f t="shared" si="59"/>
        <v>4.6449999999999996</v>
      </c>
      <c r="F127">
        <f t="shared" si="60"/>
        <v>0.83500000000000008</v>
      </c>
      <c r="G127">
        <f t="shared" si="50"/>
        <v>0.88</v>
      </c>
      <c r="H127">
        <f t="shared" si="50"/>
        <v>0.06</v>
      </c>
      <c r="I127" s="21">
        <f t="shared" si="51"/>
        <v>0.25478902953586496</v>
      </c>
      <c r="J127">
        <f t="shared" si="56"/>
        <v>0.31478902953586496</v>
      </c>
      <c r="K127" t="b">
        <f t="shared" si="61"/>
        <v>1</v>
      </c>
      <c r="L127">
        <f t="shared" si="62"/>
        <v>1.194789029535865</v>
      </c>
      <c r="M127">
        <f t="shared" si="63"/>
        <v>-0.35978902953586489</v>
      </c>
      <c r="N127" s="20">
        <f t="shared" ca="1" si="64"/>
        <v>0.59140861843062442</v>
      </c>
      <c r="O127">
        <f t="shared" ca="1" si="65"/>
        <v>-0.21278233288430098</v>
      </c>
      <c r="P127">
        <f t="shared" si="52"/>
        <v>0.88</v>
      </c>
      <c r="Q127">
        <f t="shared" si="52"/>
        <v>0.06</v>
      </c>
      <c r="R127" s="21">
        <f t="shared" si="53"/>
        <v>0.20364300626304802</v>
      </c>
      <c r="S127">
        <f t="shared" si="57"/>
        <v>0.26364300626304804</v>
      </c>
      <c r="T127" t="b">
        <f t="shared" si="66"/>
        <v>1</v>
      </c>
      <c r="U127">
        <f t="shared" si="67"/>
        <v>1.143643006263048</v>
      </c>
      <c r="V127">
        <f t="shared" si="68"/>
        <v>-0.30864300626304797</v>
      </c>
      <c r="W127" s="20">
        <f t="shared" ca="1" si="69"/>
        <v>0.59140861843062442</v>
      </c>
      <c r="X127">
        <f t="shared" ca="1" si="70"/>
        <v>-0.18253413392230375</v>
      </c>
      <c r="Y127">
        <f t="shared" si="54"/>
        <v>0.44</v>
      </c>
      <c r="Z127">
        <f t="shared" si="54"/>
        <v>5.7299999999999997E-2</v>
      </c>
      <c r="AA127" s="21">
        <f t="shared" si="55"/>
        <v>0.19858706986444213</v>
      </c>
      <c r="AB127">
        <f t="shared" si="58"/>
        <v>0.25588706986444215</v>
      </c>
      <c r="AC127" t="b">
        <f t="shared" si="71"/>
        <v>1</v>
      </c>
      <c r="AD127">
        <f t="shared" si="72"/>
        <v>0.69588706986444215</v>
      </c>
      <c r="AE127">
        <f t="shared" si="73"/>
        <v>0.13911293013555792</v>
      </c>
      <c r="AF127" s="20">
        <f t="shared" ca="1" si="74"/>
        <v>0.59140861843062442</v>
      </c>
      <c r="AG127">
        <f t="shared" ca="1" si="75"/>
        <v>8.2272585817306287E-2</v>
      </c>
    </row>
    <row r="128" spans="1:33" x14ac:dyDescent="0.25">
      <c r="A128" s="10">
        <v>40483</v>
      </c>
      <c r="B128">
        <f>VLOOKUP($A128,CurveFetch!$D$8:$T$292,B$12)</f>
        <v>5.0419999999999998</v>
      </c>
      <c r="C128">
        <f>VLOOKUP($A128,CurveFetch!$D$8:$T$292,C$12)</f>
        <v>-0.16</v>
      </c>
      <c r="D128">
        <f>VLOOKUP($A128,CurveFetch!$D$8:$T$292,D$12)</f>
        <v>0.32</v>
      </c>
      <c r="E128">
        <f t="shared" si="59"/>
        <v>4.8819999999999997</v>
      </c>
      <c r="F128">
        <f t="shared" si="60"/>
        <v>0.48</v>
      </c>
      <c r="G128">
        <f t="shared" si="50"/>
        <v>0.88</v>
      </c>
      <c r="H128">
        <f t="shared" si="50"/>
        <v>0.06</v>
      </c>
      <c r="I128" s="21">
        <f t="shared" si="51"/>
        <v>0.26778902953586498</v>
      </c>
      <c r="J128">
        <f t="shared" si="56"/>
        <v>0.32778902953586497</v>
      </c>
      <c r="K128" t="b">
        <f t="shared" si="61"/>
        <v>1</v>
      </c>
      <c r="L128">
        <f t="shared" si="62"/>
        <v>1.2077890295358649</v>
      </c>
      <c r="M128">
        <f t="shared" si="63"/>
        <v>-0.72778902953586488</v>
      </c>
      <c r="N128" s="20">
        <f t="shared" ca="1" si="64"/>
        <v>0.58865266055556831</v>
      </c>
      <c r="O128">
        <f t="shared" ca="1" si="65"/>
        <v>-0.42841494855944195</v>
      </c>
      <c r="P128">
        <f t="shared" si="52"/>
        <v>0.88</v>
      </c>
      <c r="Q128">
        <f t="shared" si="52"/>
        <v>0.06</v>
      </c>
      <c r="R128" s="21">
        <f t="shared" si="53"/>
        <v>0.21403340292275574</v>
      </c>
      <c r="S128">
        <f t="shared" si="57"/>
        <v>0.27403340292275574</v>
      </c>
      <c r="T128" t="b">
        <f t="shared" si="66"/>
        <v>1</v>
      </c>
      <c r="U128">
        <f t="shared" si="67"/>
        <v>1.1540334029227557</v>
      </c>
      <c r="V128">
        <f t="shared" si="68"/>
        <v>-0.67403340292275571</v>
      </c>
      <c r="W128" s="20">
        <f t="shared" ca="1" si="69"/>
        <v>0.58865266055556831</v>
      </c>
      <c r="X128">
        <f t="shared" ca="1" si="70"/>
        <v>-0.39677155593380353</v>
      </c>
      <c r="Y128">
        <f t="shared" si="54"/>
        <v>0.44</v>
      </c>
      <c r="Z128">
        <f t="shared" si="54"/>
        <v>5.7299999999999997E-2</v>
      </c>
      <c r="AA128" s="21">
        <f t="shared" si="55"/>
        <v>0.20871949947862356</v>
      </c>
      <c r="AB128">
        <f t="shared" si="58"/>
        <v>0.26601949947862358</v>
      </c>
      <c r="AC128" t="b">
        <f t="shared" si="71"/>
        <v>1</v>
      </c>
      <c r="AD128">
        <f t="shared" si="72"/>
        <v>0.70601949947862352</v>
      </c>
      <c r="AE128">
        <f t="shared" si="73"/>
        <v>-0.22601949947862354</v>
      </c>
      <c r="AF128" s="20">
        <f t="shared" ca="1" si="74"/>
        <v>0.58865266055556831</v>
      </c>
      <c r="AG128">
        <f t="shared" ca="1" si="75"/>
        <v>-0.13304697970552964</v>
      </c>
    </row>
    <row r="129" spans="1:33" x14ac:dyDescent="0.25">
      <c r="A129" s="10">
        <v>40513</v>
      </c>
      <c r="B129">
        <f>VLOOKUP($A129,CurveFetch!$D$8:$T$292,B$12)</f>
        <v>5.17</v>
      </c>
      <c r="C129">
        <f>VLOOKUP($A129,CurveFetch!$D$8:$T$292,C$12)</f>
        <v>-0.16</v>
      </c>
      <c r="D129">
        <f>VLOOKUP($A129,CurveFetch!$D$8:$T$292,D$12)</f>
        <v>0.32</v>
      </c>
      <c r="E129">
        <f t="shared" si="59"/>
        <v>5.01</v>
      </c>
      <c r="F129">
        <f t="shared" si="60"/>
        <v>0.48</v>
      </c>
      <c r="G129">
        <f t="shared" si="50"/>
        <v>0.88</v>
      </c>
      <c r="H129">
        <f t="shared" si="50"/>
        <v>0.06</v>
      </c>
      <c r="I129" s="21">
        <f t="shared" si="51"/>
        <v>0.27481012658227849</v>
      </c>
      <c r="J129">
        <f t="shared" si="56"/>
        <v>0.33481012658227849</v>
      </c>
      <c r="K129" t="b">
        <f t="shared" si="61"/>
        <v>1</v>
      </c>
      <c r="L129">
        <f t="shared" si="62"/>
        <v>1.2148101265822784</v>
      </c>
      <c r="M129">
        <f t="shared" si="63"/>
        <v>-0.7348101265822784</v>
      </c>
      <c r="N129" s="20">
        <f t="shared" ca="1" si="64"/>
        <v>0.58599783315463305</v>
      </c>
      <c r="O129">
        <f t="shared" ca="1" si="65"/>
        <v>-0.43059714195729676</v>
      </c>
      <c r="P129">
        <f t="shared" si="52"/>
        <v>0.88</v>
      </c>
      <c r="Q129">
        <f t="shared" si="52"/>
        <v>0.06</v>
      </c>
      <c r="R129" s="21">
        <f t="shared" si="53"/>
        <v>0.21964509394572027</v>
      </c>
      <c r="S129">
        <f t="shared" si="57"/>
        <v>0.27964509394572024</v>
      </c>
      <c r="T129" t="b">
        <f t="shared" si="66"/>
        <v>1</v>
      </c>
      <c r="U129">
        <f t="shared" si="67"/>
        <v>1.1596450939457204</v>
      </c>
      <c r="V129">
        <f t="shared" si="68"/>
        <v>-0.67964509394572037</v>
      </c>
      <c r="W129" s="20">
        <f t="shared" ca="1" si="69"/>
        <v>0.58599783315463305</v>
      </c>
      <c r="X129">
        <f t="shared" ca="1" si="70"/>
        <v>-0.39827055236636916</v>
      </c>
      <c r="Y129">
        <f t="shared" si="54"/>
        <v>0.44</v>
      </c>
      <c r="Z129">
        <f t="shared" si="54"/>
        <v>5.7299999999999997E-2</v>
      </c>
      <c r="AA129" s="21">
        <f t="shared" si="55"/>
        <v>0.21419186652763295</v>
      </c>
      <c r="AB129">
        <f t="shared" si="58"/>
        <v>0.27149186652763296</v>
      </c>
      <c r="AC129" t="b">
        <f t="shared" si="71"/>
        <v>1</v>
      </c>
      <c r="AD129">
        <f t="shared" si="72"/>
        <v>0.71149186652763297</v>
      </c>
      <c r="AE129">
        <f t="shared" si="73"/>
        <v>-0.23149186652763298</v>
      </c>
      <c r="AF129" s="20">
        <f t="shared" ca="1" si="74"/>
        <v>0.58599783315463305</v>
      </c>
      <c r="AG129">
        <f t="shared" ca="1" si="75"/>
        <v>-0.13565373217811447</v>
      </c>
    </row>
    <row r="130" spans="1:33" x14ac:dyDescent="0.25">
      <c r="A130" s="10">
        <v>40544</v>
      </c>
      <c r="B130">
        <f>VLOOKUP($A130,CurveFetch!$D$8:$T$292,B$12)</f>
        <v>5.18</v>
      </c>
      <c r="C130">
        <f>VLOOKUP($A130,CurveFetch!$D$8:$T$292,C$12)</f>
        <v>-0.16</v>
      </c>
      <c r="D130">
        <f>VLOOKUP($A130,CurveFetch!$D$8:$T$292,D$12)</f>
        <v>0.32</v>
      </c>
      <c r="E130">
        <f t="shared" si="59"/>
        <v>5.0199999999999996</v>
      </c>
      <c r="F130">
        <f t="shared" si="60"/>
        <v>0.48</v>
      </c>
      <c r="G130">
        <f t="shared" si="50"/>
        <v>0.88</v>
      </c>
      <c r="H130">
        <f t="shared" si="50"/>
        <v>0.06</v>
      </c>
      <c r="I130" s="21">
        <f t="shared" si="51"/>
        <v>0.27535864978902952</v>
      </c>
      <c r="J130">
        <f t="shared" si="56"/>
        <v>0.33535864978902952</v>
      </c>
      <c r="K130" t="b">
        <f t="shared" si="61"/>
        <v>1</v>
      </c>
      <c r="L130">
        <f t="shared" si="62"/>
        <v>1.2153586497890294</v>
      </c>
      <c r="M130">
        <f t="shared" si="63"/>
        <v>-0.73535864978902943</v>
      </c>
      <c r="N130" s="20">
        <f t="shared" ca="1" si="64"/>
        <v>0.58326708948144479</v>
      </c>
      <c r="O130">
        <f t="shared" ca="1" si="65"/>
        <v>-0.42891049938745224</v>
      </c>
      <c r="P130">
        <f t="shared" si="52"/>
        <v>0.88</v>
      </c>
      <c r="Q130">
        <f t="shared" si="52"/>
        <v>0.06</v>
      </c>
      <c r="R130" s="21">
        <f t="shared" si="53"/>
        <v>0.22008350730688936</v>
      </c>
      <c r="S130">
        <f t="shared" si="57"/>
        <v>0.28008350730688936</v>
      </c>
      <c r="T130" t="b">
        <f t="shared" si="66"/>
        <v>1</v>
      </c>
      <c r="U130">
        <f t="shared" si="67"/>
        <v>1.1600835073068894</v>
      </c>
      <c r="V130">
        <f t="shared" si="68"/>
        <v>-0.68008350730688938</v>
      </c>
      <c r="W130" s="20">
        <f t="shared" ca="1" si="69"/>
        <v>0.58326708948144479</v>
      </c>
      <c r="X130">
        <f t="shared" ca="1" si="70"/>
        <v>-0.39667032791122225</v>
      </c>
      <c r="Y130">
        <f t="shared" si="54"/>
        <v>0.44</v>
      </c>
      <c r="Z130">
        <f t="shared" si="54"/>
        <v>5.7299999999999997E-2</v>
      </c>
      <c r="AA130" s="21">
        <f t="shared" si="55"/>
        <v>0.21461939520333681</v>
      </c>
      <c r="AB130">
        <f t="shared" si="58"/>
        <v>0.2719193952033368</v>
      </c>
      <c r="AC130" t="b">
        <f t="shared" si="71"/>
        <v>1</v>
      </c>
      <c r="AD130">
        <f t="shared" si="72"/>
        <v>0.7119193952033368</v>
      </c>
      <c r="AE130">
        <f t="shared" si="73"/>
        <v>-0.23191939520333682</v>
      </c>
      <c r="AF130" s="20">
        <f t="shared" ca="1" si="74"/>
        <v>0.58326708948144479</v>
      </c>
      <c r="AG130">
        <f t="shared" ca="1" si="75"/>
        <v>-0.13527095063454722</v>
      </c>
    </row>
    <row r="131" spans="1:33" x14ac:dyDescent="0.25">
      <c r="A131" s="10">
        <v>40575</v>
      </c>
      <c r="B131">
        <f>VLOOKUP($A131,CurveFetch!$D$8:$T$292,B$12)</f>
        <v>5.0599999999999996</v>
      </c>
      <c r="C131">
        <f>VLOOKUP($A131,CurveFetch!$D$8:$T$292,C$12)</f>
        <v>-0.16</v>
      </c>
      <c r="D131">
        <f>VLOOKUP($A131,CurveFetch!$D$8:$T$292,D$12)</f>
        <v>0.32</v>
      </c>
      <c r="E131">
        <f t="shared" si="59"/>
        <v>4.8999999999999995</v>
      </c>
      <c r="F131">
        <f t="shared" si="60"/>
        <v>0.48</v>
      </c>
      <c r="G131">
        <f t="shared" si="50"/>
        <v>0.88</v>
      </c>
      <c r="H131">
        <f t="shared" si="50"/>
        <v>0.06</v>
      </c>
      <c r="I131" s="21">
        <f t="shared" si="51"/>
        <v>0.26877637130801685</v>
      </c>
      <c r="J131">
        <f t="shared" si="56"/>
        <v>0.32877637130801685</v>
      </c>
      <c r="K131" t="b">
        <f t="shared" si="61"/>
        <v>1</v>
      </c>
      <c r="L131">
        <f t="shared" si="62"/>
        <v>1.2087763713080169</v>
      </c>
      <c r="M131">
        <f t="shared" si="63"/>
        <v>-0.72877637130801687</v>
      </c>
      <c r="N131" s="20">
        <f t="shared" ca="1" si="64"/>
        <v>0.58054907104474474</v>
      </c>
      <c r="O131">
        <f t="shared" ca="1" si="65"/>
        <v>-0.42309044536222917</v>
      </c>
      <c r="P131">
        <f t="shared" si="52"/>
        <v>0.88</v>
      </c>
      <c r="Q131">
        <f t="shared" si="52"/>
        <v>0.06</v>
      </c>
      <c r="R131" s="21">
        <f t="shared" si="53"/>
        <v>0.21482254697286013</v>
      </c>
      <c r="S131">
        <f t="shared" si="57"/>
        <v>0.27482254697286013</v>
      </c>
      <c r="T131" t="b">
        <f t="shared" si="66"/>
        <v>1</v>
      </c>
      <c r="U131">
        <f t="shared" si="67"/>
        <v>1.1548225469728601</v>
      </c>
      <c r="V131">
        <f t="shared" si="68"/>
        <v>-0.67482254697286015</v>
      </c>
      <c r="W131" s="20">
        <f t="shared" ca="1" si="69"/>
        <v>0.58054907104474474</v>
      </c>
      <c r="X131">
        <f t="shared" ca="1" si="70"/>
        <v>-0.39176760276514255</v>
      </c>
      <c r="Y131">
        <f t="shared" si="54"/>
        <v>0.44</v>
      </c>
      <c r="Z131">
        <f t="shared" si="54"/>
        <v>5.7299999999999997E-2</v>
      </c>
      <c r="AA131" s="21">
        <f t="shared" si="55"/>
        <v>0.20948905109489049</v>
      </c>
      <c r="AB131">
        <f t="shared" si="58"/>
        <v>0.26678905109489048</v>
      </c>
      <c r="AC131" t="b">
        <f t="shared" si="71"/>
        <v>1</v>
      </c>
      <c r="AD131">
        <f t="shared" si="72"/>
        <v>0.70678905109489043</v>
      </c>
      <c r="AE131">
        <f t="shared" si="73"/>
        <v>-0.22678905109489045</v>
      </c>
      <c r="AF131" s="20">
        <f t="shared" ca="1" si="74"/>
        <v>0.58054907104474474</v>
      </c>
      <c r="AG131">
        <f t="shared" ca="1" si="75"/>
        <v>-0.13166217293625779</v>
      </c>
    </row>
    <row r="132" spans="1:33" x14ac:dyDescent="0.25">
      <c r="A132" s="10">
        <v>40603</v>
      </c>
      <c r="B132">
        <f>VLOOKUP($A132,CurveFetch!$D$8:$T$292,B$12)</f>
        <v>4.92</v>
      </c>
      <c r="C132">
        <f>VLOOKUP($A132,CurveFetch!$D$8:$T$292,C$12)</f>
        <v>-0.16</v>
      </c>
      <c r="D132">
        <f>VLOOKUP($A132,CurveFetch!$D$8:$T$292,D$12)</f>
        <v>0.32</v>
      </c>
      <c r="E132">
        <f t="shared" si="59"/>
        <v>4.76</v>
      </c>
      <c r="F132">
        <f t="shared" si="60"/>
        <v>0.48</v>
      </c>
      <c r="G132">
        <f t="shared" si="50"/>
        <v>0.88</v>
      </c>
      <c r="H132">
        <f t="shared" si="50"/>
        <v>0.06</v>
      </c>
      <c r="I132" s="21">
        <f t="shared" si="51"/>
        <v>0.26109704641350212</v>
      </c>
      <c r="J132">
        <f t="shared" si="56"/>
        <v>0.32109704641350212</v>
      </c>
      <c r="K132" t="b">
        <f t="shared" si="61"/>
        <v>1</v>
      </c>
      <c r="L132">
        <f t="shared" si="62"/>
        <v>1.2010970464135022</v>
      </c>
      <c r="M132">
        <f t="shared" si="63"/>
        <v>-0.72109704641350225</v>
      </c>
      <c r="N132" s="20">
        <f t="shared" ca="1" si="64"/>
        <v>0.57810497493196522</v>
      </c>
      <c r="O132">
        <f t="shared" ca="1" si="65"/>
        <v>-0.41686978994039187</v>
      </c>
      <c r="P132">
        <f t="shared" si="52"/>
        <v>0.88</v>
      </c>
      <c r="Q132">
        <f t="shared" si="52"/>
        <v>0.06</v>
      </c>
      <c r="R132" s="21">
        <f t="shared" si="53"/>
        <v>0.20868475991649271</v>
      </c>
      <c r="S132">
        <f t="shared" si="57"/>
        <v>0.26868475991649271</v>
      </c>
      <c r="T132" t="b">
        <f t="shared" si="66"/>
        <v>1</v>
      </c>
      <c r="U132">
        <f t="shared" si="67"/>
        <v>1.1486847599164927</v>
      </c>
      <c r="V132">
        <f t="shared" si="68"/>
        <v>-0.66868475991649268</v>
      </c>
      <c r="W132" s="20">
        <f t="shared" ca="1" si="69"/>
        <v>0.57810497493196522</v>
      </c>
      <c r="X132">
        <f t="shared" ca="1" si="70"/>
        <v>-0.38656998636891116</v>
      </c>
      <c r="Y132">
        <f t="shared" si="54"/>
        <v>0.44</v>
      </c>
      <c r="Z132">
        <f t="shared" si="54"/>
        <v>5.7299999999999997E-2</v>
      </c>
      <c r="AA132" s="21">
        <f t="shared" si="55"/>
        <v>0.2035036496350365</v>
      </c>
      <c r="AB132">
        <f t="shared" si="58"/>
        <v>0.26080364963503649</v>
      </c>
      <c r="AC132" t="b">
        <f t="shared" si="71"/>
        <v>1</v>
      </c>
      <c r="AD132">
        <f t="shared" si="72"/>
        <v>0.7008036496350365</v>
      </c>
      <c r="AE132">
        <f t="shared" si="73"/>
        <v>-0.22080364963503651</v>
      </c>
      <c r="AF132" s="20">
        <f t="shared" ca="1" si="74"/>
        <v>0.57810497493196522</v>
      </c>
      <c r="AG132">
        <f t="shared" ca="1" si="75"/>
        <v>-0.12764768833714921</v>
      </c>
    </row>
    <row r="133" spans="1:33" x14ac:dyDescent="0.25">
      <c r="A133" s="10">
        <v>40634</v>
      </c>
      <c r="B133">
        <f>VLOOKUP($A133,CurveFetch!$D$8:$T$292,B$12)</f>
        <v>4.8070000000000004</v>
      </c>
      <c r="C133">
        <f>VLOOKUP($A133,CurveFetch!$D$8:$T$292,C$12)</f>
        <v>-0.27500000000000002</v>
      </c>
      <c r="D133">
        <f>VLOOKUP($A133,CurveFetch!$D$8:$T$292,D$12)</f>
        <v>0.57999999999999996</v>
      </c>
      <c r="E133">
        <f t="shared" si="59"/>
        <v>4.532</v>
      </c>
      <c r="F133">
        <f t="shared" si="60"/>
        <v>0.85499999999999998</v>
      </c>
      <c r="G133">
        <f t="shared" si="50"/>
        <v>0.88</v>
      </c>
      <c r="H133">
        <f t="shared" si="50"/>
        <v>0.06</v>
      </c>
      <c r="I133" s="21">
        <f t="shared" si="51"/>
        <v>0.24859071729957807</v>
      </c>
      <c r="J133">
        <f t="shared" si="56"/>
        <v>0.3085907172995781</v>
      </c>
      <c r="K133" t="b">
        <f t="shared" si="61"/>
        <v>1</v>
      </c>
      <c r="L133">
        <f t="shared" si="62"/>
        <v>1.188590717299578</v>
      </c>
      <c r="M133">
        <f t="shared" si="63"/>
        <v>-0.33359071729957801</v>
      </c>
      <c r="N133" s="20">
        <f t="shared" ca="1" si="64"/>
        <v>0.57541101189419142</v>
      </c>
      <c r="O133">
        <f t="shared" ca="1" si="65"/>
        <v>-0.19195177219985932</v>
      </c>
      <c r="P133">
        <f t="shared" si="52"/>
        <v>0.88</v>
      </c>
      <c r="Q133">
        <f t="shared" si="52"/>
        <v>0.06</v>
      </c>
      <c r="R133" s="21">
        <f t="shared" si="53"/>
        <v>0.19868893528183718</v>
      </c>
      <c r="S133">
        <f t="shared" si="57"/>
        <v>0.25868893528183717</v>
      </c>
      <c r="T133" t="b">
        <f t="shared" si="66"/>
        <v>1</v>
      </c>
      <c r="U133">
        <f t="shared" si="67"/>
        <v>1.1386889352818372</v>
      </c>
      <c r="V133">
        <f t="shared" si="68"/>
        <v>-0.28368893528183725</v>
      </c>
      <c r="W133" s="20">
        <f t="shared" ca="1" si="69"/>
        <v>0.57541101189419142</v>
      </c>
      <c r="X133">
        <f t="shared" ca="1" si="70"/>
        <v>-0.16323773731370775</v>
      </c>
      <c r="Y133">
        <f t="shared" si="54"/>
        <v>0.44</v>
      </c>
      <c r="Z133">
        <f t="shared" si="54"/>
        <v>5.7299999999999997E-2</v>
      </c>
      <c r="AA133" s="21">
        <f t="shared" si="55"/>
        <v>0.19375599582898856</v>
      </c>
      <c r="AB133">
        <f t="shared" si="58"/>
        <v>0.25105599582898858</v>
      </c>
      <c r="AC133" t="b">
        <f t="shared" si="71"/>
        <v>1</v>
      </c>
      <c r="AD133">
        <f t="shared" si="72"/>
        <v>0.69105599582898858</v>
      </c>
      <c r="AE133">
        <f t="shared" si="73"/>
        <v>0.1639440041710114</v>
      </c>
      <c r="AF133" s="20">
        <f t="shared" ca="1" si="74"/>
        <v>0.57541101189419142</v>
      </c>
      <c r="AG133">
        <f t="shared" ca="1" si="75"/>
        <v>9.4335185334027211E-2</v>
      </c>
    </row>
    <row r="134" spans="1:33" x14ac:dyDescent="0.25">
      <c r="A134" s="10">
        <v>40664</v>
      </c>
      <c r="B134">
        <f>VLOOKUP($A134,CurveFetch!$D$8:$T$292,B$12)</f>
        <v>4.8470000000000004</v>
      </c>
      <c r="C134">
        <f>VLOOKUP($A134,CurveFetch!$D$8:$T$292,C$12)</f>
        <v>-0.27500000000000002</v>
      </c>
      <c r="D134">
        <f>VLOOKUP($A134,CurveFetch!$D$8:$T$292,D$12)</f>
        <v>0.57999999999999996</v>
      </c>
      <c r="E134">
        <f t="shared" si="59"/>
        <v>4.5720000000000001</v>
      </c>
      <c r="F134">
        <f t="shared" si="60"/>
        <v>0.85499999999999998</v>
      </c>
      <c r="G134">
        <f t="shared" si="50"/>
        <v>0.88</v>
      </c>
      <c r="H134">
        <f t="shared" si="50"/>
        <v>0.06</v>
      </c>
      <c r="I134" s="21">
        <f t="shared" si="51"/>
        <v>0.25078481012658227</v>
      </c>
      <c r="J134">
        <f t="shared" si="56"/>
        <v>0.31078481012658227</v>
      </c>
      <c r="K134" t="b">
        <f t="shared" si="61"/>
        <v>1</v>
      </c>
      <c r="L134">
        <f t="shared" si="62"/>
        <v>1.1907848101265823</v>
      </c>
      <c r="M134">
        <f t="shared" si="63"/>
        <v>-0.33578481012658234</v>
      </c>
      <c r="N134" s="20">
        <f t="shared" ca="1" si="64"/>
        <v>0.57281590441649022</v>
      </c>
      <c r="O134">
        <f t="shared" ca="1" si="65"/>
        <v>-0.19234287970197772</v>
      </c>
      <c r="P134">
        <f t="shared" si="52"/>
        <v>0.88</v>
      </c>
      <c r="Q134">
        <f t="shared" si="52"/>
        <v>0.06</v>
      </c>
      <c r="R134" s="21">
        <f t="shared" si="53"/>
        <v>0.20044258872651358</v>
      </c>
      <c r="S134">
        <f t="shared" si="57"/>
        <v>0.2604425887265136</v>
      </c>
      <c r="T134" t="b">
        <f t="shared" si="66"/>
        <v>1</v>
      </c>
      <c r="U134">
        <f t="shared" si="67"/>
        <v>1.1404425887265135</v>
      </c>
      <c r="V134">
        <f t="shared" si="68"/>
        <v>-0.28544258872651351</v>
      </c>
      <c r="W134" s="20">
        <f t="shared" ca="1" si="69"/>
        <v>0.57281590441649022</v>
      </c>
      <c r="X134">
        <f t="shared" ca="1" si="70"/>
        <v>-0.16350605462036208</v>
      </c>
      <c r="Y134">
        <f t="shared" si="54"/>
        <v>0.44</v>
      </c>
      <c r="Z134">
        <f t="shared" si="54"/>
        <v>5.7299999999999997E-2</v>
      </c>
      <c r="AA134" s="21">
        <f t="shared" si="55"/>
        <v>0.19546611053180399</v>
      </c>
      <c r="AB134">
        <f t="shared" si="58"/>
        <v>0.25276611053180398</v>
      </c>
      <c r="AC134" t="b">
        <f t="shared" si="71"/>
        <v>1</v>
      </c>
      <c r="AD134">
        <f t="shared" si="72"/>
        <v>0.69276611053180392</v>
      </c>
      <c r="AE134">
        <f t="shared" si="73"/>
        <v>0.16223388946819606</v>
      </c>
      <c r="AF134" s="20">
        <f t="shared" ca="1" si="74"/>
        <v>0.57281590441649022</v>
      </c>
      <c r="AG134">
        <f t="shared" ca="1" si="75"/>
        <v>9.2930152122729634E-2</v>
      </c>
    </row>
    <row r="135" spans="1:33" x14ac:dyDescent="0.25">
      <c r="A135" s="10">
        <v>40695</v>
      </c>
      <c r="B135">
        <f>VLOOKUP($A135,CurveFetch!$D$8:$T$292,B$12)</f>
        <v>4.8959999999999999</v>
      </c>
      <c r="C135">
        <f>VLOOKUP($A135,CurveFetch!$D$8:$T$292,C$12)</f>
        <v>-0.27500000000000002</v>
      </c>
      <c r="D135">
        <f>VLOOKUP($A135,CurveFetch!$D$8:$T$292,D$12)</f>
        <v>0.57999999999999996</v>
      </c>
      <c r="E135">
        <f t="shared" si="59"/>
        <v>4.6209999999999996</v>
      </c>
      <c r="F135">
        <f t="shared" si="60"/>
        <v>0.85499999999999998</v>
      </c>
      <c r="G135">
        <f t="shared" ref="G135:H198" si="76">G$10</f>
        <v>0.88</v>
      </c>
      <c r="H135">
        <f t="shared" si="76"/>
        <v>0.06</v>
      </c>
      <c r="I135" s="21">
        <f t="shared" ref="I135:I198" si="77">$E135*(I$10/(1-I$10))</f>
        <v>0.25347257383966243</v>
      </c>
      <c r="J135">
        <f t="shared" si="56"/>
        <v>0.31347257383966243</v>
      </c>
      <c r="K135" t="b">
        <f t="shared" si="61"/>
        <v>1</v>
      </c>
      <c r="L135">
        <f t="shared" si="62"/>
        <v>1.1934725738396623</v>
      </c>
      <c r="M135">
        <f t="shared" si="63"/>
        <v>-0.33847257383966234</v>
      </c>
      <c r="N135" s="20">
        <f t="shared" ca="1" si="64"/>
        <v>0.57014658839109422</v>
      </c>
      <c r="O135">
        <f t="shared" ca="1" si="65"/>
        <v>-0.19297898323863621</v>
      </c>
      <c r="P135">
        <f t="shared" ref="P135:Q198" si="78">P$10</f>
        <v>0.88</v>
      </c>
      <c r="Q135">
        <f t="shared" si="78"/>
        <v>0.06</v>
      </c>
      <c r="R135" s="21">
        <f t="shared" ref="R135:R198" si="79">$E135*(R$10/(1-R$10))</f>
        <v>0.20259081419624217</v>
      </c>
      <c r="S135">
        <f t="shared" si="57"/>
        <v>0.26259081419624219</v>
      </c>
      <c r="T135" t="b">
        <f t="shared" si="66"/>
        <v>1</v>
      </c>
      <c r="U135">
        <f t="shared" si="67"/>
        <v>1.1425908141962422</v>
      </c>
      <c r="V135">
        <f t="shared" si="68"/>
        <v>-0.28759081419624222</v>
      </c>
      <c r="W135" s="20">
        <f t="shared" ca="1" si="69"/>
        <v>0.57014658839109422</v>
      </c>
      <c r="X135">
        <f t="shared" ca="1" si="70"/>
        <v>-0.16396892156660456</v>
      </c>
      <c r="Y135">
        <f t="shared" ref="Y135:Z198" si="80">Y$10</f>
        <v>0.44</v>
      </c>
      <c r="Z135">
        <f t="shared" si="80"/>
        <v>5.7299999999999997E-2</v>
      </c>
      <c r="AA135" s="21">
        <f t="shared" ref="AA135:AA198" si="81">$E135*(AA$10/(1-AA$10))</f>
        <v>0.19756100104275287</v>
      </c>
      <c r="AB135">
        <f t="shared" si="58"/>
        <v>0.25486100104275289</v>
      </c>
      <c r="AC135" t="b">
        <f t="shared" si="71"/>
        <v>1</v>
      </c>
      <c r="AD135">
        <f t="shared" si="72"/>
        <v>0.69486100104275295</v>
      </c>
      <c r="AE135">
        <f t="shared" si="73"/>
        <v>0.16013899895724704</v>
      </c>
      <c r="AF135" s="20">
        <f t="shared" ca="1" si="74"/>
        <v>0.57014658839109422</v>
      </c>
      <c r="AG135">
        <f t="shared" ca="1" si="75"/>
        <v>9.1302703923839393E-2</v>
      </c>
    </row>
    <row r="136" spans="1:33" x14ac:dyDescent="0.25">
      <c r="A136" s="10">
        <v>40725</v>
      </c>
      <c r="B136">
        <f>VLOOKUP($A136,CurveFetch!$D$8:$T$292,B$12)</f>
        <v>4.9260000000000002</v>
      </c>
      <c r="C136">
        <f>VLOOKUP($A136,CurveFetch!$D$8:$T$292,C$12)</f>
        <v>-0.27500000000000002</v>
      </c>
      <c r="D136">
        <f>VLOOKUP($A136,CurveFetch!$D$8:$T$292,D$12)</f>
        <v>0.57999999999999996</v>
      </c>
      <c r="E136">
        <f t="shared" si="59"/>
        <v>4.6509999999999998</v>
      </c>
      <c r="F136">
        <f t="shared" si="60"/>
        <v>0.85499999999999998</v>
      </c>
      <c r="G136">
        <f t="shared" si="76"/>
        <v>0.88</v>
      </c>
      <c r="H136">
        <f t="shared" si="76"/>
        <v>0.06</v>
      </c>
      <c r="I136" s="21">
        <f t="shared" si="77"/>
        <v>0.25511814345991563</v>
      </c>
      <c r="J136">
        <f t="shared" si="56"/>
        <v>0.31511814345991562</v>
      </c>
      <c r="K136" t="b">
        <f t="shared" si="61"/>
        <v>1</v>
      </c>
      <c r="L136">
        <f t="shared" si="62"/>
        <v>1.1951181434599156</v>
      </c>
      <c r="M136">
        <f t="shared" si="63"/>
        <v>-0.34011814345991565</v>
      </c>
      <c r="N136" s="20">
        <f t="shared" ca="1" si="64"/>
        <v>0.56757522349828682</v>
      </c>
      <c r="O136">
        <f t="shared" ca="1" si="65"/>
        <v>-0.193042631290084</v>
      </c>
      <c r="P136">
        <f t="shared" si="78"/>
        <v>0.88</v>
      </c>
      <c r="Q136">
        <f t="shared" si="78"/>
        <v>0.06</v>
      </c>
      <c r="R136" s="21">
        <f t="shared" si="79"/>
        <v>0.20390605427974948</v>
      </c>
      <c r="S136">
        <f t="shared" si="57"/>
        <v>0.26390605427974945</v>
      </c>
      <c r="T136" t="b">
        <f t="shared" si="66"/>
        <v>1</v>
      </c>
      <c r="U136">
        <f t="shared" si="67"/>
        <v>1.1439060542797495</v>
      </c>
      <c r="V136">
        <f t="shared" si="68"/>
        <v>-0.28890605427974947</v>
      </c>
      <c r="W136" s="20">
        <f t="shared" ca="1" si="69"/>
        <v>0.56757522349828682</v>
      </c>
      <c r="X136">
        <f t="shared" ca="1" si="70"/>
        <v>-0.16397591832783698</v>
      </c>
      <c r="Y136">
        <f t="shared" si="80"/>
        <v>0.44</v>
      </c>
      <c r="Z136">
        <f t="shared" si="80"/>
        <v>5.7299999999999997E-2</v>
      </c>
      <c r="AA136" s="21">
        <f t="shared" si="81"/>
        <v>0.19884358706986444</v>
      </c>
      <c r="AB136">
        <f t="shared" si="58"/>
        <v>0.25614358706986445</v>
      </c>
      <c r="AC136" t="b">
        <f t="shared" si="71"/>
        <v>1</v>
      </c>
      <c r="AD136">
        <f t="shared" si="72"/>
        <v>0.69614358706986446</v>
      </c>
      <c r="AE136">
        <f t="shared" si="73"/>
        <v>0.15885641293013553</v>
      </c>
      <c r="AF136" s="20">
        <f t="shared" ca="1" si="74"/>
        <v>0.56757522349828682</v>
      </c>
      <c r="AG136">
        <f t="shared" ca="1" si="75"/>
        <v>9.0162964072957805E-2</v>
      </c>
    </row>
    <row r="137" spans="1:33" x14ac:dyDescent="0.25">
      <c r="A137" s="10">
        <v>40756</v>
      </c>
      <c r="B137">
        <f>VLOOKUP($A137,CurveFetch!$D$8:$T$292,B$12)</f>
        <v>4.984</v>
      </c>
      <c r="C137">
        <f>VLOOKUP($A137,CurveFetch!$D$8:$T$292,C$12)</f>
        <v>-0.27500000000000002</v>
      </c>
      <c r="D137">
        <f>VLOOKUP($A137,CurveFetch!$D$8:$T$292,D$12)</f>
        <v>0.57999999999999996</v>
      </c>
      <c r="E137">
        <f t="shared" si="59"/>
        <v>4.7089999999999996</v>
      </c>
      <c r="F137">
        <f t="shared" si="60"/>
        <v>0.85499999999999998</v>
      </c>
      <c r="G137">
        <f t="shared" si="76"/>
        <v>0.88</v>
      </c>
      <c r="H137">
        <f t="shared" si="76"/>
        <v>0.06</v>
      </c>
      <c r="I137" s="21">
        <f t="shared" si="77"/>
        <v>0.25829957805907172</v>
      </c>
      <c r="J137">
        <f t="shared" si="56"/>
        <v>0.31829957805907172</v>
      </c>
      <c r="K137" t="b">
        <f t="shared" si="61"/>
        <v>1</v>
      </c>
      <c r="L137">
        <f t="shared" si="62"/>
        <v>1.1982995780590717</v>
      </c>
      <c r="M137">
        <f t="shared" si="63"/>
        <v>-0.34329957805907174</v>
      </c>
      <c r="N137" s="20">
        <f t="shared" ca="1" si="64"/>
        <v>0.56493032899025986</v>
      </c>
      <c r="O137">
        <f t="shared" ca="1" si="65"/>
        <v>-0.19394034357512879</v>
      </c>
      <c r="P137">
        <f t="shared" si="78"/>
        <v>0.88</v>
      </c>
      <c r="Q137">
        <f t="shared" si="78"/>
        <v>0.06</v>
      </c>
      <c r="R137" s="21">
        <f t="shared" si="79"/>
        <v>0.20644885177453026</v>
      </c>
      <c r="S137">
        <f t="shared" si="57"/>
        <v>0.26644885177453026</v>
      </c>
      <c r="T137" t="b">
        <f t="shared" si="66"/>
        <v>1</v>
      </c>
      <c r="U137">
        <f t="shared" si="67"/>
        <v>1.1464488517745304</v>
      </c>
      <c r="V137">
        <f t="shared" si="68"/>
        <v>-0.29144885177453039</v>
      </c>
      <c r="W137" s="20">
        <f t="shared" ca="1" si="69"/>
        <v>0.56493032899025986</v>
      </c>
      <c r="X137">
        <f t="shared" ca="1" si="70"/>
        <v>-0.16464829571681894</v>
      </c>
      <c r="Y137">
        <f t="shared" si="80"/>
        <v>0.44</v>
      </c>
      <c r="Z137">
        <f t="shared" si="80"/>
        <v>5.7299999999999997E-2</v>
      </c>
      <c r="AA137" s="21">
        <f t="shared" si="81"/>
        <v>0.20132325338894683</v>
      </c>
      <c r="AB137">
        <f t="shared" si="58"/>
        <v>0.25862325338894682</v>
      </c>
      <c r="AC137" t="b">
        <f t="shared" si="71"/>
        <v>1</v>
      </c>
      <c r="AD137">
        <f t="shared" si="72"/>
        <v>0.69862325338894682</v>
      </c>
      <c r="AE137">
        <f t="shared" si="73"/>
        <v>0.15637674661105316</v>
      </c>
      <c r="AF137" s="20">
        <f t="shared" ca="1" si="74"/>
        <v>0.56493032899025986</v>
      </c>
      <c r="AG137">
        <f t="shared" ca="1" si="75"/>
        <v>8.8341966909408765E-2</v>
      </c>
    </row>
    <row r="138" spans="1:33" x14ac:dyDescent="0.25">
      <c r="A138" s="10">
        <v>40787</v>
      </c>
      <c r="B138">
        <f>VLOOKUP($A138,CurveFetch!$D$8:$T$292,B$12)</f>
        <v>4.992</v>
      </c>
      <c r="C138">
        <f>VLOOKUP($A138,CurveFetch!$D$8:$T$292,C$12)</f>
        <v>-0.27500000000000002</v>
      </c>
      <c r="D138">
        <f>VLOOKUP($A138,CurveFetch!$D$8:$T$292,D$12)</f>
        <v>0.57999999999999996</v>
      </c>
      <c r="E138">
        <f t="shared" si="59"/>
        <v>4.7169999999999996</v>
      </c>
      <c r="F138">
        <f t="shared" si="60"/>
        <v>0.85499999999999998</v>
      </c>
      <c r="G138">
        <f t="shared" si="76"/>
        <v>0.88</v>
      </c>
      <c r="H138">
        <f t="shared" si="76"/>
        <v>0.06</v>
      </c>
      <c r="I138" s="21">
        <f t="shared" si="77"/>
        <v>0.25873839662447257</v>
      </c>
      <c r="J138">
        <f t="shared" si="56"/>
        <v>0.31873839662447256</v>
      </c>
      <c r="K138" t="b">
        <f t="shared" si="61"/>
        <v>1</v>
      </c>
      <c r="L138">
        <f t="shared" si="62"/>
        <v>1.1987383966244725</v>
      </c>
      <c r="M138">
        <f t="shared" si="63"/>
        <v>-0.34373839662447248</v>
      </c>
      <c r="N138" s="20">
        <f t="shared" ca="1" si="64"/>
        <v>0.56229775966252427</v>
      </c>
      <c r="O138">
        <f t="shared" ca="1" si="65"/>
        <v>-0.19328333033192907</v>
      </c>
      <c r="P138">
        <f t="shared" si="78"/>
        <v>0.88</v>
      </c>
      <c r="Q138">
        <f t="shared" si="78"/>
        <v>0.06</v>
      </c>
      <c r="R138" s="21">
        <f t="shared" si="79"/>
        <v>0.20679958246346555</v>
      </c>
      <c r="S138">
        <f t="shared" si="57"/>
        <v>0.26679958246346558</v>
      </c>
      <c r="T138" t="b">
        <f t="shared" si="66"/>
        <v>1</v>
      </c>
      <c r="U138">
        <f t="shared" si="67"/>
        <v>1.1467995824634656</v>
      </c>
      <c r="V138">
        <f t="shared" si="68"/>
        <v>-0.2917995824634656</v>
      </c>
      <c r="W138" s="20">
        <f t="shared" ca="1" si="69"/>
        <v>0.56229775966252427</v>
      </c>
      <c r="X138">
        <f t="shared" ca="1" si="70"/>
        <v>-0.1640782514896667</v>
      </c>
      <c r="Y138">
        <f t="shared" si="80"/>
        <v>0.44</v>
      </c>
      <c r="Z138">
        <f t="shared" si="80"/>
        <v>5.7299999999999997E-2</v>
      </c>
      <c r="AA138" s="21">
        <f t="shared" si="81"/>
        <v>0.2016652763295099</v>
      </c>
      <c r="AB138">
        <f t="shared" si="58"/>
        <v>0.25896527632950989</v>
      </c>
      <c r="AC138" t="b">
        <f t="shared" si="71"/>
        <v>1</v>
      </c>
      <c r="AD138">
        <f t="shared" si="72"/>
        <v>0.69896527632950989</v>
      </c>
      <c r="AE138">
        <f t="shared" si="73"/>
        <v>0.15603472367049009</v>
      </c>
      <c r="AF138" s="20">
        <f t="shared" ca="1" si="74"/>
        <v>0.56229775966252427</v>
      </c>
      <c r="AG138">
        <f t="shared" ca="1" si="75"/>
        <v>8.7737975549477626E-2</v>
      </c>
    </row>
    <row r="139" spans="1:33" x14ac:dyDescent="0.25">
      <c r="A139" s="10">
        <v>40817</v>
      </c>
      <c r="B139">
        <f>VLOOKUP($A139,CurveFetch!$D$8:$T$292,B$12)</f>
        <v>5.0199999999999996</v>
      </c>
      <c r="C139">
        <f>VLOOKUP($A139,CurveFetch!$D$8:$T$292,C$12)</f>
        <v>-0.27500000000000002</v>
      </c>
      <c r="D139">
        <f>VLOOKUP($A139,CurveFetch!$D$8:$T$292,D$12)</f>
        <v>0.57999999999999996</v>
      </c>
      <c r="E139">
        <f t="shared" si="59"/>
        <v>4.7449999999999992</v>
      </c>
      <c r="F139">
        <f t="shared" si="60"/>
        <v>0.85499999999999998</v>
      </c>
      <c r="G139">
        <f t="shared" si="76"/>
        <v>0.88</v>
      </c>
      <c r="H139">
        <f t="shared" si="76"/>
        <v>0.06</v>
      </c>
      <c r="I139" s="21">
        <f t="shared" si="77"/>
        <v>0.26027426160337552</v>
      </c>
      <c r="J139">
        <f t="shared" si="56"/>
        <v>0.32027426160337552</v>
      </c>
      <c r="K139" t="b">
        <f t="shared" si="61"/>
        <v>1</v>
      </c>
      <c r="L139">
        <f t="shared" si="62"/>
        <v>1.2002742616033755</v>
      </c>
      <c r="M139">
        <f t="shared" si="63"/>
        <v>-0.34527426160337549</v>
      </c>
      <c r="N139" s="20">
        <f t="shared" ca="1" si="64"/>
        <v>0.55976179303930784</v>
      </c>
      <c r="O139">
        <f t="shared" ca="1" si="65"/>
        <v>-0.19327133976542851</v>
      </c>
      <c r="P139">
        <f t="shared" si="78"/>
        <v>0.88</v>
      </c>
      <c r="Q139">
        <f t="shared" si="78"/>
        <v>0.06</v>
      </c>
      <c r="R139" s="21">
        <f t="shared" si="79"/>
        <v>0.20802713987473903</v>
      </c>
      <c r="S139">
        <f t="shared" si="57"/>
        <v>0.26802713987473903</v>
      </c>
      <c r="T139" t="b">
        <f t="shared" si="66"/>
        <v>1</v>
      </c>
      <c r="U139">
        <f t="shared" si="67"/>
        <v>1.148027139874739</v>
      </c>
      <c r="V139">
        <f t="shared" si="68"/>
        <v>-0.29302713987473905</v>
      </c>
      <c r="W139" s="20">
        <f t="shared" ca="1" si="69"/>
        <v>0.55976179303930784</v>
      </c>
      <c r="X139">
        <f t="shared" ca="1" si="70"/>
        <v>-0.164025397225464</v>
      </c>
      <c r="Y139">
        <f t="shared" si="80"/>
        <v>0.44</v>
      </c>
      <c r="Z139">
        <f t="shared" si="80"/>
        <v>5.7299999999999997E-2</v>
      </c>
      <c r="AA139" s="21">
        <f t="shared" si="81"/>
        <v>0.20286235662148069</v>
      </c>
      <c r="AB139">
        <f t="shared" si="58"/>
        <v>0.26016235662148068</v>
      </c>
      <c r="AC139" t="b">
        <f t="shared" si="71"/>
        <v>1</v>
      </c>
      <c r="AD139">
        <f t="shared" si="72"/>
        <v>0.70016235662148074</v>
      </c>
      <c r="AE139">
        <f t="shared" si="73"/>
        <v>0.15483764337851924</v>
      </c>
      <c r="AF139" s="20">
        <f t="shared" ca="1" si="74"/>
        <v>0.55976179303930784</v>
      </c>
      <c r="AG139">
        <f t="shared" ca="1" si="75"/>
        <v>8.6672196887540839E-2</v>
      </c>
    </row>
    <row r="140" spans="1:33" x14ac:dyDescent="0.25">
      <c r="A140" s="10">
        <v>40848</v>
      </c>
      <c r="B140">
        <f>VLOOKUP($A140,CurveFetch!$D$8:$T$292,B$12)</f>
        <v>5.1420000000000003</v>
      </c>
      <c r="C140">
        <f>VLOOKUP($A140,CurveFetch!$D$8:$T$292,C$12)</f>
        <v>-0.16</v>
      </c>
      <c r="D140">
        <f>VLOOKUP($A140,CurveFetch!$D$8:$T$292,D$12)</f>
        <v>0.32</v>
      </c>
      <c r="E140">
        <f t="shared" si="59"/>
        <v>4.9820000000000002</v>
      </c>
      <c r="F140">
        <f t="shared" si="60"/>
        <v>0.48</v>
      </c>
      <c r="G140">
        <f t="shared" si="76"/>
        <v>0.88</v>
      </c>
      <c r="H140">
        <f t="shared" si="76"/>
        <v>0.06</v>
      </c>
      <c r="I140" s="21">
        <f t="shared" si="77"/>
        <v>0.27327426160337553</v>
      </c>
      <c r="J140">
        <f t="shared" si="56"/>
        <v>0.33327426160337553</v>
      </c>
      <c r="K140" t="b">
        <f t="shared" si="61"/>
        <v>1</v>
      </c>
      <c r="L140">
        <f t="shared" si="62"/>
        <v>1.2132742616033756</v>
      </c>
      <c r="M140">
        <f t="shared" si="63"/>
        <v>-0.73327426160337561</v>
      </c>
      <c r="N140" s="20">
        <f t="shared" ca="1" si="64"/>
        <v>0.55715330903416083</v>
      </c>
      <c r="O140">
        <f t="shared" ca="1" si="65"/>
        <v>-0.40854618128190162</v>
      </c>
      <c r="P140">
        <f t="shared" si="78"/>
        <v>0.88</v>
      </c>
      <c r="Q140">
        <f t="shared" si="78"/>
        <v>0.06</v>
      </c>
      <c r="R140" s="21">
        <f t="shared" si="79"/>
        <v>0.21841753653444679</v>
      </c>
      <c r="S140">
        <f t="shared" si="57"/>
        <v>0.27841753653444679</v>
      </c>
      <c r="T140" t="b">
        <f t="shared" si="66"/>
        <v>1</v>
      </c>
      <c r="U140">
        <f t="shared" si="67"/>
        <v>1.1584175365344467</v>
      </c>
      <c r="V140">
        <f t="shared" si="68"/>
        <v>-0.6784175365344467</v>
      </c>
      <c r="W140" s="20">
        <f t="shared" ca="1" si="69"/>
        <v>0.55715330903416083</v>
      </c>
      <c r="X140">
        <f t="shared" ca="1" si="70"/>
        <v>-0.37798257538697067</v>
      </c>
      <c r="Y140">
        <f t="shared" si="80"/>
        <v>0.44</v>
      </c>
      <c r="Z140">
        <f t="shared" si="80"/>
        <v>5.7299999999999997E-2</v>
      </c>
      <c r="AA140" s="21">
        <f t="shared" si="81"/>
        <v>0.21299478623566218</v>
      </c>
      <c r="AB140">
        <f t="shared" si="58"/>
        <v>0.27029478623566217</v>
      </c>
      <c r="AC140" t="b">
        <f t="shared" si="71"/>
        <v>1</v>
      </c>
      <c r="AD140">
        <f t="shared" si="72"/>
        <v>0.71029478623566211</v>
      </c>
      <c r="AE140">
        <f t="shared" si="73"/>
        <v>-0.23029478623566213</v>
      </c>
      <c r="AF140" s="20">
        <f t="shared" ca="1" si="74"/>
        <v>0.55715330903416083</v>
      </c>
      <c r="AG140">
        <f t="shared" ca="1" si="75"/>
        <v>-0.12830950220451387</v>
      </c>
    </row>
    <row r="141" spans="1:33" x14ac:dyDescent="0.25">
      <c r="A141" s="10">
        <v>40878</v>
      </c>
      <c r="B141">
        <f>VLOOKUP($A141,CurveFetch!$D$8:$T$292,B$12)</f>
        <v>5.27</v>
      </c>
      <c r="C141">
        <f>VLOOKUP($A141,CurveFetch!$D$8:$T$292,C$12)</f>
        <v>-0.16</v>
      </c>
      <c r="D141">
        <f>VLOOKUP($A141,CurveFetch!$D$8:$T$292,D$12)</f>
        <v>0.32</v>
      </c>
      <c r="E141">
        <f t="shared" si="59"/>
        <v>5.1099999999999994</v>
      </c>
      <c r="F141">
        <f t="shared" si="60"/>
        <v>0.48</v>
      </c>
      <c r="G141">
        <f t="shared" si="76"/>
        <v>0.88</v>
      </c>
      <c r="H141">
        <f t="shared" si="76"/>
        <v>0.06</v>
      </c>
      <c r="I141" s="21">
        <f t="shared" si="77"/>
        <v>0.28029535864978899</v>
      </c>
      <c r="J141">
        <f t="shared" ref="J141:J204" si="82">SUM(H141:I141)</f>
        <v>0.34029535864978899</v>
      </c>
      <c r="K141" t="b">
        <f t="shared" si="61"/>
        <v>1</v>
      </c>
      <c r="L141">
        <f t="shared" si="62"/>
        <v>1.2202953586497891</v>
      </c>
      <c r="M141">
        <f t="shared" si="63"/>
        <v>-0.74029535864978913</v>
      </c>
      <c r="N141" s="20">
        <f t="shared" ca="1" si="64"/>
        <v>0.55464054391737794</v>
      </c>
      <c r="O141">
        <f t="shared" ca="1" si="65"/>
        <v>-0.41059782038102943</v>
      </c>
      <c r="P141">
        <f t="shared" si="78"/>
        <v>0.88</v>
      </c>
      <c r="Q141">
        <f t="shared" si="78"/>
        <v>0.06</v>
      </c>
      <c r="R141" s="21">
        <f t="shared" si="79"/>
        <v>0.22402922755741125</v>
      </c>
      <c r="S141">
        <f t="shared" ref="S141:S204" si="83">SUM(Q141:R141)</f>
        <v>0.28402922755741122</v>
      </c>
      <c r="T141" t="b">
        <f t="shared" si="66"/>
        <v>1</v>
      </c>
      <c r="U141">
        <f t="shared" si="67"/>
        <v>1.1640292275574113</v>
      </c>
      <c r="V141">
        <f t="shared" si="68"/>
        <v>-0.68402922755741136</v>
      </c>
      <c r="W141" s="20">
        <f t="shared" ca="1" si="69"/>
        <v>0.55464054391737794</v>
      </c>
      <c r="X141">
        <f t="shared" ca="1" si="70"/>
        <v>-0.37939034282782652</v>
      </c>
      <c r="Y141">
        <f t="shared" si="80"/>
        <v>0.44</v>
      </c>
      <c r="Z141">
        <f t="shared" si="80"/>
        <v>5.7299999999999997E-2</v>
      </c>
      <c r="AA141" s="21">
        <f t="shared" si="81"/>
        <v>0.21846715328467153</v>
      </c>
      <c r="AB141">
        <f t="shared" ref="AB141:AB204" si="84">SUM(Z141:AA141)</f>
        <v>0.27576715328467155</v>
      </c>
      <c r="AC141" t="b">
        <f t="shared" si="71"/>
        <v>1</v>
      </c>
      <c r="AD141">
        <f t="shared" si="72"/>
        <v>0.71576715328467155</v>
      </c>
      <c r="AE141">
        <f t="shared" si="73"/>
        <v>-0.23576715328467157</v>
      </c>
      <c r="AF141" s="20">
        <f t="shared" ca="1" si="74"/>
        <v>0.55464054391737794</v>
      </c>
      <c r="AG141">
        <f t="shared" ca="1" si="75"/>
        <v>-0.13076602213566205</v>
      </c>
    </row>
    <row r="142" spans="1:33" x14ac:dyDescent="0.25">
      <c r="A142" s="10">
        <v>40909</v>
      </c>
      <c r="B142">
        <f>VLOOKUP($A142,CurveFetch!$D$8:$T$292,B$12)</f>
        <v>5.28</v>
      </c>
      <c r="C142">
        <f>VLOOKUP($A142,CurveFetch!$D$8:$T$292,C$12)</f>
        <v>-0.16</v>
      </c>
      <c r="D142">
        <f>VLOOKUP($A142,CurveFetch!$D$8:$T$292,D$12)</f>
        <v>0.32</v>
      </c>
      <c r="E142">
        <f t="shared" ref="E142:E205" si="85">C142+B142</f>
        <v>5.12</v>
      </c>
      <c r="F142">
        <f t="shared" ref="F142:F205" si="86">D142-C142</f>
        <v>0.48</v>
      </c>
      <c r="G142">
        <f t="shared" si="76"/>
        <v>0.88</v>
      </c>
      <c r="H142">
        <f t="shared" si="76"/>
        <v>0.06</v>
      </c>
      <c r="I142" s="21">
        <f t="shared" si="77"/>
        <v>0.28084388185654013</v>
      </c>
      <c r="J142">
        <f t="shared" si="82"/>
        <v>0.34084388185654013</v>
      </c>
      <c r="K142" t="b">
        <f t="shared" ref="K142:K205" si="87">IF($F142&gt;J142,TRUE,FALSE)</f>
        <v>1</v>
      </c>
      <c r="L142">
        <f t="shared" ref="L142:L205" si="88">G142+J142*K142:K142</f>
        <v>1.2208438818565401</v>
      </c>
      <c r="M142">
        <f t="shared" ref="M142:M205" si="89">$F142*K142-L142</f>
        <v>-0.74084388185654015</v>
      </c>
      <c r="N142" s="20">
        <f t="shared" ref="N142:N205" ca="1" si="90">1/(1+($N$12/365))^($A142-$A$1)</f>
        <v>0.55205592487869892</v>
      </c>
      <c r="O142">
        <f t="shared" ref="O142:O205" ca="1" si="91">M142*N142</f>
        <v>-0.40898725438903782</v>
      </c>
      <c r="P142">
        <f t="shared" si="78"/>
        <v>0.88</v>
      </c>
      <c r="Q142">
        <f t="shared" si="78"/>
        <v>0.06</v>
      </c>
      <c r="R142" s="21">
        <f t="shared" si="79"/>
        <v>0.2244676409185804</v>
      </c>
      <c r="S142">
        <f t="shared" si="83"/>
        <v>0.2844676409185804</v>
      </c>
      <c r="T142" t="b">
        <f t="shared" ref="T142:T205" si="92">IF($F142&gt;S142,TRUE,FALSE)</f>
        <v>1</v>
      </c>
      <c r="U142">
        <f t="shared" ref="U142:U205" si="93">P142+S142*T142:T142</f>
        <v>1.1644676409185803</v>
      </c>
      <c r="V142">
        <f t="shared" ref="V142:V205" si="94">$F142*T142-U142</f>
        <v>-0.68446764091858037</v>
      </c>
      <c r="W142" s="20">
        <f t="shared" ref="W142:W205" ca="1" si="95">1/(1+($N$12/365))^($A142-$A$1)</f>
        <v>0.55205592487869892</v>
      </c>
      <c r="X142">
        <f t="shared" ref="X142:X205" ca="1" si="96">V142*W142</f>
        <v>-0.37786441655684805</v>
      </c>
      <c r="Y142">
        <f t="shared" si="80"/>
        <v>0.44</v>
      </c>
      <c r="Z142">
        <f t="shared" si="80"/>
        <v>5.7299999999999997E-2</v>
      </c>
      <c r="AA142" s="21">
        <f t="shared" si="81"/>
        <v>0.21889468196037543</v>
      </c>
      <c r="AB142">
        <f t="shared" si="84"/>
        <v>0.27619468196037544</v>
      </c>
      <c r="AC142" t="b">
        <f t="shared" ref="AC142:AC205" si="97">IF($F142&gt;AB142,TRUE,FALSE)</f>
        <v>1</v>
      </c>
      <c r="AD142">
        <f t="shared" ref="AD142:AD205" si="98">Y142+AB142*AC142:AC142</f>
        <v>0.7161946819603755</v>
      </c>
      <c r="AE142">
        <f t="shared" ref="AE142:AE205" si="99">$F142*AC142-AD142</f>
        <v>-0.23619468196037552</v>
      </c>
      <c r="AF142" s="20">
        <f t="shared" ref="AF142:AF205" ca="1" si="100">1/(1+($N$12/365))^($A142-$A$1)</f>
        <v>0.55205592487869892</v>
      </c>
      <c r="AG142">
        <f t="shared" ref="AG142:AG205" ca="1" si="101">AE142*AF142</f>
        <v>-0.13039267360106524</v>
      </c>
    </row>
    <row r="143" spans="1:33" x14ac:dyDescent="0.25">
      <c r="A143" s="10">
        <v>40940</v>
      </c>
      <c r="B143">
        <f>VLOOKUP($A143,CurveFetch!$D$8:$T$292,B$12)</f>
        <v>5.16</v>
      </c>
      <c r="C143">
        <f>VLOOKUP($A143,CurveFetch!$D$8:$T$292,C$12)</f>
        <v>-0.16</v>
      </c>
      <c r="D143">
        <f>VLOOKUP($A143,CurveFetch!$D$8:$T$292,D$12)</f>
        <v>0.32</v>
      </c>
      <c r="E143">
        <f t="shared" si="85"/>
        <v>5</v>
      </c>
      <c r="F143">
        <f t="shared" si="86"/>
        <v>0.48</v>
      </c>
      <c r="G143">
        <f t="shared" si="76"/>
        <v>0.88</v>
      </c>
      <c r="H143">
        <f t="shared" si="76"/>
        <v>0.06</v>
      </c>
      <c r="I143" s="21">
        <f t="shared" si="77"/>
        <v>0.27426160337552746</v>
      </c>
      <c r="J143">
        <f t="shared" si="82"/>
        <v>0.33426160337552746</v>
      </c>
      <c r="K143" t="b">
        <f t="shared" si="87"/>
        <v>1</v>
      </c>
      <c r="L143">
        <f t="shared" si="88"/>
        <v>1.2142616033755274</v>
      </c>
      <c r="M143">
        <f t="shared" si="89"/>
        <v>-0.73426160337552737</v>
      </c>
      <c r="N143" s="20">
        <f t="shared" ca="1" si="90"/>
        <v>0.54948335013726501</v>
      </c>
      <c r="O143">
        <f t="shared" ca="1" si="91"/>
        <v>-0.40346452569994451</v>
      </c>
      <c r="P143">
        <f t="shared" si="78"/>
        <v>0.88</v>
      </c>
      <c r="Q143">
        <f t="shared" si="78"/>
        <v>0.06</v>
      </c>
      <c r="R143" s="21">
        <f t="shared" si="79"/>
        <v>0.21920668058455117</v>
      </c>
      <c r="S143">
        <f t="shared" si="83"/>
        <v>0.27920668058455117</v>
      </c>
      <c r="T143" t="b">
        <f t="shared" si="92"/>
        <v>1</v>
      </c>
      <c r="U143">
        <f t="shared" si="93"/>
        <v>1.1592066805845511</v>
      </c>
      <c r="V143">
        <f t="shared" si="94"/>
        <v>-0.67920668058455114</v>
      </c>
      <c r="W143" s="20">
        <f t="shared" ca="1" si="95"/>
        <v>0.54948335013726501</v>
      </c>
      <c r="X143">
        <f t="shared" ca="1" si="96"/>
        <v>-0.37321276228321043</v>
      </c>
      <c r="Y143">
        <f t="shared" si="80"/>
        <v>0.44</v>
      </c>
      <c r="Z143">
        <f t="shared" si="80"/>
        <v>5.7299999999999997E-2</v>
      </c>
      <c r="AA143" s="21">
        <f t="shared" si="81"/>
        <v>0.21376433785192911</v>
      </c>
      <c r="AB143">
        <f t="shared" si="84"/>
        <v>0.27106433785192913</v>
      </c>
      <c r="AC143" t="b">
        <f t="shared" si="97"/>
        <v>1</v>
      </c>
      <c r="AD143">
        <f t="shared" si="98"/>
        <v>0.71106433785192913</v>
      </c>
      <c r="AE143">
        <f t="shared" si="99"/>
        <v>-0.23106433785192915</v>
      </c>
      <c r="AF143" s="20">
        <f t="shared" ca="1" si="100"/>
        <v>0.54948335013726501</v>
      </c>
      <c r="AG143">
        <f t="shared" ca="1" si="101"/>
        <v>-0.12696600646012687</v>
      </c>
    </row>
    <row r="144" spans="1:33" x14ac:dyDescent="0.25">
      <c r="A144" s="10">
        <v>40969</v>
      </c>
      <c r="B144">
        <f>VLOOKUP($A144,CurveFetch!$D$8:$T$292,B$12)</f>
        <v>5.0199999999999996</v>
      </c>
      <c r="C144">
        <f>VLOOKUP($A144,CurveFetch!$D$8:$T$292,C$12)</f>
        <v>-0.16</v>
      </c>
      <c r="D144">
        <f>VLOOKUP($A144,CurveFetch!$D$8:$T$292,D$12)</f>
        <v>0.32</v>
      </c>
      <c r="E144">
        <f t="shared" si="85"/>
        <v>4.8599999999999994</v>
      </c>
      <c r="F144">
        <f t="shared" si="86"/>
        <v>0.48</v>
      </c>
      <c r="G144">
        <f t="shared" si="76"/>
        <v>0.88</v>
      </c>
      <c r="H144">
        <f t="shared" si="76"/>
        <v>0.06</v>
      </c>
      <c r="I144" s="21">
        <f t="shared" si="77"/>
        <v>0.26658227848101262</v>
      </c>
      <c r="J144">
        <f t="shared" si="82"/>
        <v>0.32658227848101262</v>
      </c>
      <c r="K144" t="b">
        <f t="shared" si="87"/>
        <v>1</v>
      </c>
      <c r="L144">
        <f t="shared" si="88"/>
        <v>1.2065822784810125</v>
      </c>
      <c r="M144">
        <f t="shared" si="89"/>
        <v>-0.72658227848101253</v>
      </c>
      <c r="N144" s="20">
        <f t="shared" ca="1" si="90"/>
        <v>0.54708760202351425</v>
      </c>
      <c r="O144">
        <f t="shared" ca="1" si="91"/>
        <v>-0.39750415640695841</v>
      </c>
      <c r="P144">
        <f t="shared" si="78"/>
        <v>0.88</v>
      </c>
      <c r="Q144">
        <f t="shared" si="78"/>
        <v>0.06</v>
      </c>
      <c r="R144" s="21">
        <f t="shared" si="79"/>
        <v>0.2130688935281837</v>
      </c>
      <c r="S144">
        <f t="shared" si="83"/>
        <v>0.2730688935281837</v>
      </c>
      <c r="T144" t="b">
        <f t="shared" si="92"/>
        <v>1</v>
      </c>
      <c r="U144">
        <f t="shared" si="93"/>
        <v>1.1530688935281836</v>
      </c>
      <c r="V144">
        <f t="shared" si="94"/>
        <v>-0.67306889352818366</v>
      </c>
      <c r="W144" s="20">
        <f t="shared" ca="1" si="95"/>
        <v>0.54708760202351425</v>
      </c>
      <c r="X144">
        <f t="shared" ca="1" si="96"/>
        <v>-0.36822764695695404</v>
      </c>
      <c r="Y144">
        <f t="shared" si="80"/>
        <v>0.44</v>
      </c>
      <c r="Z144">
        <f t="shared" si="80"/>
        <v>5.7299999999999997E-2</v>
      </c>
      <c r="AA144" s="21">
        <f t="shared" si="81"/>
        <v>0.20777893639207506</v>
      </c>
      <c r="AB144">
        <f t="shared" si="84"/>
        <v>0.26507893639207508</v>
      </c>
      <c r="AC144" t="b">
        <f t="shared" si="97"/>
        <v>1</v>
      </c>
      <c r="AD144">
        <f t="shared" si="98"/>
        <v>0.70507893639207508</v>
      </c>
      <c r="AE144">
        <f t="shared" si="99"/>
        <v>-0.2250789363920751</v>
      </c>
      <c r="AF144" s="20">
        <f t="shared" ca="1" si="100"/>
        <v>0.54708760202351425</v>
      </c>
      <c r="AG144">
        <f t="shared" ca="1" si="101"/>
        <v>-0.12313789557674346</v>
      </c>
    </row>
    <row r="145" spans="1:33" x14ac:dyDescent="0.25">
      <c r="A145" s="10">
        <v>41000</v>
      </c>
      <c r="B145">
        <f>VLOOKUP($A145,CurveFetch!$D$8:$T$292,B$12)</f>
        <v>4.907</v>
      </c>
      <c r="C145">
        <f>VLOOKUP($A145,CurveFetch!$D$8:$T$292,C$12)</f>
        <v>-0.27500000000000002</v>
      </c>
      <c r="D145">
        <f>VLOOKUP($A145,CurveFetch!$D$8:$T$292,D$12)</f>
        <v>0.57999999999999996</v>
      </c>
      <c r="E145">
        <f t="shared" si="85"/>
        <v>4.6319999999999997</v>
      </c>
      <c r="F145">
        <f t="shared" si="86"/>
        <v>0.85499999999999998</v>
      </c>
      <c r="G145">
        <f t="shared" si="76"/>
        <v>0.88</v>
      </c>
      <c r="H145">
        <f t="shared" si="76"/>
        <v>0.06</v>
      </c>
      <c r="I145" s="21">
        <f t="shared" si="77"/>
        <v>0.2540759493670886</v>
      </c>
      <c r="J145">
        <f t="shared" si="82"/>
        <v>0.3140759493670886</v>
      </c>
      <c r="K145" t="b">
        <f t="shared" si="87"/>
        <v>1</v>
      </c>
      <c r="L145">
        <f t="shared" si="88"/>
        <v>1.1940759493670887</v>
      </c>
      <c r="M145">
        <f t="shared" si="89"/>
        <v>-0.33907594936708874</v>
      </c>
      <c r="N145" s="20">
        <f t="shared" ca="1" si="90"/>
        <v>0.54453817961377093</v>
      </c>
      <c r="O145">
        <f t="shared" ca="1" si="91"/>
        <v>-0.18463980021916568</v>
      </c>
      <c r="P145">
        <f t="shared" si="78"/>
        <v>0.88</v>
      </c>
      <c r="Q145">
        <f t="shared" si="78"/>
        <v>0.06</v>
      </c>
      <c r="R145" s="21">
        <f t="shared" si="79"/>
        <v>0.20307306889352819</v>
      </c>
      <c r="S145">
        <f t="shared" si="83"/>
        <v>0.26307306889352822</v>
      </c>
      <c r="T145" t="b">
        <f t="shared" si="92"/>
        <v>1</v>
      </c>
      <c r="U145">
        <f t="shared" si="93"/>
        <v>1.1430730688935282</v>
      </c>
      <c r="V145">
        <f t="shared" si="94"/>
        <v>-0.28807306889352824</v>
      </c>
      <c r="W145" s="20">
        <f t="shared" ca="1" si="95"/>
        <v>0.54453817961377093</v>
      </c>
      <c r="X145">
        <f t="shared" ca="1" si="96"/>
        <v>-0.15686678453103428</v>
      </c>
      <c r="Y145">
        <f t="shared" si="80"/>
        <v>0.44</v>
      </c>
      <c r="Z145">
        <f t="shared" si="80"/>
        <v>5.7299999999999997E-2</v>
      </c>
      <c r="AA145" s="21">
        <f t="shared" si="81"/>
        <v>0.19803128258602712</v>
      </c>
      <c r="AB145">
        <f t="shared" si="84"/>
        <v>0.25533128258602711</v>
      </c>
      <c r="AC145" t="b">
        <f t="shared" si="97"/>
        <v>1</v>
      </c>
      <c r="AD145">
        <f t="shared" si="98"/>
        <v>0.69533128258602717</v>
      </c>
      <c r="AE145">
        <f t="shared" si="99"/>
        <v>0.15966871741397282</v>
      </c>
      <c r="AF145" s="20">
        <f t="shared" ca="1" si="100"/>
        <v>0.54453817961377093</v>
      </c>
      <c r="AG145">
        <f t="shared" ca="1" si="101"/>
        <v>8.6945712721870363E-2</v>
      </c>
    </row>
    <row r="146" spans="1:33" x14ac:dyDescent="0.25">
      <c r="A146" s="10">
        <v>41030</v>
      </c>
      <c r="B146">
        <f>VLOOKUP($A146,CurveFetch!$D$8:$T$292,B$12)</f>
        <v>4.9470000000000001</v>
      </c>
      <c r="C146">
        <f>VLOOKUP($A146,CurveFetch!$D$8:$T$292,C$12)</f>
        <v>-0.27500000000000002</v>
      </c>
      <c r="D146">
        <f>VLOOKUP($A146,CurveFetch!$D$8:$T$292,D$12)</f>
        <v>0.57999999999999996</v>
      </c>
      <c r="E146">
        <f t="shared" si="85"/>
        <v>4.6719999999999997</v>
      </c>
      <c r="F146">
        <f t="shared" si="86"/>
        <v>0.85499999999999998</v>
      </c>
      <c r="G146">
        <f t="shared" si="76"/>
        <v>0.88</v>
      </c>
      <c r="H146">
        <f t="shared" si="76"/>
        <v>0.06</v>
      </c>
      <c r="I146" s="21">
        <f t="shared" si="77"/>
        <v>0.25627004219409283</v>
      </c>
      <c r="J146">
        <f t="shared" si="82"/>
        <v>0.31627004219409283</v>
      </c>
      <c r="K146" t="b">
        <f t="shared" si="87"/>
        <v>1</v>
      </c>
      <c r="L146">
        <f t="shared" si="88"/>
        <v>1.1962700421940928</v>
      </c>
      <c r="M146">
        <f t="shared" si="89"/>
        <v>-0.34127004219409285</v>
      </c>
      <c r="N146" s="20">
        <f t="shared" ca="1" si="90"/>
        <v>0.54208230881429209</v>
      </c>
      <c r="O146">
        <f t="shared" ca="1" si="91"/>
        <v>-0.18499645240172474</v>
      </c>
      <c r="P146">
        <f t="shared" si="78"/>
        <v>0.88</v>
      </c>
      <c r="Q146">
        <f t="shared" si="78"/>
        <v>0.06</v>
      </c>
      <c r="R146" s="21">
        <f t="shared" si="79"/>
        <v>0.20482672233820459</v>
      </c>
      <c r="S146">
        <f t="shared" si="83"/>
        <v>0.26482672233820459</v>
      </c>
      <c r="T146" t="b">
        <f t="shared" si="92"/>
        <v>1</v>
      </c>
      <c r="U146">
        <f t="shared" si="93"/>
        <v>1.1448267223382045</v>
      </c>
      <c r="V146">
        <f t="shared" si="94"/>
        <v>-0.2898267223382045</v>
      </c>
      <c r="W146" s="20">
        <f t="shared" ca="1" si="95"/>
        <v>0.54208230881429209</v>
      </c>
      <c r="X146">
        <f t="shared" ca="1" si="96"/>
        <v>-0.15710993880117266</v>
      </c>
      <c r="Y146">
        <f t="shared" si="80"/>
        <v>0.44</v>
      </c>
      <c r="Z146">
        <f t="shared" si="80"/>
        <v>5.7299999999999997E-2</v>
      </c>
      <c r="AA146" s="21">
        <f t="shared" si="81"/>
        <v>0.19974139728884255</v>
      </c>
      <c r="AB146">
        <f t="shared" si="84"/>
        <v>0.25704139728884257</v>
      </c>
      <c r="AC146" t="b">
        <f t="shared" si="97"/>
        <v>1</v>
      </c>
      <c r="AD146">
        <f t="shared" si="98"/>
        <v>0.69704139728884251</v>
      </c>
      <c r="AE146">
        <f t="shared" si="99"/>
        <v>0.15795860271115747</v>
      </c>
      <c r="AF146" s="20">
        <f t="shared" ca="1" si="100"/>
        <v>0.54208230881429209</v>
      </c>
      <c r="AG146">
        <f t="shared" ca="1" si="101"/>
        <v>8.562656405474374E-2</v>
      </c>
    </row>
    <row r="147" spans="1:33" x14ac:dyDescent="0.25">
      <c r="A147" s="10">
        <v>41061</v>
      </c>
      <c r="B147">
        <f>VLOOKUP($A147,CurveFetch!$D$8:$T$292,B$12)</f>
        <v>4.9960000000000004</v>
      </c>
      <c r="C147">
        <f>VLOOKUP($A147,CurveFetch!$D$8:$T$292,C$12)</f>
        <v>-0.27500000000000002</v>
      </c>
      <c r="D147">
        <f>VLOOKUP($A147,CurveFetch!$D$8:$T$292,D$12)</f>
        <v>0.57999999999999996</v>
      </c>
      <c r="E147">
        <f t="shared" si="85"/>
        <v>4.7210000000000001</v>
      </c>
      <c r="F147">
        <f t="shared" si="86"/>
        <v>0.85499999999999998</v>
      </c>
      <c r="G147">
        <f t="shared" si="76"/>
        <v>0.88</v>
      </c>
      <c r="H147">
        <f t="shared" si="76"/>
        <v>0.06</v>
      </c>
      <c r="I147" s="21">
        <f t="shared" si="77"/>
        <v>0.25895780590717299</v>
      </c>
      <c r="J147">
        <f t="shared" si="82"/>
        <v>0.31895780590717299</v>
      </c>
      <c r="K147" t="b">
        <f t="shared" si="87"/>
        <v>1</v>
      </c>
      <c r="L147">
        <f t="shared" si="88"/>
        <v>1.198957805907173</v>
      </c>
      <c r="M147">
        <f t="shared" si="89"/>
        <v>-0.34395780590717306</v>
      </c>
      <c r="N147" s="20">
        <f t="shared" ca="1" si="90"/>
        <v>0.53955621101769591</v>
      </c>
      <c r="O147">
        <f t="shared" ca="1" si="91"/>
        <v>-0.18558457050523436</v>
      </c>
      <c r="P147">
        <f t="shared" si="78"/>
        <v>0.88</v>
      </c>
      <c r="Q147">
        <f t="shared" si="78"/>
        <v>0.06</v>
      </c>
      <c r="R147" s="21">
        <f t="shared" si="79"/>
        <v>0.20697494780793321</v>
      </c>
      <c r="S147">
        <f t="shared" si="83"/>
        <v>0.26697494780793318</v>
      </c>
      <c r="T147" t="b">
        <f t="shared" si="92"/>
        <v>1</v>
      </c>
      <c r="U147">
        <f t="shared" si="93"/>
        <v>1.1469749478079332</v>
      </c>
      <c r="V147">
        <f t="shared" si="94"/>
        <v>-0.29197494780793321</v>
      </c>
      <c r="W147" s="20">
        <f t="shared" ca="1" si="95"/>
        <v>0.53955621101769591</v>
      </c>
      <c r="X147">
        <f t="shared" ca="1" si="96"/>
        <v>-0.15753689655133796</v>
      </c>
      <c r="Y147">
        <f t="shared" si="80"/>
        <v>0.44</v>
      </c>
      <c r="Z147">
        <f t="shared" si="80"/>
        <v>5.7299999999999997E-2</v>
      </c>
      <c r="AA147" s="21">
        <f t="shared" si="81"/>
        <v>0.20183628779979146</v>
      </c>
      <c r="AB147">
        <f t="shared" si="84"/>
        <v>0.25913628779979148</v>
      </c>
      <c r="AC147" t="b">
        <f t="shared" si="97"/>
        <v>1</v>
      </c>
      <c r="AD147">
        <f t="shared" si="98"/>
        <v>0.69913628779979153</v>
      </c>
      <c r="AE147">
        <f t="shared" si="99"/>
        <v>0.15586371220020845</v>
      </c>
      <c r="AF147" s="20">
        <f t="shared" ca="1" si="100"/>
        <v>0.53955621101769591</v>
      </c>
      <c r="AG147">
        <f t="shared" ca="1" si="101"/>
        <v>8.4097233989897088E-2</v>
      </c>
    </row>
    <row r="148" spans="1:33" x14ac:dyDescent="0.25">
      <c r="A148" s="10">
        <v>41091</v>
      </c>
      <c r="B148">
        <f>VLOOKUP($A148,CurveFetch!$D$8:$T$292,B$12)</f>
        <v>5.0259999999999998</v>
      </c>
      <c r="C148">
        <f>VLOOKUP($A148,CurveFetch!$D$8:$T$292,C$12)</f>
        <v>-0.27500000000000002</v>
      </c>
      <c r="D148">
        <f>VLOOKUP($A148,CurveFetch!$D$8:$T$292,D$12)</f>
        <v>0.57999999999999996</v>
      </c>
      <c r="E148">
        <f t="shared" si="85"/>
        <v>4.7509999999999994</v>
      </c>
      <c r="F148">
        <f t="shared" si="86"/>
        <v>0.85499999999999998</v>
      </c>
      <c r="G148">
        <f t="shared" si="76"/>
        <v>0.88</v>
      </c>
      <c r="H148">
        <f t="shared" si="76"/>
        <v>0.06</v>
      </c>
      <c r="I148" s="21">
        <f t="shared" si="77"/>
        <v>0.26060337552742613</v>
      </c>
      <c r="J148">
        <f t="shared" si="82"/>
        <v>0.32060337552742613</v>
      </c>
      <c r="K148" t="b">
        <f t="shared" si="87"/>
        <v>1</v>
      </c>
      <c r="L148">
        <f t="shared" si="88"/>
        <v>1.2006033755274261</v>
      </c>
      <c r="M148">
        <f t="shared" si="89"/>
        <v>-0.34560337552742615</v>
      </c>
      <c r="N148" s="20">
        <f t="shared" ca="1" si="90"/>
        <v>0.53712280892960818</v>
      </c>
      <c r="O148">
        <f t="shared" ca="1" si="91"/>
        <v>-0.18563145583884533</v>
      </c>
      <c r="P148">
        <f t="shared" si="78"/>
        <v>0.88</v>
      </c>
      <c r="Q148">
        <f t="shared" si="78"/>
        <v>0.06</v>
      </c>
      <c r="R148" s="21">
        <f t="shared" si="79"/>
        <v>0.20829018789144049</v>
      </c>
      <c r="S148">
        <f t="shared" si="83"/>
        <v>0.26829018789144049</v>
      </c>
      <c r="T148" t="b">
        <f t="shared" si="92"/>
        <v>1</v>
      </c>
      <c r="U148">
        <f t="shared" si="93"/>
        <v>1.1482901878914404</v>
      </c>
      <c r="V148">
        <f t="shared" si="94"/>
        <v>-0.29329018789144046</v>
      </c>
      <c r="W148" s="20">
        <f t="shared" ca="1" si="95"/>
        <v>0.53712280892960818</v>
      </c>
      <c r="X148">
        <f t="shared" ca="1" si="96"/>
        <v>-0.15753284955174304</v>
      </c>
      <c r="Y148">
        <f t="shared" si="80"/>
        <v>0.44</v>
      </c>
      <c r="Z148">
        <f t="shared" si="80"/>
        <v>5.7299999999999997E-2</v>
      </c>
      <c r="AA148" s="21">
        <f t="shared" si="81"/>
        <v>0.20311887382690302</v>
      </c>
      <c r="AB148">
        <f t="shared" si="84"/>
        <v>0.26041887382690304</v>
      </c>
      <c r="AC148" t="b">
        <f t="shared" si="97"/>
        <v>1</v>
      </c>
      <c r="AD148">
        <f t="shared" si="98"/>
        <v>0.70041887382690304</v>
      </c>
      <c r="AE148">
        <f t="shared" si="99"/>
        <v>0.15458112617309694</v>
      </c>
      <c r="AF148" s="20">
        <f t="shared" ca="1" si="100"/>
        <v>0.53712280892960818</v>
      </c>
      <c r="AG148">
        <f t="shared" ca="1" si="101"/>
        <v>8.3029048697596003E-2</v>
      </c>
    </row>
    <row r="149" spans="1:33" x14ac:dyDescent="0.25">
      <c r="A149" s="10">
        <v>41122</v>
      </c>
      <c r="B149">
        <f>VLOOKUP($A149,CurveFetch!$D$8:$T$292,B$12)</f>
        <v>5.0839999999999996</v>
      </c>
      <c r="C149">
        <f>VLOOKUP($A149,CurveFetch!$D$8:$T$292,C$12)</f>
        <v>-0.27500000000000002</v>
      </c>
      <c r="D149">
        <f>VLOOKUP($A149,CurveFetch!$D$8:$T$292,D$12)</f>
        <v>0.57999999999999996</v>
      </c>
      <c r="E149">
        <f t="shared" si="85"/>
        <v>4.8089999999999993</v>
      </c>
      <c r="F149">
        <f t="shared" si="86"/>
        <v>0.85499999999999998</v>
      </c>
      <c r="G149">
        <f t="shared" si="76"/>
        <v>0.88</v>
      </c>
      <c r="H149">
        <f t="shared" si="76"/>
        <v>0.06</v>
      </c>
      <c r="I149" s="21">
        <f t="shared" si="77"/>
        <v>0.26378481012658228</v>
      </c>
      <c r="J149">
        <f t="shared" si="82"/>
        <v>0.32378481012658228</v>
      </c>
      <c r="K149" t="b">
        <f t="shared" si="87"/>
        <v>1</v>
      </c>
      <c r="L149">
        <f t="shared" si="88"/>
        <v>1.2037848101265822</v>
      </c>
      <c r="M149">
        <f t="shared" si="89"/>
        <v>-0.34878481012658225</v>
      </c>
      <c r="N149" s="20">
        <f t="shared" ca="1" si="90"/>
        <v>0.53461982234975391</v>
      </c>
      <c r="O149">
        <f t="shared" ca="1" si="91"/>
        <v>-0.18646727322816606</v>
      </c>
      <c r="P149">
        <f t="shared" si="78"/>
        <v>0.88</v>
      </c>
      <c r="Q149">
        <f t="shared" si="78"/>
        <v>0.06</v>
      </c>
      <c r="R149" s="21">
        <f t="shared" si="79"/>
        <v>0.21083298538622128</v>
      </c>
      <c r="S149">
        <f t="shared" si="83"/>
        <v>0.27083298538622125</v>
      </c>
      <c r="T149" t="b">
        <f t="shared" si="92"/>
        <v>1</v>
      </c>
      <c r="U149">
        <f t="shared" si="93"/>
        <v>1.1508329853862214</v>
      </c>
      <c r="V149">
        <f t="shared" si="94"/>
        <v>-0.29583298538622138</v>
      </c>
      <c r="W149" s="20">
        <f t="shared" ca="1" si="95"/>
        <v>0.53461982234975391</v>
      </c>
      <c r="X149">
        <f t="shared" ca="1" si="96"/>
        <v>-0.15815817809237903</v>
      </c>
      <c r="Y149">
        <f t="shared" si="80"/>
        <v>0.44</v>
      </c>
      <c r="Z149">
        <f t="shared" si="80"/>
        <v>5.7299999999999997E-2</v>
      </c>
      <c r="AA149" s="21">
        <f t="shared" si="81"/>
        <v>0.20559854014598539</v>
      </c>
      <c r="AB149">
        <f t="shared" si="84"/>
        <v>0.2628985401459854</v>
      </c>
      <c r="AC149" t="b">
        <f t="shared" si="97"/>
        <v>1</v>
      </c>
      <c r="AD149">
        <f t="shared" si="98"/>
        <v>0.70289854014598541</v>
      </c>
      <c r="AE149">
        <f t="shared" si="99"/>
        <v>0.15210145985401458</v>
      </c>
      <c r="AF149" s="20">
        <f t="shared" ca="1" si="100"/>
        <v>0.53461982234975391</v>
      </c>
      <c r="AG149">
        <f t="shared" ca="1" si="101"/>
        <v>8.13164554462915E-2</v>
      </c>
    </row>
    <row r="150" spans="1:33" x14ac:dyDescent="0.25">
      <c r="A150" s="10">
        <v>41153</v>
      </c>
      <c r="B150">
        <f>VLOOKUP($A150,CurveFetch!$D$8:$T$292,B$12)</f>
        <v>5.0919999999999996</v>
      </c>
      <c r="C150">
        <f>VLOOKUP($A150,CurveFetch!$D$8:$T$292,C$12)</f>
        <v>-0.27500000000000002</v>
      </c>
      <c r="D150">
        <f>VLOOKUP($A150,CurveFetch!$D$8:$T$292,D$12)</f>
        <v>0.57999999999999996</v>
      </c>
      <c r="E150">
        <f t="shared" si="85"/>
        <v>4.8169999999999993</v>
      </c>
      <c r="F150">
        <f t="shared" si="86"/>
        <v>0.85499999999999998</v>
      </c>
      <c r="G150">
        <f t="shared" si="76"/>
        <v>0.88</v>
      </c>
      <c r="H150">
        <f t="shared" si="76"/>
        <v>0.06</v>
      </c>
      <c r="I150" s="21">
        <f t="shared" si="77"/>
        <v>0.26422362869198313</v>
      </c>
      <c r="J150">
        <f t="shared" si="82"/>
        <v>0.32422362869198312</v>
      </c>
      <c r="K150" t="b">
        <f t="shared" si="87"/>
        <v>1</v>
      </c>
      <c r="L150">
        <f t="shared" si="88"/>
        <v>1.2042236286919832</v>
      </c>
      <c r="M150">
        <f t="shared" si="89"/>
        <v>-0.3492236286919832</v>
      </c>
      <c r="N150" s="20">
        <f t="shared" ca="1" si="90"/>
        <v>0.53212849966075448</v>
      </c>
      <c r="O150">
        <f t="shared" ca="1" si="91"/>
        <v>-0.18583184558194943</v>
      </c>
      <c r="P150">
        <f t="shared" si="78"/>
        <v>0.88</v>
      </c>
      <c r="Q150">
        <f t="shared" si="78"/>
        <v>0.06</v>
      </c>
      <c r="R150" s="21">
        <f t="shared" si="79"/>
        <v>0.21118371607515657</v>
      </c>
      <c r="S150">
        <f t="shared" si="83"/>
        <v>0.27118371607515657</v>
      </c>
      <c r="T150" t="b">
        <f t="shared" si="92"/>
        <v>1</v>
      </c>
      <c r="U150">
        <f t="shared" si="93"/>
        <v>1.1511837160751566</v>
      </c>
      <c r="V150">
        <f t="shared" si="94"/>
        <v>-0.29618371607515659</v>
      </c>
      <c r="W150" s="20">
        <f t="shared" ca="1" si="95"/>
        <v>0.53212849966075448</v>
      </c>
      <c r="X150">
        <f t="shared" ca="1" si="96"/>
        <v>-0.15760779645901996</v>
      </c>
      <c r="Y150">
        <f t="shared" si="80"/>
        <v>0.44</v>
      </c>
      <c r="Z150">
        <f t="shared" si="80"/>
        <v>5.7299999999999997E-2</v>
      </c>
      <c r="AA150" s="21">
        <f t="shared" si="81"/>
        <v>0.20594056308654848</v>
      </c>
      <c r="AB150">
        <f t="shared" si="84"/>
        <v>0.26324056308654847</v>
      </c>
      <c r="AC150" t="b">
        <f t="shared" si="97"/>
        <v>1</v>
      </c>
      <c r="AD150">
        <f t="shared" si="98"/>
        <v>0.70324056308654848</v>
      </c>
      <c r="AE150">
        <f t="shared" si="99"/>
        <v>0.15175943691345151</v>
      </c>
      <c r="AF150" s="20">
        <f t="shared" ca="1" si="100"/>
        <v>0.53212849966075448</v>
      </c>
      <c r="AG150">
        <f t="shared" ca="1" si="101"/>
        <v>8.0755521474115868E-2</v>
      </c>
    </row>
    <row r="151" spans="1:33" x14ac:dyDescent="0.25">
      <c r="A151" s="10">
        <v>41183</v>
      </c>
      <c r="B151">
        <f>VLOOKUP($A151,CurveFetch!$D$8:$T$292,B$12)</f>
        <v>5.12</v>
      </c>
      <c r="C151">
        <f>VLOOKUP($A151,CurveFetch!$D$8:$T$292,C$12)</f>
        <v>-0.27500000000000002</v>
      </c>
      <c r="D151">
        <f>VLOOKUP($A151,CurveFetch!$D$8:$T$292,D$12)</f>
        <v>0.57999999999999996</v>
      </c>
      <c r="E151">
        <f t="shared" si="85"/>
        <v>4.8449999999999998</v>
      </c>
      <c r="F151">
        <f t="shared" si="86"/>
        <v>0.85499999999999998</v>
      </c>
      <c r="G151">
        <f t="shared" si="76"/>
        <v>0.88</v>
      </c>
      <c r="H151">
        <f t="shared" si="76"/>
        <v>0.06</v>
      </c>
      <c r="I151" s="21">
        <f t="shared" si="77"/>
        <v>0.26575949367088608</v>
      </c>
      <c r="J151">
        <f t="shared" si="82"/>
        <v>0.32575949367088608</v>
      </c>
      <c r="K151" t="b">
        <f t="shared" si="87"/>
        <v>1</v>
      </c>
      <c r="L151">
        <f t="shared" si="88"/>
        <v>1.205759493670886</v>
      </c>
      <c r="M151">
        <f t="shared" si="89"/>
        <v>-0.35075949367088599</v>
      </c>
      <c r="N151" s="20">
        <f t="shared" ca="1" si="90"/>
        <v>0.52972859660012017</v>
      </c>
      <c r="O151">
        <f t="shared" ca="1" si="91"/>
        <v>-0.18580733432644717</v>
      </c>
      <c r="P151">
        <f t="shared" si="78"/>
        <v>0.88</v>
      </c>
      <c r="Q151">
        <f t="shared" si="78"/>
        <v>0.06</v>
      </c>
      <c r="R151" s="21">
        <f t="shared" si="79"/>
        <v>0.21241127348643007</v>
      </c>
      <c r="S151">
        <f t="shared" si="83"/>
        <v>0.27241127348643007</v>
      </c>
      <c r="T151" t="b">
        <f t="shared" si="92"/>
        <v>1</v>
      </c>
      <c r="U151">
        <f t="shared" si="93"/>
        <v>1.15241127348643</v>
      </c>
      <c r="V151">
        <f t="shared" si="94"/>
        <v>-0.29741127348643004</v>
      </c>
      <c r="W151" s="20">
        <f t="shared" ca="1" si="95"/>
        <v>0.52972859660012017</v>
      </c>
      <c r="X151">
        <f t="shared" ca="1" si="96"/>
        <v>-0.15754725651702112</v>
      </c>
      <c r="Y151">
        <f t="shared" si="80"/>
        <v>0.44</v>
      </c>
      <c r="Z151">
        <f t="shared" si="80"/>
        <v>5.7299999999999997E-2</v>
      </c>
      <c r="AA151" s="21">
        <f t="shared" si="81"/>
        <v>0.20713764337851931</v>
      </c>
      <c r="AB151">
        <f t="shared" si="84"/>
        <v>0.26443764337851933</v>
      </c>
      <c r="AC151" t="b">
        <f t="shared" si="97"/>
        <v>1</v>
      </c>
      <c r="AD151">
        <f t="shared" si="98"/>
        <v>0.70443764337851933</v>
      </c>
      <c r="AE151">
        <f t="shared" si="99"/>
        <v>0.15056235662148065</v>
      </c>
      <c r="AF151" s="20">
        <f t="shared" ca="1" si="100"/>
        <v>0.52972859660012017</v>
      </c>
      <c r="AG151">
        <f t="shared" ca="1" si="101"/>
        <v>7.9757185873903763E-2</v>
      </c>
    </row>
    <row r="152" spans="1:33" x14ac:dyDescent="0.25">
      <c r="A152" s="10">
        <v>41214</v>
      </c>
      <c r="B152">
        <f>VLOOKUP($A152,CurveFetch!$D$8:$T$292,B$12)</f>
        <v>5.242</v>
      </c>
      <c r="C152">
        <f>VLOOKUP($A152,CurveFetch!$D$8:$T$292,C$12)</f>
        <v>-0.16</v>
      </c>
      <c r="D152">
        <f>VLOOKUP($A152,CurveFetch!$D$8:$T$292,D$12)</f>
        <v>0.32</v>
      </c>
      <c r="E152">
        <f t="shared" si="85"/>
        <v>5.0819999999999999</v>
      </c>
      <c r="F152">
        <f t="shared" si="86"/>
        <v>0.48</v>
      </c>
      <c r="G152">
        <f t="shared" si="76"/>
        <v>0.88</v>
      </c>
      <c r="H152">
        <f t="shared" si="76"/>
        <v>0.06</v>
      </c>
      <c r="I152" s="21">
        <f t="shared" si="77"/>
        <v>0.27875949367088609</v>
      </c>
      <c r="J152">
        <f t="shared" si="82"/>
        <v>0.33875949367088609</v>
      </c>
      <c r="K152" t="b">
        <f t="shared" si="87"/>
        <v>1</v>
      </c>
      <c r="L152">
        <f t="shared" si="88"/>
        <v>1.2187594936708861</v>
      </c>
      <c r="M152">
        <f t="shared" si="89"/>
        <v>-0.73875949367088611</v>
      </c>
      <c r="N152" s="20">
        <f t="shared" ca="1" si="90"/>
        <v>0.52726006697111893</v>
      </c>
      <c r="O152">
        <f t="shared" ca="1" si="91"/>
        <v>-0.38951838010846135</v>
      </c>
      <c r="P152">
        <f t="shared" si="78"/>
        <v>0.88</v>
      </c>
      <c r="Q152">
        <f t="shared" si="78"/>
        <v>0.06</v>
      </c>
      <c r="R152" s="21">
        <f t="shared" si="79"/>
        <v>0.2228016701461378</v>
      </c>
      <c r="S152">
        <f t="shared" si="83"/>
        <v>0.28280167014613777</v>
      </c>
      <c r="T152" t="b">
        <f t="shared" si="92"/>
        <v>1</v>
      </c>
      <c r="U152">
        <f t="shared" si="93"/>
        <v>1.1628016701461377</v>
      </c>
      <c r="V152">
        <f t="shared" si="94"/>
        <v>-0.68280167014613768</v>
      </c>
      <c r="W152" s="20">
        <f t="shared" ca="1" si="95"/>
        <v>0.52726006697111893</v>
      </c>
      <c r="X152">
        <f t="shared" ca="1" si="96"/>
        <v>-0.36001405432924444</v>
      </c>
      <c r="Y152">
        <f t="shared" si="80"/>
        <v>0.44</v>
      </c>
      <c r="Z152">
        <f t="shared" si="80"/>
        <v>5.7299999999999997E-2</v>
      </c>
      <c r="AA152" s="21">
        <f t="shared" si="81"/>
        <v>0.21727007299270074</v>
      </c>
      <c r="AB152">
        <f t="shared" si="84"/>
        <v>0.27457007299270075</v>
      </c>
      <c r="AC152" t="b">
        <f t="shared" si="97"/>
        <v>1</v>
      </c>
      <c r="AD152">
        <f t="shared" si="98"/>
        <v>0.7145700729927007</v>
      </c>
      <c r="AE152">
        <f t="shared" si="99"/>
        <v>-0.23457007299270072</v>
      </c>
      <c r="AF152" s="20">
        <f t="shared" ca="1" si="100"/>
        <v>0.52726006697111893</v>
      </c>
      <c r="AG152">
        <f t="shared" ca="1" si="101"/>
        <v>-0.12367943239555164</v>
      </c>
    </row>
    <row r="153" spans="1:33" x14ac:dyDescent="0.25">
      <c r="A153" s="10">
        <v>41244</v>
      </c>
      <c r="B153">
        <f>VLOOKUP($A153,CurveFetch!$D$8:$T$292,B$12)</f>
        <v>5.37</v>
      </c>
      <c r="C153">
        <f>VLOOKUP($A153,CurveFetch!$D$8:$T$292,C$12)</f>
        <v>-0.16</v>
      </c>
      <c r="D153">
        <f>VLOOKUP($A153,CurveFetch!$D$8:$T$292,D$12)</f>
        <v>0.32</v>
      </c>
      <c r="E153">
        <f t="shared" si="85"/>
        <v>5.21</v>
      </c>
      <c r="F153">
        <f t="shared" si="86"/>
        <v>0.48</v>
      </c>
      <c r="G153">
        <f t="shared" si="76"/>
        <v>0.88</v>
      </c>
      <c r="H153">
        <f t="shared" si="76"/>
        <v>0.06</v>
      </c>
      <c r="I153" s="21">
        <f t="shared" si="77"/>
        <v>0.28578059071729961</v>
      </c>
      <c r="J153">
        <f t="shared" si="82"/>
        <v>0.34578059071729961</v>
      </c>
      <c r="K153" t="b">
        <f t="shared" si="87"/>
        <v>1</v>
      </c>
      <c r="L153">
        <f t="shared" si="88"/>
        <v>1.2257805907172996</v>
      </c>
      <c r="M153">
        <f t="shared" si="89"/>
        <v>-0.74578059071729963</v>
      </c>
      <c r="N153" s="20">
        <f t="shared" ca="1" si="90"/>
        <v>0.52488212057418493</v>
      </c>
      <c r="O153">
        <f t="shared" ca="1" si="91"/>
        <v>-0.39144689793876453</v>
      </c>
      <c r="P153">
        <f t="shared" si="78"/>
        <v>0.88</v>
      </c>
      <c r="Q153">
        <f t="shared" si="78"/>
        <v>0.06</v>
      </c>
      <c r="R153" s="21">
        <f t="shared" si="79"/>
        <v>0.22841336116910232</v>
      </c>
      <c r="S153">
        <f t="shared" si="83"/>
        <v>0.28841336116910232</v>
      </c>
      <c r="T153" t="b">
        <f t="shared" si="92"/>
        <v>1</v>
      </c>
      <c r="U153">
        <f t="shared" si="93"/>
        <v>1.1684133611691023</v>
      </c>
      <c r="V153">
        <f t="shared" si="94"/>
        <v>-0.68841336116910234</v>
      </c>
      <c r="W153" s="20">
        <f t="shared" ca="1" si="95"/>
        <v>0.52488212057418493</v>
      </c>
      <c r="X153">
        <f t="shared" ca="1" si="96"/>
        <v>-0.36133586484204072</v>
      </c>
      <c r="Y153">
        <f t="shared" si="80"/>
        <v>0.44</v>
      </c>
      <c r="Z153">
        <f t="shared" si="80"/>
        <v>5.7299999999999997E-2</v>
      </c>
      <c r="AA153" s="21">
        <f t="shared" si="81"/>
        <v>0.22274244004171012</v>
      </c>
      <c r="AB153">
        <f t="shared" si="84"/>
        <v>0.28004244004171014</v>
      </c>
      <c r="AC153" t="b">
        <f t="shared" si="97"/>
        <v>1</v>
      </c>
      <c r="AD153">
        <f t="shared" si="98"/>
        <v>0.72004244004171014</v>
      </c>
      <c r="AE153">
        <f t="shared" si="99"/>
        <v>-0.24004244004171016</v>
      </c>
      <c r="AF153" s="20">
        <f t="shared" ca="1" si="100"/>
        <v>0.52488212057418493</v>
      </c>
      <c r="AG153">
        <f t="shared" ca="1" si="101"/>
        <v>-0.12599398495689446</v>
      </c>
    </row>
    <row r="154" spans="1:33" x14ac:dyDescent="0.25">
      <c r="A154" s="10">
        <v>41275</v>
      </c>
      <c r="B154">
        <f>VLOOKUP($A154,CurveFetch!$D$8:$T$292,B$12)</f>
        <v>5.38</v>
      </c>
      <c r="C154">
        <f>VLOOKUP($A154,CurveFetch!$D$8:$T$292,C$12)</f>
        <v>-0.16</v>
      </c>
      <c r="D154">
        <f>VLOOKUP($A154,CurveFetch!$D$8:$T$292,D$12)</f>
        <v>0.32</v>
      </c>
      <c r="E154">
        <f t="shared" si="85"/>
        <v>5.22</v>
      </c>
      <c r="F154">
        <f t="shared" si="86"/>
        <v>0.48</v>
      </c>
      <c r="G154">
        <f t="shared" si="76"/>
        <v>0.88</v>
      </c>
      <c r="H154">
        <f t="shared" si="76"/>
        <v>0.06</v>
      </c>
      <c r="I154" s="21">
        <f t="shared" si="77"/>
        <v>0.28632911392405064</v>
      </c>
      <c r="J154">
        <f t="shared" si="82"/>
        <v>0.34632911392405064</v>
      </c>
      <c r="K154" t="b">
        <f t="shared" si="87"/>
        <v>1</v>
      </c>
      <c r="L154">
        <f t="shared" si="88"/>
        <v>1.2263291139240506</v>
      </c>
      <c r="M154">
        <f t="shared" si="89"/>
        <v>-0.74632911392405066</v>
      </c>
      <c r="N154" s="20">
        <f t="shared" ca="1" si="90"/>
        <v>0.52243617547194532</v>
      </c>
      <c r="O154">
        <f t="shared" ca="1" si="91"/>
        <v>-0.38990932792184679</v>
      </c>
      <c r="P154">
        <f t="shared" si="78"/>
        <v>0.88</v>
      </c>
      <c r="Q154">
        <f t="shared" si="78"/>
        <v>0.06</v>
      </c>
      <c r="R154" s="21">
        <f t="shared" si="79"/>
        <v>0.22885177453027142</v>
      </c>
      <c r="S154">
        <f t="shared" si="83"/>
        <v>0.28885177453027144</v>
      </c>
      <c r="T154" t="b">
        <f t="shared" si="92"/>
        <v>1</v>
      </c>
      <c r="U154">
        <f t="shared" si="93"/>
        <v>1.1688517745302716</v>
      </c>
      <c r="V154">
        <f t="shared" si="94"/>
        <v>-0.68885177453027158</v>
      </c>
      <c r="W154" s="20">
        <f t="shared" ca="1" si="95"/>
        <v>0.52243617547194532</v>
      </c>
      <c r="X154">
        <f t="shared" ca="1" si="96"/>
        <v>-0.35988108655265788</v>
      </c>
      <c r="Y154">
        <f t="shared" si="80"/>
        <v>0.44</v>
      </c>
      <c r="Z154">
        <f t="shared" si="80"/>
        <v>5.7299999999999997E-2</v>
      </c>
      <c r="AA154" s="21">
        <f t="shared" si="81"/>
        <v>0.22316996871741399</v>
      </c>
      <c r="AB154">
        <f t="shared" si="84"/>
        <v>0.28046996871741398</v>
      </c>
      <c r="AC154" t="b">
        <f t="shared" si="97"/>
        <v>1</v>
      </c>
      <c r="AD154">
        <f t="shared" si="98"/>
        <v>0.72046996871741398</v>
      </c>
      <c r="AE154">
        <f t="shared" si="99"/>
        <v>-0.240469968717414</v>
      </c>
      <c r="AF154" s="20">
        <f t="shared" ca="1" si="100"/>
        <v>0.52243617547194532</v>
      </c>
      <c r="AG154">
        <f t="shared" ca="1" si="101"/>
        <v>-0.1256302107725841</v>
      </c>
    </row>
    <row r="155" spans="1:33" x14ac:dyDescent="0.25">
      <c r="A155" s="10">
        <v>41306</v>
      </c>
      <c r="B155">
        <f>VLOOKUP($A155,CurveFetch!$D$8:$T$292,B$12)</f>
        <v>5.26</v>
      </c>
      <c r="C155">
        <f>VLOOKUP($A155,CurveFetch!$D$8:$T$292,C$12)</f>
        <v>-0.16</v>
      </c>
      <c r="D155">
        <f>VLOOKUP($A155,CurveFetch!$D$8:$T$292,D$12)</f>
        <v>0.32</v>
      </c>
      <c r="E155">
        <f t="shared" si="85"/>
        <v>5.0999999999999996</v>
      </c>
      <c r="F155">
        <f t="shared" si="86"/>
        <v>0.48</v>
      </c>
      <c r="G155">
        <f t="shared" si="76"/>
        <v>0.88</v>
      </c>
      <c r="H155">
        <f t="shared" si="76"/>
        <v>0.06</v>
      </c>
      <c r="I155" s="21">
        <f t="shared" si="77"/>
        <v>0.27974683544303797</v>
      </c>
      <c r="J155">
        <f t="shared" si="82"/>
        <v>0.33974683544303796</v>
      </c>
      <c r="K155" t="b">
        <f t="shared" si="87"/>
        <v>1</v>
      </c>
      <c r="L155">
        <f t="shared" si="88"/>
        <v>1.2197468354430381</v>
      </c>
      <c r="M155">
        <f t="shared" si="89"/>
        <v>-0.7397468354430381</v>
      </c>
      <c r="N155" s="20">
        <f t="shared" ca="1" si="90"/>
        <v>0.52000162844788089</v>
      </c>
      <c r="O155">
        <f t="shared" ca="1" si="91"/>
        <v>-0.38466955906954636</v>
      </c>
      <c r="P155">
        <f t="shared" si="78"/>
        <v>0.88</v>
      </c>
      <c r="Q155">
        <f t="shared" si="78"/>
        <v>0.06</v>
      </c>
      <c r="R155" s="21">
        <f t="shared" si="79"/>
        <v>0.22359081419624216</v>
      </c>
      <c r="S155">
        <f t="shared" si="83"/>
        <v>0.28359081419624216</v>
      </c>
      <c r="T155" t="b">
        <f t="shared" si="92"/>
        <v>1</v>
      </c>
      <c r="U155">
        <f t="shared" si="93"/>
        <v>1.1635908141962421</v>
      </c>
      <c r="V155">
        <f t="shared" si="94"/>
        <v>-0.68359081419624212</v>
      </c>
      <c r="W155" s="20">
        <f t="shared" ca="1" si="95"/>
        <v>0.52000162844788089</v>
      </c>
      <c r="X155">
        <f t="shared" ca="1" si="96"/>
        <v>-0.35546833657405869</v>
      </c>
      <c r="Y155">
        <f t="shared" si="80"/>
        <v>0.44</v>
      </c>
      <c r="Z155">
        <f t="shared" si="80"/>
        <v>5.7299999999999997E-2</v>
      </c>
      <c r="AA155" s="21">
        <f t="shared" si="81"/>
        <v>0.21803962460896767</v>
      </c>
      <c r="AB155">
        <f t="shared" si="84"/>
        <v>0.27533962460896766</v>
      </c>
      <c r="AC155" t="b">
        <f t="shared" si="97"/>
        <v>1</v>
      </c>
      <c r="AD155">
        <f t="shared" si="98"/>
        <v>0.71533962460896761</v>
      </c>
      <c r="AE155">
        <f t="shared" si="99"/>
        <v>-0.23533962460896762</v>
      </c>
      <c r="AF155" s="20">
        <f t="shared" ca="1" si="100"/>
        <v>0.52000162844788089</v>
      </c>
      <c r="AG155">
        <f t="shared" ca="1" si="101"/>
        <v>-0.12237698803497615</v>
      </c>
    </row>
    <row r="156" spans="1:33" x14ac:dyDescent="0.25">
      <c r="A156" s="10">
        <v>41334</v>
      </c>
      <c r="B156">
        <f>VLOOKUP($A156,CurveFetch!$D$8:$T$292,B$12)</f>
        <v>5.12</v>
      </c>
      <c r="C156">
        <f>VLOOKUP($A156,CurveFetch!$D$8:$T$292,C$12)</f>
        <v>-0.16</v>
      </c>
      <c r="D156">
        <f>VLOOKUP($A156,CurveFetch!$D$8:$T$292,D$12)</f>
        <v>0.32</v>
      </c>
      <c r="E156">
        <f t="shared" si="85"/>
        <v>4.96</v>
      </c>
      <c r="F156">
        <f t="shared" si="86"/>
        <v>0.48</v>
      </c>
      <c r="G156">
        <f t="shared" si="76"/>
        <v>0.88</v>
      </c>
      <c r="H156">
        <f t="shared" si="76"/>
        <v>0.06</v>
      </c>
      <c r="I156" s="21">
        <f t="shared" si="77"/>
        <v>0.27206751054852324</v>
      </c>
      <c r="J156">
        <f t="shared" si="82"/>
        <v>0.33206751054852324</v>
      </c>
      <c r="K156" t="b">
        <f t="shared" si="87"/>
        <v>1</v>
      </c>
      <c r="L156">
        <f t="shared" si="88"/>
        <v>1.2120675105485232</v>
      </c>
      <c r="M156">
        <f t="shared" si="89"/>
        <v>-0.73206751054852326</v>
      </c>
      <c r="N156" s="20">
        <f t="shared" ca="1" si="90"/>
        <v>0.51781243545435596</v>
      </c>
      <c r="O156">
        <f t="shared" ca="1" si="91"/>
        <v>-0.37907366055413827</v>
      </c>
      <c r="P156">
        <f t="shared" si="78"/>
        <v>0.88</v>
      </c>
      <c r="Q156">
        <f t="shared" si="78"/>
        <v>0.06</v>
      </c>
      <c r="R156" s="21">
        <f t="shared" si="79"/>
        <v>0.21745302713987474</v>
      </c>
      <c r="S156">
        <f t="shared" si="83"/>
        <v>0.27745302713987474</v>
      </c>
      <c r="T156" t="b">
        <f t="shared" si="92"/>
        <v>1</v>
      </c>
      <c r="U156">
        <f t="shared" si="93"/>
        <v>1.1574530271398746</v>
      </c>
      <c r="V156">
        <f t="shared" si="94"/>
        <v>-0.67745302713987465</v>
      </c>
      <c r="W156" s="20">
        <f t="shared" ca="1" si="95"/>
        <v>0.51781243545435596</v>
      </c>
      <c r="X156">
        <f t="shared" ca="1" si="96"/>
        <v>-0.35079360188922437</v>
      </c>
      <c r="Y156">
        <f t="shared" si="80"/>
        <v>0.44</v>
      </c>
      <c r="Z156">
        <f t="shared" si="80"/>
        <v>5.7299999999999997E-2</v>
      </c>
      <c r="AA156" s="21">
        <f t="shared" si="81"/>
        <v>0.21205422314911368</v>
      </c>
      <c r="AB156">
        <f t="shared" si="84"/>
        <v>0.26935422314911367</v>
      </c>
      <c r="AC156" t="b">
        <f t="shared" si="97"/>
        <v>1</v>
      </c>
      <c r="AD156">
        <f t="shared" si="98"/>
        <v>0.70935422314911367</v>
      </c>
      <c r="AE156">
        <f t="shared" si="99"/>
        <v>-0.22935422314911369</v>
      </c>
      <c r="AF156" s="20">
        <f t="shared" ca="1" si="100"/>
        <v>0.51781243545435596</v>
      </c>
      <c r="AG156">
        <f t="shared" ca="1" si="101"/>
        <v>-0.11876246887058438</v>
      </c>
    </row>
    <row r="157" spans="1:33" x14ac:dyDescent="0.25">
      <c r="A157" s="10">
        <v>41365</v>
      </c>
      <c r="B157">
        <f>VLOOKUP($A157,CurveFetch!$D$8:$T$292,B$12)</f>
        <v>5.0069999999999997</v>
      </c>
      <c r="C157">
        <f>VLOOKUP($A157,CurveFetch!$D$8:$T$292,C$12)</f>
        <v>-0.27500000000000002</v>
      </c>
      <c r="D157">
        <f>VLOOKUP($A157,CurveFetch!$D$8:$T$292,D$12)</f>
        <v>0.57999999999999996</v>
      </c>
      <c r="E157">
        <f t="shared" si="85"/>
        <v>4.7319999999999993</v>
      </c>
      <c r="F157">
        <f t="shared" si="86"/>
        <v>0.85499999999999998</v>
      </c>
      <c r="G157">
        <f t="shared" si="76"/>
        <v>0.88</v>
      </c>
      <c r="H157">
        <f t="shared" si="76"/>
        <v>0.06</v>
      </c>
      <c r="I157" s="21">
        <f t="shared" si="77"/>
        <v>0.25956118143459911</v>
      </c>
      <c r="J157">
        <f t="shared" si="82"/>
        <v>0.31956118143459911</v>
      </c>
      <c r="K157" t="b">
        <f t="shared" si="87"/>
        <v>1</v>
      </c>
      <c r="L157">
        <f t="shared" si="88"/>
        <v>1.199561181434599</v>
      </c>
      <c r="M157">
        <f t="shared" si="89"/>
        <v>-0.34456118143459902</v>
      </c>
      <c r="N157" s="20">
        <f t="shared" ca="1" si="90"/>
        <v>0.51539943500962226</v>
      </c>
      <c r="O157">
        <f t="shared" ca="1" si="91"/>
        <v>-0.17758663823764029</v>
      </c>
      <c r="P157">
        <f t="shared" si="78"/>
        <v>0.88</v>
      </c>
      <c r="Q157">
        <f t="shared" si="78"/>
        <v>0.06</v>
      </c>
      <c r="R157" s="21">
        <f t="shared" si="79"/>
        <v>0.20745720250521918</v>
      </c>
      <c r="S157">
        <f t="shared" si="83"/>
        <v>0.2674572025052192</v>
      </c>
      <c r="T157" t="b">
        <f t="shared" si="92"/>
        <v>1</v>
      </c>
      <c r="U157">
        <f t="shared" si="93"/>
        <v>1.1474572025052192</v>
      </c>
      <c r="V157">
        <f t="shared" si="94"/>
        <v>-0.29245720250521923</v>
      </c>
      <c r="W157" s="20">
        <f t="shared" ca="1" si="95"/>
        <v>0.51539943500962226</v>
      </c>
      <c r="X157">
        <f t="shared" ca="1" si="96"/>
        <v>-0.15073227693568467</v>
      </c>
      <c r="Y157">
        <f t="shared" si="80"/>
        <v>0.44</v>
      </c>
      <c r="Z157">
        <f t="shared" si="80"/>
        <v>5.7299999999999997E-2</v>
      </c>
      <c r="AA157" s="21">
        <f t="shared" si="81"/>
        <v>0.20230656934306568</v>
      </c>
      <c r="AB157">
        <f t="shared" si="84"/>
        <v>0.2596065693430657</v>
      </c>
      <c r="AC157" t="b">
        <f t="shared" si="97"/>
        <v>1</v>
      </c>
      <c r="AD157">
        <f t="shared" si="98"/>
        <v>0.69960656934306575</v>
      </c>
      <c r="AE157">
        <f t="shared" si="99"/>
        <v>0.15539343065693423</v>
      </c>
      <c r="AF157" s="20">
        <f t="shared" ca="1" si="100"/>
        <v>0.51539943500962226</v>
      </c>
      <c r="AG157">
        <f t="shared" ca="1" si="101"/>
        <v>8.0089686364790816E-2</v>
      </c>
    </row>
    <row r="158" spans="1:33" x14ac:dyDescent="0.25">
      <c r="A158" s="10">
        <v>41395</v>
      </c>
      <c r="B158">
        <f>VLOOKUP($A158,CurveFetch!$D$8:$T$292,B$12)</f>
        <v>5.0469999999999997</v>
      </c>
      <c r="C158">
        <f>VLOOKUP($A158,CurveFetch!$D$8:$T$292,C$12)</f>
        <v>-0.27500000000000002</v>
      </c>
      <c r="D158">
        <f>VLOOKUP($A158,CurveFetch!$D$8:$T$292,D$12)</f>
        <v>0.57999999999999996</v>
      </c>
      <c r="E158">
        <f t="shared" si="85"/>
        <v>4.7719999999999994</v>
      </c>
      <c r="F158">
        <f t="shared" si="86"/>
        <v>0.85499999999999998</v>
      </c>
      <c r="G158">
        <f t="shared" si="76"/>
        <v>0.88</v>
      </c>
      <c r="H158">
        <f t="shared" si="76"/>
        <v>0.06</v>
      </c>
      <c r="I158" s="21">
        <f t="shared" si="77"/>
        <v>0.26175527426160333</v>
      </c>
      <c r="J158">
        <f t="shared" si="82"/>
        <v>0.32175527426160333</v>
      </c>
      <c r="K158" t="b">
        <f t="shared" si="87"/>
        <v>1</v>
      </c>
      <c r="L158">
        <f t="shared" si="88"/>
        <v>1.2017552742616033</v>
      </c>
      <c r="M158">
        <f t="shared" si="89"/>
        <v>-0.34675527426160335</v>
      </c>
      <c r="N158" s="20">
        <f t="shared" ca="1" si="90"/>
        <v>0.5130749801414517</v>
      </c>
      <c r="O158">
        <f t="shared" ca="1" si="91"/>
        <v>-0.17791145545571577</v>
      </c>
      <c r="P158">
        <f t="shared" si="78"/>
        <v>0.88</v>
      </c>
      <c r="Q158">
        <f t="shared" si="78"/>
        <v>0.06</v>
      </c>
      <c r="R158" s="21">
        <f t="shared" si="79"/>
        <v>0.20921085594989561</v>
      </c>
      <c r="S158">
        <f t="shared" si="83"/>
        <v>0.26921085594989558</v>
      </c>
      <c r="T158" t="b">
        <f t="shared" si="92"/>
        <v>1</v>
      </c>
      <c r="U158">
        <f t="shared" si="93"/>
        <v>1.1492108559498955</v>
      </c>
      <c r="V158">
        <f t="shared" si="94"/>
        <v>-0.29421085594989549</v>
      </c>
      <c r="W158" s="20">
        <f t="shared" ca="1" si="95"/>
        <v>0.5130749801414517</v>
      </c>
      <c r="X158">
        <f t="shared" ca="1" si="96"/>
        <v>-0.15095222907389214</v>
      </c>
      <c r="Y158">
        <f t="shared" si="80"/>
        <v>0.44</v>
      </c>
      <c r="Z158">
        <f t="shared" si="80"/>
        <v>5.7299999999999997E-2</v>
      </c>
      <c r="AA158" s="21">
        <f t="shared" si="81"/>
        <v>0.20401668404588111</v>
      </c>
      <c r="AB158">
        <f t="shared" si="84"/>
        <v>0.2613166840458811</v>
      </c>
      <c r="AC158" t="b">
        <f t="shared" si="97"/>
        <v>1</v>
      </c>
      <c r="AD158">
        <f t="shared" si="98"/>
        <v>0.7013166840458811</v>
      </c>
      <c r="AE158">
        <f t="shared" si="99"/>
        <v>0.15368331595411888</v>
      </c>
      <c r="AF158" s="20">
        <f t="shared" ca="1" si="100"/>
        <v>0.5130749801414517</v>
      </c>
      <c r="AG158">
        <f t="shared" ca="1" si="101"/>
        <v>7.8851064281231995E-2</v>
      </c>
    </row>
    <row r="159" spans="1:33" x14ac:dyDescent="0.25">
      <c r="A159" s="10">
        <v>41426</v>
      </c>
      <c r="B159">
        <f>VLOOKUP($A159,CurveFetch!$D$8:$T$292,B$12)</f>
        <v>5.0960000000000001</v>
      </c>
      <c r="C159">
        <f>VLOOKUP($A159,CurveFetch!$D$8:$T$292,C$12)</f>
        <v>-0.27500000000000002</v>
      </c>
      <c r="D159">
        <f>VLOOKUP($A159,CurveFetch!$D$8:$T$292,D$12)</f>
        <v>0.57999999999999996</v>
      </c>
      <c r="E159">
        <f t="shared" si="85"/>
        <v>4.8209999999999997</v>
      </c>
      <c r="F159">
        <f t="shared" si="86"/>
        <v>0.85499999999999998</v>
      </c>
      <c r="G159">
        <f t="shared" si="76"/>
        <v>0.88</v>
      </c>
      <c r="H159">
        <f t="shared" si="76"/>
        <v>0.06</v>
      </c>
      <c r="I159" s="21">
        <f t="shared" si="77"/>
        <v>0.26444303797468355</v>
      </c>
      <c r="J159">
        <f t="shared" si="82"/>
        <v>0.32444303797468355</v>
      </c>
      <c r="K159" t="b">
        <f t="shared" si="87"/>
        <v>1</v>
      </c>
      <c r="L159">
        <f t="shared" si="88"/>
        <v>1.2044430379746836</v>
      </c>
      <c r="M159">
        <f t="shared" si="89"/>
        <v>-0.34944303797468357</v>
      </c>
      <c r="N159" s="20">
        <f t="shared" ca="1" si="90"/>
        <v>0.51068405618811541</v>
      </c>
      <c r="O159">
        <f t="shared" ca="1" si="91"/>
        <v>-0.17845498803960905</v>
      </c>
      <c r="P159">
        <f t="shared" si="78"/>
        <v>0.88</v>
      </c>
      <c r="Q159">
        <f t="shared" si="78"/>
        <v>0.06</v>
      </c>
      <c r="R159" s="21">
        <f t="shared" si="79"/>
        <v>0.21135908141962423</v>
      </c>
      <c r="S159">
        <f t="shared" si="83"/>
        <v>0.27135908141962423</v>
      </c>
      <c r="T159" t="b">
        <f t="shared" si="92"/>
        <v>1</v>
      </c>
      <c r="U159">
        <f t="shared" si="93"/>
        <v>1.1513590814196242</v>
      </c>
      <c r="V159">
        <f t="shared" si="94"/>
        <v>-0.29635908141962419</v>
      </c>
      <c r="W159" s="20">
        <f t="shared" ca="1" si="95"/>
        <v>0.51068405618811541</v>
      </c>
      <c r="X159">
        <f t="shared" ca="1" si="96"/>
        <v>-0.15134585778755763</v>
      </c>
      <c r="Y159">
        <f t="shared" si="80"/>
        <v>0.44</v>
      </c>
      <c r="Z159">
        <f t="shared" si="80"/>
        <v>5.7299999999999997E-2</v>
      </c>
      <c r="AA159" s="21">
        <f t="shared" si="81"/>
        <v>0.20611157455683005</v>
      </c>
      <c r="AB159">
        <f t="shared" si="84"/>
        <v>0.26341157455683006</v>
      </c>
      <c r="AC159" t="b">
        <f t="shared" si="97"/>
        <v>1</v>
      </c>
      <c r="AD159">
        <f t="shared" si="98"/>
        <v>0.70341157455683012</v>
      </c>
      <c r="AE159">
        <f t="shared" si="99"/>
        <v>0.15158842544316986</v>
      </c>
      <c r="AF159" s="20">
        <f t="shared" ca="1" si="100"/>
        <v>0.51068405618811541</v>
      </c>
      <c r="AG159">
        <f t="shared" ca="1" si="101"/>
        <v>7.7413791976487706E-2</v>
      </c>
    </row>
    <row r="160" spans="1:33" x14ac:dyDescent="0.25">
      <c r="A160" s="10">
        <v>41456</v>
      </c>
      <c r="B160">
        <f>VLOOKUP($A160,CurveFetch!$D$8:$T$292,B$12)</f>
        <v>5.1260000000000003</v>
      </c>
      <c r="C160">
        <f>VLOOKUP($A160,CurveFetch!$D$8:$T$292,C$12)</f>
        <v>-0.27500000000000002</v>
      </c>
      <c r="D160">
        <f>VLOOKUP($A160,CurveFetch!$D$8:$T$292,D$12)</f>
        <v>0.57999999999999996</v>
      </c>
      <c r="E160">
        <f t="shared" si="85"/>
        <v>4.851</v>
      </c>
      <c r="F160">
        <f t="shared" si="86"/>
        <v>0.85499999999999998</v>
      </c>
      <c r="G160">
        <f t="shared" si="76"/>
        <v>0.88</v>
      </c>
      <c r="H160">
        <f t="shared" si="76"/>
        <v>0.06</v>
      </c>
      <c r="I160" s="21">
        <f t="shared" si="77"/>
        <v>0.26608860759493674</v>
      </c>
      <c r="J160">
        <f t="shared" si="82"/>
        <v>0.32608860759493674</v>
      </c>
      <c r="K160" t="b">
        <f t="shared" si="87"/>
        <v>1</v>
      </c>
      <c r="L160">
        <f t="shared" si="88"/>
        <v>1.2060886075949369</v>
      </c>
      <c r="M160">
        <f t="shared" si="89"/>
        <v>-0.35108860759493687</v>
      </c>
      <c r="N160" s="20">
        <f t="shared" ca="1" si="90"/>
        <v>0.50838086770968516</v>
      </c>
      <c r="O160">
        <f t="shared" ca="1" si="91"/>
        <v>-0.17848673097209916</v>
      </c>
      <c r="P160">
        <f t="shared" si="78"/>
        <v>0.88</v>
      </c>
      <c r="Q160">
        <f t="shared" si="78"/>
        <v>0.06</v>
      </c>
      <c r="R160" s="21">
        <f t="shared" si="79"/>
        <v>0.21267432150313154</v>
      </c>
      <c r="S160">
        <f t="shared" si="83"/>
        <v>0.27267432150313153</v>
      </c>
      <c r="T160" t="b">
        <f t="shared" si="92"/>
        <v>1</v>
      </c>
      <c r="U160">
        <f t="shared" si="93"/>
        <v>1.1526743215031314</v>
      </c>
      <c r="V160">
        <f t="shared" si="94"/>
        <v>-0.29767432150313144</v>
      </c>
      <c r="W160" s="20">
        <f t="shared" ca="1" si="95"/>
        <v>0.50838086770968516</v>
      </c>
      <c r="X160">
        <f t="shared" ca="1" si="96"/>
        <v>-0.15133192986065375</v>
      </c>
      <c r="Y160">
        <f t="shared" si="80"/>
        <v>0.44</v>
      </c>
      <c r="Z160">
        <f t="shared" si="80"/>
        <v>5.7299999999999997E-2</v>
      </c>
      <c r="AA160" s="21">
        <f t="shared" si="81"/>
        <v>0.20739416058394161</v>
      </c>
      <c r="AB160">
        <f t="shared" si="84"/>
        <v>0.26469416058394163</v>
      </c>
      <c r="AC160" t="b">
        <f t="shared" si="97"/>
        <v>1</v>
      </c>
      <c r="AD160">
        <f t="shared" si="98"/>
        <v>0.70469416058394163</v>
      </c>
      <c r="AE160">
        <f t="shared" si="99"/>
        <v>0.15030583941605835</v>
      </c>
      <c r="AF160" s="20">
        <f t="shared" ca="1" si="100"/>
        <v>0.50838086770968516</v>
      </c>
      <c r="AG160">
        <f t="shared" ca="1" si="101"/>
        <v>7.6412613064168342E-2</v>
      </c>
    </row>
    <row r="161" spans="1:33" x14ac:dyDescent="0.25">
      <c r="A161" s="10">
        <v>41487</v>
      </c>
      <c r="B161">
        <f>VLOOKUP($A161,CurveFetch!$D$8:$T$292,B$12)</f>
        <v>5.1840000000000002</v>
      </c>
      <c r="C161">
        <f>VLOOKUP($A161,CurveFetch!$D$8:$T$292,C$12)</f>
        <v>-0.27500000000000002</v>
      </c>
      <c r="D161">
        <f>VLOOKUP($A161,CurveFetch!$D$8:$T$292,D$12)</f>
        <v>0.57999999999999996</v>
      </c>
      <c r="E161">
        <f t="shared" si="85"/>
        <v>4.9089999999999998</v>
      </c>
      <c r="F161">
        <f t="shared" si="86"/>
        <v>0.85499999999999998</v>
      </c>
      <c r="G161">
        <f t="shared" si="76"/>
        <v>0.88</v>
      </c>
      <c r="H161">
        <f t="shared" si="76"/>
        <v>0.06</v>
      </c>
      <c r="I161" s="21">
        <f t="shared" si="77"/>
        <v>0.26927004219409284</v>
      </c>
      <c r="J161">
        <f t="shared" si="82"/>
        <v>0.32927004219409284</v>
      </c>
      <c r="K161" t="b">
        <f t="shared" si="87"/>
        <v>1</v>
      </c>
      <c r="L161">
        <f t="shared" si="88"/>
        <v>1.2092700421940927</v>
      </c>
      <c r="M161">
        <f t="shared" si="89"/>
        <v>-0.35427004219409275</v>
      </c>
      <c r="N161" s="20">
        <f t="shared" ca="1" si="90"/>
        <v>0.50601181827038144</v>
      </c>
      <c r="O161">
        <f t="shared" ca="1" si="91"/>
        <v>-0.17926482820935763</v>
      </c>
      <c r="P161">
        <f t="shared" si="78"/>
        <v>0.88</v>
      </c>
      <c r="Q161">
        <f t="shared" si="78"/>
        <v>0.06</v>
      </c>
      <c r="R161" s="21">
        <f t="shared" si="79"/>
        <v>0.21521711899791232</v>
      </c>
      <c r="S161">
        <f t="shared" si="83"/>
        <v>0.27521711899791235</v>
      </c>
      <c r="T161" t="b">
        <f t="shared" si="92"/>
        <v>1</v>
      </c>
      <c r="U161">
        <f t="shared" si="93"/>
        <v>1.1552171189979124</v>
      </c>
      <c r="V161">
        <f t="shared" si="94"/>
        <v>-0.30021711899791237</v>
      </c>
      <c r="W161" s="20">
        <f t="shared" ca="1" si="95"/>
        <v>0.50601181827038144</v>
      </c>
      <c r="X161">
        <f t="shared" ca="1" si="96"/>
        <v>-0.15191341026002911</v>
      </c>
      <c r="Y161">
        <f t="shared" si="80"/>
        <v>0.44</v>
      </c>
      <c r="Z161">
        <f t="shared" si="80"/>
        <v>5.7299999999999997E-2</v>
      </c>
      <c r="AA161" s="21">
        <f t="shared" si="81"/>
        <v>0.209873826903024</v>
      </c>
      <c r="AB161">
        <f t="shared" si="84"/>
        <v>0.26717382690302399</v>
      </c>
      <c r="AC161" t="b">
        <f t="shared" si="97"/>
        <v>1</v>
      </c>
      <c r="AD161">
        <f t="shared" si="98"/>
        <v>0.70717382690302399</v>
      </c>
      <c r="AE161">
        <f t="shared" si="99"/>
        <v>0.14782617309697599</v>
      </c>
      <c r="AF161" s="20">
        <f t="shared" ca="1" si="100"/>
        <v>0.50601181827038144</v>
      </c>
      <c r="AG161">
        <f t="shared" ca="1" si="101"/>
        <v>7.4801790636752963E-2</v>
      </c>
    </row>
    <row r="162" spans="1:33" x14ac:dyDescent="0.25">
      <c r="A162" s="10">
        <v>41518</v>
      </c>
      <c r="B162">
        <f>VLOOKUP($A162,CurveFetch!$D$8:$T$292,B$12)</f>
        <v>5.1920000000000002</v>
      </c>
      <c r="C162">
        <f>VLOOKUP($A162,CurveFetch!$D$8:$T$292,C$12)</f>
        <v>-0.27500000000000002</v>
      </c>
      <c r="D162">
        <f>VLOOKUP($A162,CurveFetch!$D$8:$T$292,D$12)</f>
        <v>0.57999999999999996</v>
      </c>
      <c r="E162">
        <f t="shared" si="85"/>
        <v>4.9169999999999998</v>
      </c>
      <c r="F162">
        <f t="shared" si="86"/>
        <v>0.85499999999999998</v>
      </c>
      <c r="G162">
        <f t="shared" si="76"/>
        <v>0.88</v>
      </c>
      <c r="H162">
        <f t="shared" si="76"/>
        <v>0.06</v>
      </c>
      <c r="I162" s="21">
        <f t="shared" si="77"/>
        <v>0.26970886075949368</v>
      </c>
      <c r="J162">
        <f t="shared" si="82"/>
        <v>0.32970886075949368</v>
      </c>
      <c r="K162" t="b">
        <f t="shared" si="87"/>
        <v>1</v>
      </c>
      <c r="L162">
        <f t="shared" si="88"/>
        <v>1.2097088607594937</v>
      </c>
      <c r="M162">
        <f t="shared" si="89"/>
        <v>-0.3547088607594937</v>
      </c>
      <c r="N162" s="20">
        <f t="shared" ca="1" si="90"/>
        <v>0.50365380857628117</v>
      </c>
      <c r="O162">
        <f t="shared" ca="1" si="91"/>
        <v>-0.17865046865727283</v>
      </c>
      <c r="P162">
        <f t="shared" si="78"/>
        <v>0.88</v>
      </c>
      <c r="Q162">
        <f t="shared" si="78"/>
        <v>0.06</v>
      </c>
      <c r="R162" s="21">
        <f t="shared" si="79"/>
        <v>0.21556784968684761</v>
      </c>
      <c r="S162">
        <f t="shared" si="83"/>
        <v>0.27556784968684761</v>
      </c>
      <c r="T162" t="b">
        <f t="shared" si="92"/>
        <v>1</v>
      </c>
      <c r="U162">
        <f t="shared" si="93"/>
        <v>1.1555678496868476</v>
      </c>
      <c r="V162">
        <f t="shared" si="94"/>
        <v>-0.30056784968684758</v>
      </c>
      <c r="W162" s="20">
        <f t="shared" ca="1" si="95"/>
        <v>0.50365380857628117</v>
      </c>
      <c r="X162">
        <f t="shared" ca="1" si="96"/>
        <v>-0.15138214223036398</v>
      </c>
      <c r="Y162">
        <f t="shared" si="80"/>
        <v>0.44</v>
      </c>
      <c r="Z162">
        <f t="shared" si="80"/>
        <v>5.7299999999999997E-2</v>
      </c>
      <c r="AA162" s="21">
        <f t="shared" si="81"/>
        <v>0.21021584984358707</v>
      </c>
      <c r="AB162">
        <f t="shared" si="84"/>
        <v>0.26751584984358706</v>
      </c>
      <c r="AC162" t="b">
        <f t="shared" si="97"/>
        <v>1</v>
      </c>
      <c r="AD162">
        <f t="shared" si="98"/>
        <v>0.70751584984358706</v>
      </c>
      <c r="AE162">
        <f t="shared" si="99"/>
        <v>0.14748415015641292</v>
      </c>
      <c r="AF162" s="20">
        <f t="shared" ca="1" si="100"/>
        <v>0.50365380857628117</v>
      </c>
      <c r="AG162">
        <f t="shared" ca="1" si="101"/>
        <v>7.4280953930913496E-2</v>
      </c>
    </row>
    <row r="163" spans="1:33" x14ac:dyDescent="0.25">
      <c r="A163" s="10">
        <v>41548</v>
      </c>
      <c r="B163">
        <f>VLOOKUP($A163,CurveFetch!$D$8:$T$292,B$12)</f>
        <v>5.22</v>
      </c>
      <c r="C163">
        <f>VLOOKUP($A163,CurveFetch!$D$8:$T$292,C$12)</f>
        <v>-0.27500000000000002</v>
      </c>
      <c r="D163">
        <f>VLOOKUP($A163,CurveFetch!$D$8:$T$292,D$12)</f>
        <v>0.57999999999999996</v>
      </c>
      <c r="E163">
        <f t="shared" si="85"/>
        <v>4.9449999999999994</v>
      </c>
      <c r="F163">
        <f t="shared" si="86"/>
        <v>0.85499999999999998</v>
      </c>
      <c r="G163">
        <f t="shared" si="76"/>
        <v>0.88</v>
      </c>
      <c r="H163">
        <f t="shared" si="76"/>
        <v>0.06</v>
      </c>
      <c r="I163" s="21">
        <f t="shared" si="77"/>
        <v>0.27124472573839659</v>
      </c>
      <c r="J163">
        <f t="shared" si="82"/>
        <v>0.33124472573839658</v>
      </c>
      <c r="K163" t="b">
        <f t="shared" si="87"/>
        <v>1</v>
      </c>
      <c r="L163">
        <f t="shared" si="88"/>
        <v>1.2112447257383967</v>
      </c>
      <c r="M163">
        <f t="shared" si="89"/>
        <v>-0.35624472573839672</v>
      </c>
      <c r="N163" s="20">
        <f t="shared" ca="1" si="90"/>
        <v>0.50138232656117976</v>
      </c>
      <c r="O163">
        <f t="shared" ca="1" si="91"/>
        <v>-0.17861480941586674</v>
      </c>
      <c r="P163">
        <f t="shared" si="78"/>
        <v>0.88</v>
      </c>
      <c r="Q163">
        <f t="shared" si="78"/>
        <v>0.06</v>
      </c>
      <c r="R163" s="21">
        <f t="shared" si="79"/>
        <v>0.21679540709812106</v>
      </c>
      <c r="S163">
        <f t="shared" si="83"/>
        <v>0.27679540709812106</v>
      </c>
      <c r="T163" t="b">
        <f t="shared" si="92"/>
        <v>1</v>
      </c>
      <c r="U163">
        <f t="shared" si="93"/>
        <v>1.156795407098121</v>
      </c>
      <c r="V163">
        <f t="shared" si="94"/>
        <v>-0.30179540709812103</v>
      </c>
      <c r="W163" s="20">
        <f t="shared" ca="1" si="95"/>
        <v>0.50138232656117976</v>
      </c>
      <c r="X163">
        <f t="shared" ca="1" si="96"/>
        <v>-0.15131488335633431</v>
      </c>
      <c r="Y163">
        <f t="shared" si="80"/>
        <v>0.44</v>
      </c>
      <c r="Z163">
        <f t="shared" si="80"/>
        <v>5.7299999999999997E-2</v>
      </c>
      <c r="AA163" s="21">
        <f t="shared" si="81"/>
        <v>0.21141293013555787</v>
      </c>
      <c r="AB163">
        <f t="shared" si="84"/>
        <v>0.26871293013555786</v>
      </c>
      <c r="AC163" t="b">
        <f t="shared" si="97"/>
        <v>1</v>
      </c>
      <c r="AD163">
        <f t="shared" si="98"/>
        <v>0.70871293013555792</v>
      </c>
      <c r="AE163">
        <f t="shared" si="99"/>
        <v>0.14628706986444207</v>
      </c>
      <c r="AF163" s="20">
        <f t="shared" ca="1" si="100"/>
        <v>0.50138232656117976</v>
      </c>
      <c r="AG163">
        <f t="shared" ca="1" si="101"/>
        <v>7.3345751434451809E-2</v>
      </c>
    </row>
    <row r="164" spans="1:33" x14ac:dyDescent="0.25">
      <c r="A164" s="10">
        <v>41579</v>
      </c>
      <c r="B164">
        <f>VLOOKUP($A164,CurveFetch!$D$8:$T$292,B$12)</f>
        <v>5.3419999999999996</v>
      </c>
      <c r="C164">
        <f>VLOOKUP($A164,CurveFetch!$D$8:$T$292,C$12)</f>
        <v>-0.16</v>
      </c>
      <c r="D164">
        <f>VLOOKUP($A164,CurveFetch!$D$8:$T$292,D$12)</f>
        <v>0.32</v>
      </c>
      <c r="E164">
        <f t="shared" si="85"/>
        <v>5.1819999999999995</v>
      </c>
      <c r="F164">
        <f t="shared" si="86"/>
        <v>0.48</v>
      </c>
      <c r="G164">
        <f t="shared" si="76"/>
        <v>0.88</v>
      </c>
      <c r="H164">
        <f t="shared" si="76"/>
        <v>0.06</v>
      </c>
      <c r="I164" s="21">
        <f t="shared" si="77"/>
        <v>0.2842447257383966</v>
      </c>
      <c r="J164">
        <f t="shared" si="82"/>
        <v>0.3442447257383966</v>
      </c>
      <c r="K164" t="b">
        <f t="shared" si="87"/>
        <v>1</v>
      </c>
      <c r="L164">
        <f t="shared" si="88"/>
        <v>1.2242447257383966</v>
      </c>
      <c r="M164">
        <f t="shared" si="89"/>
        <v>-0.74424472573839662</v>
      </c>
      <c r="N164" s="20">
        <f t="shared" ca="1" si="90"/>
        <v>0.49904589024923157</v>
      </c>
      <c r="O164">
        <f t="shared" ca="1" si="91"/>
        <v>-0.37141227171941332</v>
      </c>
      <c r="P164">
        <f t="shared" si="78"/>
        <v>0.88</v>
      </c>
      <c r="Q164">
        <f t="shared" si="78"/>
        <v>0.06</v>
      </c>
      <c r="R164" s="21">
        <f t="shared" si="79"/>
        <v>0.22718580375782882</v>
      </c>
      <c r="S164">
        <f t="shared" si="83"/>
        <v>0.28718580375782882</v>
      </c>
      <c r="T164" t="b">
        <f t="shared" si="92"/>
        <v>1</v>
      </c>
      <c r="U164">
        <f t="shared" si="93"/>
        <v>1.1671858037578289</v>
      </c>
      <c r="V164">
        <f t="shared" si="94"/>
        <v>-0.68718580375782889</v>
      </c>
      <c r="W164" s="20">
        <f t="shared" ca="1" si="95"/>
        <v>0.49904589024923157</v>
      </c>
      <c r="X164">
        <f t="shared" ca="1" si="96"/>
        <v>-0.34293725120295948</v>
      </c>
      <c r="Y164">
        <f t="shared" si="80"/>
        <v>0.44</v>
      </c>
      <c r="Z164">
        <f t="shared" si="80"/>
        <v>5.7299999999999997E-2</v>
      </c>
      <c r="AA164" s="21">
        <f t="shared" si="81"/>
        <v>0.2215453597497393</v>
      </c>
      <c r="AB164">
        <f t="shared" si="84"/>
        <v>0.27884535974973929</v>
      </c>
      <c r="AC164" t="b">
        <f t="shared" si="97"/>
        <v>1</v>
      </c>
      <c r="AD164">
        <f t="shared" si="98"/>
        <v>0.71884535974973929</v>
      </c>
      <c r="AE164">
        <f t="shared" si="99"/>
        <v>-0.23884535974973931</v>
      </c>
      <c r="AF164" s="20">
        <f t="shared" ca="1" si="100"/>
        <v>0.49904589024923157</v>
      </c>
      <c r="AG164">
        <f t="shared" ca="1" si="101"/>
        <v>-0.11919479518820664</v>
      </c>
    </row>
    <row r="165" spans="1:33" x14ac:dyDescent="0.25">
      <c r="A165" s="10">
        <v>41609</v>
      </c>
      <c r="B165">
        <f>VLOOKUP($A165,CurveFetch!$D$8:$T$292,B$12)</f>
        <v>5.47</v>
      </c>
      <c r="C165">
        <f>VLOOKUP($A165,CurveFetch!$D$8:$T$292,C$12)</f>
        <v>-0.16</v>
      </c>
      <c r="D165">
        <f>VLOOKUP($A165,CurveFetch!$D$8:$T$292,D$12)</f>
        <v>0.32</v>
      </c>
      <c r="E165">
        <f t="shared" si="85"/>
        <v>5.31</v>
      </c>
      <c r="F165">
        <f t="shared" si="86"/>
        <v>0.48</v>
      </c>
      <c r="G165">
        <f t="shared" si="76"/>
        <v>0.88</v>
      </c>
      <c r="H165">
        <f t="shared" si="76"/>
        <v>0.06</v>
      </c>
      <c r="I165" s="21">
        <f t="shared" si="77"/>
        <v>0.29126582278481011</v>
      </c>
      <c r="J165">
        <f t="shared" si="82"/>
        <v>0.35126582278481011</v>
      </c>
      <c r="K165" t="b">
        <f t="shared" si="87"/>
        <v>1</v>
      </c>
      <c r="L165">
        <f t="shared" si="88"/>
        <v>1.2312658227848101</v>
      </c>
      <c r="M165">
        <f t="shared" si="89"/>
        <v>-0.75126582278481013</v>
      </c>
      <c r="N165" s="20">
        <f t="shared" ca="1" si="90"/>
        <v>0.49679518997632827</v>
      </c>
      <c r="O165">
        <f t="shared" ca="1" si="91"/>
        <v>-0.37322524715310229</v>
      </c>
      <c r="P165">
        <f t="shared" si="78"/>
        <v>0.88</v>
      </c>
      <c r="Q165">
        <f t="shared" si="78"/>
        <v>0.06</v>
      </c>
      <c r="R165" s="21">
        <f t="shared" si="79"/>
        <v>0.23279749478079331</v>
      </c>
      <c r="S165">
        <f t="shared" si="83"/>
        <v>0.29279749478079331</v>
      </c>
      <c r="T165" t="b">
        <f t="shared" si="92"/>
        <v>1</v>
      </c>
      <c r="U165">
        <f t="shared" si="93"/>
        <v>1.1727974947807933</v>
      </c>
      <c r="V165">
        <f t="shared" si="94"/>
        <v>-0.69279749478079333</v>
      </c>
      <c r="W165" s="20">
        <f t="shared" ca="1" si="95"/>
        <v>0.49679518997632827</v>
      </c>
      <c r="X165">
        <f t="shared" ca="1" si="96"/>
        <v>-0.34417846303474853</v>
      </c>
      <c r="Y165">
        <f t="shared" si="80"/>
        <v>0.44</v>
      </c>
      <c r="Z165">
        <f t="shared" si="80"/>
        <v>5.7299999999999997E-2</v>
      </c>
      <c r="AA165" s="21">
        <f t="shared" si="81"/>
        <v>0.22701772679874871</v>
      </c>
      <c r="AB165">
        <f t="shared" si="84"/>
        <v>0.28431772679874873</v>
      </c>
      <c r="AC165" t="b">
        <f t="shared" si="97"/>
        <v>1</v>
      </c>
      <c r="AD165">
        <f t="shared" si="98"/>
        <v>0.72431772679874873</v>
      </c>
      <c r="AE165">
        <f t="shared" si="99"/>
        <v>-0.24431772679874875</v>
      </c>
      <c r="AF165" s="20">
        <f t="shared" ca="1" si="100"/>
        <v>0.49679518997632827</v>
      </c>
      <c r="AG165">
        <f t="shared" ca="1" si="101"/>
        <v>-0.12137587149956905</v>
      </c>
    </row>
    <row r="166" spans="1:33" x14ac:dyDescent="0.25">
      <c r="A166" s="10">
        <v>41640</v>
      </c>
      <c r="B166">
        <f>VLOOKUP($A166,CurveFetch!$D$8:$T$292,B$12)</f>
        <v>5.48</v>
      </c>
      <c r="C166">
        <f>VLOOKUP($A166,CurveFetch!$D$8:$T$292,C$12)</f>
        <v>-0.16</v>
      </c>
      <c r="D166">
        <f>VLOOKUP($A166,CurveFetch!$D$8:$T$292,D$12)</f>
        <v>0.32</v>
      </c>
      <c r="E166">
        <f t="shared" si="85"/>
        <v>5.32</v>
      </c>
      <c r="F166">
        <f t="shared" si="86"/>
        <v>0.48</v>
      </c>
      <c r="G166">
        <f t="shared" si="76"/>
        <v>0.88</v>
      </c>
      <c r="H166">
        <f t="shared" si="76"/>
        <v>0.06</v>
      </c>
      <c r="I166" s="21">
        <f t="shared" si="77"/>
        <v>0.2918143459915612</v>
      </c>
      <c r="J166">
        <f t="shared" si="82"/>
        <v>0.35181434599156119</v>
      </c>
      <c r="K166" t="b">
        <f t="shared" si="87"/>
        <v>1</v>
      </c>
      <c r="L166">
        <f t="shared" si="88"/>
        <v>1.2318143459915611</v>
      </c>
      <c r="M166">
        <f t="shared" si="89"/>
        <v>-0.75181434599156116</v>
      </c>
      <c r="N166" s="20">
        <f t="shared" ca="1" si="90"/>
        <v>0.49448012967210309</v>
      </c>
      <c r="O166">
        <f t="shared" ca="1" si="91"/>
        <v>-0.37175725529525455</v>
      </c>
      <c r="P166">
        <f t="shared" si="78"/>
        <v>0.88</v>
      </c>
      <c r="Q166">
        <f t="shared" si="78"/>
        <v>0.06</v>
      </c>
      <c r="R166" s="21">
        <f t="shared" si="79"/>
        <v>0.23323590814196246</v>
      </c>
      <c r="S166">
        <f t="shared" si="83"/>
        <v>0.29323590814196243</v>
      </c>
      <c r="T166" t="b">
        <f t="shared" si="92"/>
        <v>1</v>
      </c>
      <c r="U166">
        <f t="shared" si="93"/>
        <v>1.1732359081419625</v>
      </c>
      <c r="V166">
        <f t="shared" si="94"/>
        <v>-0.69323590814196256</v>
      </c>
      <c r="W166" s="20">
        <f t="shared" ca="1" si="95"/>
        <v>0.49448012967210309</v>
      </c>
      <c r="X166">
        <f t="shared" ca="1" si="96"/>
        <v>-0.34279138175139579</v>
      </c>
      <c r="Y166">
        <f t="shared" si="80"/>
        <v>0.44</v>
      </c>
      <c r="Z166">
        <f t="shared" si="80"/>
        <v>5.7299999999999997E-2</v>
      </c>
      <c r="AA166" s="21">
        <f t="shared" si="81"/>
        <v>0.22744525547445257</v>
      </c>
      <c r="AB166">
        <f t="shared" si="84"/>
        <v>0.28474525547445256</v>
      </c>
      <c r="AC166" t="b">
        <f t="shared" si="97"/>
        <v>1</v>
      </c>
      <c r="AD166">
        <f t="shared" si="98"/>
        <v>0.72474525547445257</v>
      </c>
      <c r="AE166">
        <f t="shared" si="99"/>
        <v>-0.24474525547445258</v>
      </c>
      <c r="AF166" s="20">
        <f t="shared" ca="1" si="100"/>
        <v>0.49448012967210309</v>
      </c>
      <c r="AG166">
        <f t="shared" ca="1" si="101"/>
        <v>-0.12102166566363931</v>
      </c>
    </row>
    <row r="167" spans="1:33" x14ac:dyDescent="0.25">
      <c r="A167" s="10">
        <v>41671</v>
      </c>
      <c r="B167">
        <f>VLOOKUP($A167,CurveFetch!$D$8:$T$292,B$12)</f>
        <v>5.36</v>
      </c>
      <c r="C167">
        <f>VLOOKUP($A167,CurveFetch!$D$8:$T$292,C$12)</f>
        <v>-0.16</v>
      </c>
      <c r="D167">
        <f>VLOOKUP($A167,CurveFetch!$D$8:$T$292,D$12)</f>
        <v>0.32</v>
      </c>
      <c r="E167">
        <f t="shared" si="85"/>
        <v>5.2</v>
      </c>
      <c r="F167">
        <f t="shared" si="86"/>
        <v>0.48</v>
      </c>
      <c r="G167">
        <f t="shared" si="76"/>
        <v>0.88</v>
      </c>
      <c r="H167">
        <f t="shared" si="76"/>
        <v>0.06</v>
      </c>
      <c r="I167" s="21">
        <f t="shared" si="77"/>
        <v>0.28523206751054853</v>
      </c>
      <c r="J167">
        <f t="shared" si="82"/>
        <v>0.34523206751054852</v>
      </c>
      <c r="K167" t="b">
        <f t="shared" si="87"/>
        <v>1</v>
      </c>
      <c r="L167">
        <f t="shared" si="88"/>
        <v>1.2252320675105486</v>
      </c>
      <c r="M167">
        <f t="shared" si="89"/>
        <v>-0.7452320675105486</v>
      </c>
      <c r="N167" s="20">
        <f t="shared" ca="1" si="90"/>
        <v>0.492175857524286</v>
      </c>
      <c r="O167">
        <f t="shared" ca="1" si="91"/>
        <v>-0.36678523188160084</v>
      </c>
      <c r="P167">
        <f t="shared" si="78"/>
        <v>0.88</v>
      </c>
      <c r="Q167">
        <f t="shared" si="78"/>
        <v>0.06</v>
      </c>
      <c r="R167" s="21">
        <f t="shared" si="79"/>
        <v>0.22797494780793323</v>
      </c>
      <c r="S167">
        <f t="shared" si="83"/>
        <v>0.2879749478079332</v>
      </c>
      <c r="T167" t="b">
        <f t="shared" si="92"/>
        <v>1</v>
      </c>
      <c r="U167">
        <f t="shared" si="93"/>
        <v>1.1679749478079331</v>
      </c>
      <c r="V167">
        <f t="shared" si="94"/>
        <v>-0.68797494780793311</v>
      </c>
      <c r="W167" s="20">
        <f t="shared" ca="1" si="95"/>
        <v>0.492175857524286</v>
      </c>
      <c r="X167">
        <f t="shared" ca="1" si="96"/>
        <v>-0.33860465989259536</v>
      </c>
      <c r="Y167">
        <f t="shared" si="80"/>
        <v>0.44</v>
      </c>
      <c r="Z167">
        <f t="shared" si="80"/>
        <v>5.7299999999999997E-2</v>
      </c>
      <c r="AA167" s="21">
        <f t="shared" si="81"/>
        <v>0.22231491136600628</v>
      </c>
      <c r="AB167">
        <f t="shared" si="84"/>
        <v>0.2796149113660063</v>
      </c>
      <c r="AC167" t="b">
        <f t="shared" si="97"/>
        <v>1</v>
      </c>
      <c r="AD167">
        <f t="shared" si="98"/>
        <v>0.7196149113660063</v>
      </c>
      <c r="AE167">
        <f t="shared" si="99"/>
        <v>-0.23961491136600632</v>
      </c>
      <c r="AF167" s="20">
        <f t="shared" ca="1" si="100"/>
        <v>0.492175857524286</v>
      </c>
      <c r="AG167">
        <f t="shared" ca="1" si="101"/>
        <v>-0.11793267447716994</v>
      </c>
    </row>
    <row r="168" spans="1:33" x14ac:dyDescent="0.25">
      <c r="A168" s="10">
        <v>41699</v>
      </c>
      <c r="B168">
        <f>VLOOKUP($A168,CurveFetch!$D$8:$T$292,B$12)</f>
        <v>5.22</v>
      </c>
      <c r="C168">
        <f>VLOOKUP($A168,CurveFetch!$D$8:$T$292,C$12)</f>
        <v>-0.16</v>
      </c>
      <c r="D168">
        <f>VLOOKUP($A168,CurveFetch!$D$8:$T$292,D$12)</f>
        <v>0.32</v>
      </c>
      <c r="E168">
        <f t="shared" si="85"/>
        <v>5.0599999999999996</v>
      </c>
      <c r="F168">
        <f t="shared" si="86"/>
        <v>0.48</v>
      </c>
      <c r="G168">
        <f t="shared" si="76"/>
        <v>0.88</v>
      </c>
      <c r="H168">
        <f t="shared" si="76"/>
        <v>0.06</v>
      </c>
      <c r="I168" s="21">
        <f t="shared" si="77"/>
        <v>0.27755274261603374</v>
      </c>
      <c r="J168">
        <f t="shared" si="82"/>
        <v>0.33755274261603374</v>
      </c>
      <c r="K168" t="b">
        <f t="shared" si="87"/>
        <v>1</v>
      </c>
      <c r="L168">
        <f t="shared" si="88"/>
        <v>1.2175527426160337</v>
      </c>
      <c r="M168">
        <f t="shared" si="89"/>
        <v>-0.73755274261603376</v>
      </c>
      <c r="N168" s="20">
        <f t="shared" ca="1" si="90"/>
        <v>0.49010381028456812</v>
      </c>
      <c r="O168">
        <f t="shared" ca="1" si="91"/>
        <v>-0.3614774094419515</v>
      </c>
      <c r="P168">
        <f t="shared" si="78"/>
        <v>0.88</v>
      </c>
      <c r="Q168">
        <f t="shared" si="78"/>
        <v>0.06</v>
      </c>
      <c r="R168" s="21">
        <f t="shared" si="79"/>
        <v>0.22183716075156576</v>
      </c>
      <c r="S168">
        <f t="shared" si="83"/>
        <v>0.28183716075156573</v>
      </c>
      <c r="T168" t="b">
        <f t="shared" si="92"/>
        <v>1</v>
      </c>
      <c r="U168">
        <f t="shared" si="93"/>
        <v>1.1618371607515656</v>
      </c>
      <c r="V168">
        <f t="shared" si="94"/>
        <v>-0.68183716075156564</v>
      </c>
      <c r="W168" s="20">
        <f t="shared" ca="1" si="95"/>
        <v>0.49010381028456812</v>
      </c>
      <c r="X168">
        <f t="shared" ca="1" si="96"/>
        <v>-0.3341709904779539</v>
      </c>
      <c r="Y168">
        <f t="shared" si="80"/>
        <v>0.44</v>
      </c>
      <c r="Z168">
        <f t="shared" si="80"/>
        <v>5.7299999999999997E-2</v>
      </c>
      <c r="AA168" s="21">
        <f t="shared" si="81"/>
        <v>0.21632950990615224</v>
      </c>
      <c r="AB168">
        <f t="shared" si="84"/>
        <v>0.27362950990615226</v>
      </c>
      <c r="AC168" t="b">
        <f t="shared" si="97"/>
        <v>1</v>
      </c>
      <c r="AD168">
        <f t="shared" si="98"/>
        <v>0.71362950990615226</v>
      </c>
      <c r="AE168">
        <f t="shared" si="99"/>
        <v>-0.23362950990615228</v>
      </c>
      <c r="AF168" s="20">
        <f t="shared" ca="1" si="100"/>
        <v>0.49010381028456812</v>
      </c>
      <c r="AG168">
        <f t="shared" ca="1" si="101"/>
        <v>-0.11450271299992149</v>
      </c>
    </row>
    <row r="169" spans="1:33" x14ac:dyDescent="0.25">
      <c r="A169" s="10">
        <v>41730</v>
      </c>
      <c r="B169">
        <f>VLOOKUP($A169,CurveFetch!$D$8:$T$292,B$12)</f>
        <v>5.1070000000000002</v>
      </c>
      <c r="C169">
        <f>VLOOKUP($A169,CurveFetch!$D$8:$T$292,C$12)</f>
        <v>-0.27500000000000002</v>
      </c>
      <c r="D169">
        <f>VLOOKUP($A169,CurveFetch!$D$8:$T$292,D$12)</f>
        <v>0.57999999999999996</v>
      </c>
      <c r="E169">
        <f t="shared" si="85"/>
        <v>4.8319999999999999</v>
      </c>
      <c r="F169">
        <f t="shared" si="86"/>
        <v>0.85499999999999998</v>
      </c>
      <c r="G169">
        <f t="shared" si="76"/>
        <v>0.88</v>
      </c>
      <c r="H169">
        <f t="shared" si="76"/>
        <v>0.06</v>
      </c>
      <c r="I169" s="21">
        <f t="shared" si="77"/>
        <v>0.26504641350210972</v>
      </c>
      <c r="J169">
        <f t="shared" si="82"/>
        <v>0.32504641350210972</v>
      </c>
      <c r="K169" t="b">
        <f t="shared" si="87"/>
        <v>1</v>
      </c>
      <c r="L169">
        <f t="shared" si="88"/>
        <v>1.2050464135021097</v>
      </c>
      <c r="M169">
        <f t="shared" si="89"/>
        <v>-0.35004641350210974</v>
      </c>
      <c r="N169" s="20">
        <f t="shared" ca="1" si="90"/>
        <v>0.48781993173857513</v>
      </c>
      <c r="O169">
        <f t="shared" ca="1" si="91"/>
        <v>-0.17075961753993221</v>
      </c>
      <c r="P169">
        <f t="shared" si="78"/>
        <v>0.88</v>
      </c>
      <c r="Q169">
        <f t="shared" si="78"/>
        <v>0.06</v>
      </c>
      <c r="R169" s="21">
        <f t="shared" si="79"/>
        <v>0.21184133611691025</v>
      </c>
      <c r="S169">
        <f t="shared" si="83"/>
        <v>0.27184133611691025</v>
      </c>
      <c r="T169" t="b">
        <f t="shared" si="92"/>
        <v>1</v>
      </c>
      <c r="U169">
        <f t="shared" si="93"/>
        <v>1.1518413361169102</v>
      </c>
      <c r="V169">
        <f t="shared" si="94"/>
        <v>-0.29684133611691021</v>
      </c>
      <c r="W169" s="20">
        <f t="shared" ca="1" si="95"/>
        <v>0.48781993173857513</v>
      </c>
      <c r="X169">
        <f t="shared" ca="1" si="96"/>
        <v>-0.14480512032173859</v>
      </c>
      <c r="Y169">
        <f t="shared" si="80"/>
        <v>0.44</v>
      </c>
      <c r="Z169">
        <f t="shared" si="80"/>
        <v>5.7299999999999997E-2</v>
      </c>
      <c r="AA169" s="21">
        <f t="shared" si="81"/>
        <v>0.20658185610010429</v>
      </c>
      <c r="AB169">
        <f t="shared" si="84"/>
        <v>0.26388185610010428</v>
      </c>
      <c r="AC169" t="b">
        <f t="shared" si="97"/>
        <v>1</v>
      </c>
      <c r="AD169">
        <f t="shared" si="98"/>
        <v>0.70388185610010434</v>
      </c>
      <c r="AE169">
        <f t="shared" si="99"/>
        <v>0.15111814389989564</v>
      </c>
      <c r="AF169" s="20">
        <f t="shared" ca="1" si="100"/>
        <v>0.48781993173857513</v>
      </c>
      <c r="AG169">
        <f t="shared" ca="1" si="101"/>
        <v>7.3718442641707266E-2</v>
      </c>
    </row>
    <row r="170" spans="1:33" x14ac:dyDescent="0.25">
      <c r="A170" s="10">
        <v>41760</v>
      </c>
      <c r="B170">
        <f>VLOOKUP($A170,CurveFetch!$D$8:$T$292,B$12)</f>
        <v>5.1470000000000002</v>
      </c>
      <c r="C170">
        <f>VLOOKUP($A170,CurveFetch!$D$8:$T$292,C$12)</f>
        <v>-0.27500000000000002</v>
      </c>
      <c r="D170">
        <f>VLOOKUP($A170,CurveFetch!$D$8:$T$292,D$12)</f>
        <v>0.57999999999999996</v>
      </c>
      <c r="E170">
        <f t="shared" si="85"/>
        <v>4.8719999999999999</v>
      </c>
      <c r="F170">
        <f t="shared" si="86"/>
        <v>0.85499999999999998</v>
      </c>
      <c r="G170">
        <f t="shared" si="76"/>
        <v>0.88</v>
      </c>
      <c r="H170">
        <f t="shared" si="76"/>
        <v>0.06</v>
      </c>
      <c r="I170" s="21">
        <f t="shared" si="77"/>
        <v>0.26724050632911395</v>
      </c>
      <c r="J170">
        <f t="shared" si="82"/>
        <v>0.32724050632911394</v>
      </c>
      <c r="K170" t="b">
        <f t="shared" si="87"/>
        <v>1</v>
      </c>
      <c r="L170">
        <f t="shared" si="88"/>
        <v>1.2072405063291138</v>
      </c>
      <c r="M170">
        <f t="shared" si="89"/>
        <v>-0.35224050632911386</v>
      </c>
      <c r="N170" s="20">
        <f t="shared" ca="1" si="90"/>
        <v>0.4856198606129653</v>
      </c>
      <c r="O170">
        <f t="shared" ca="1" si="91"/>
        <v>-0.17105498558578458</v>
      </c>
      <c r="P170">
        <f t="shared" si="78"/>
        <v>0.88</v>
      </c>
      <c r="Q170">
        <f t="shared" si="78"/>
        <v>0.06</v>
      </c>
      <c r="R170" s="21">
        <f t="shared" si="79"/>
        <v>0.21359498956158665</v>
      </c>
      <c r="S170">
        <f t="shared" si="83"/>
        <v>0.27359498956158668</v>
      </c>
      <c r="T170" t="b">
        <f t="shared" si="92"/>
        <v>1</v>
      </c>
      <c r="U170">
        <f t="shared" si="93"/>
        <v>1.1535949895615867</v>
      </c>
      <c r="V170">
        <f t="shared" si="94"/>
        <v>-0.2985949895615867</v>
      </c>
      <c r="W170" s="20">
        <f t="shared" ca="1" si="95"/>
        <v>0.4856198606129653</v>
      </c>
      <c r="X170">
        <f t="shared" ca="1" si="96"/>
        <v>-0.14500365721062755</v>
      </c>
      <c r="Y170">
        <f t="shared" si="80"/>
        <v>0.44</v>
      </c>
      <c r="Z170">
        <f t="shared" si="80"/>
        <v>5.7299999999999997E-2</v>
      </c>
      <c r="AA170" s="21">
        <f t="shared" si="81"/>
        <v>0.20829197080291972</v>
      </c>
      <c r="AB170">
        <f t="shared" si="84"/>
        <v>0.26559197080291974</v>
      </c>
      <c r="AC170" t="b">
        <f t="shared" si="97"/>
        <v>1</v>
      </c>
      <c r="AD170">
        <f t="shared" si="98"/>
        <v>0.70559197080291969</v>
      </c>
      <c r="AE170">
        <f t="shared" si="99"/>
        <v>0.14940802919708029</v>
      </c>
      <c r="AF170" s="20">
        <f t="shared" ca="1" si="100"/>
        <v>0.4856198606129653</v>
      </c>
      <c r="AG170">
        <f t="shared" ca="1" si="101"/>
        <v>7.2555506313143989E-2</v>
      </c>
    </row>
    <row r="171" spans="1:33" x14ac:dyDescent="0.25">
      <c r="A171" s="10">
        <v>41791</v>
      </c>
      <c r="B171">
        <f>VLOOKUP($A171,CurveFetch!$D$8:$T$292,B$12)</f>
        <v>5.1959999999999997</v>
      </c>
      <c r="C171">
        <f>VLOOKUP($A171,CurveFetch!$D$8:$T$292,C$12)</f>
        <v>-0.27500000000000002</v>
      </c>
      <c r="D171">
        <f>VLOOKUP($A171,CurveFetch!$D$8:$T$292,D$12)</f>
        <v>0.57999999999999996</v>
      </c>
      <c r="E171">
        <f t="shared" si="85"/>
        <v>4.9209999999999994</v>
      </c>
      <c r="F171">
        <f t="shared" si="86"/>
        <v>0.85499999999999998</v>
      </c>
      <c r="G171">
        <f t="shared" si="76"/>
        <v>0.88</v>
      </c>
      <c r="H171">
        <f t="shared" si="76"/>
        <v>0.06</v>
      </c>
      <c r="I171" s="21">
        <f t="shared" si="77"/>
        <v>0.26992827004219405</v>
      </c>
      <c r="J171">
        <f t="shared" si="82"/>
        <v>0.32992827004219405</v>
      </c>
      <c r="K171" t="b">
        <f t="shared" si="87"/>
        <v>1</v>
      </c>
      <c r="L171">
        <f t="shared" si="88"/>
        <v>1.2099282700421941</v>
      </c>
      <c r="M171">
        <f t="shared" si="89"/>
        <v>-0.35492827004219407</v>
      </c>
      <c r="N171" s="20">
        <f t="shared" ca="1" si="90"/>
        <v>0.4833568772247766</v>
      </c>
      <c r="O171">
        <f t="shared" ca="1" si="91"/>
        <v>-0.17155702024638717</v>
      </c>
      <c r="P171">
        <f t="shared" si="78"/>
        <v>0.88</v>
      </c>
      <c r="Q171">
        <f t="shared" si="78"/>
        <v>0.06</v>
      </c>
      <c r="R171" s="21">
        <f t="shared" si="79"/>
        <v>0.21574321503131522</v>
      </c>
      <c r="S171">
        <f t="shared" si="83"/>
        <v>0.27574321503131521</v>
      </c>
      <c r="T171" t="b">
        <f t="shared" si="92"/>
        <v>1</v>
      </c>
      <c r="U171">
        <f t="shared" si="93"/>
        <v>1.1557432150313152</v>
      </c>
      <c r="V171">
        <f t="shared" si="94"/>
        <v>-0.30074321503131518</v>
      </c>
      <c r="W171" s="20">
        <f t="shared" ca="1" si="95"/>
        <v>0.4833568772247766</v>
      </c>
      <c r="X171">
        <f t="shared" ca="1" si="96"/>
        <v>-0.14536630126407601</v>
      </c>
      <c r="Y171">
        <f t="shared" si="80"/>
        <v>0.44</v>
      </c>
      <c r="Z171">
        <f t="shared" si="80"/>
        <v>5.7299999999999997E-2</v>
      </c>
      <c r="AA171" s="21">
        <f t="shared" si="81"/>
        <v>0.21038686131386861</v>
      </c>
      <c r="AB171">
        <f t="shared" si="84"/>
        <v>0.2676868613138686</v>
      </c>
      <c r="AC171" t="b">
        <f t="shared" si="97"/>
        <v>1</v>
      </c>
      <c r="AD171">
        <f t="shared" si="98"/>
        <v>0.7076868613138686</v>
      </c>
      <c r="AE171">
        <f t="shared" si="99"/>
        <v>0.14731313868613138</v>
      </c>
      <c r="AF171" s="20">
        <f t="shared" ca="1" si="100"/>
        <v>0.4833568772247766</v>
      </c>
      <c r="AG171">
        <f t="shared" ca="1" si="101"/>
        <v>7.1204818689508897E-2</v>
      </c>
    </row>
    <row r="172" spans="1:33" x14ac:dyDescent="0.25">
      <c r="A172" s="10">
        <v>41821</v>
      </c>
      <c r="B172">
        <f>VLOOKUP($A172,CurveFetch!$D$8:$T$292,B$12)</f>
        <v>5.226</v>
      </c>
      <c r="C172">
        <f>VLOOKUP($A172,CurveFetch!$D$8:$T$292,C$12)</f>
        <v>-0.27500000000000002</v>
      </c>
      <c r="D172">
        <f>VLOOKUP($A172,CurveFetch!$D$8:$T$292,D$12)</f>
        <v>0.57999999999999996</v>
      </c>
      <c r="E172">
        <f t="shared" si="85"/>
        <v>4.9509999999999996</v>
      </c>
      <c r="F172">
        <f t="shared" si="86"/>
        <v>0.85499999999999998</v>
      </c>
      <c r="G172">
        <f t="shared" si="76"/>
        <v>0.88</v>
      </c>
      <c r="H172">
        <f t="shared" si="76"/>
        <v>0.06</v>
      </c>
      <c r="I172" s="21">
        <f t="shared" si="77"/>
        <v>0.27157383966244725</v>
      </c>
      <c r="J172">
        <f t="shared" si="82"/>
        <v>0.33157383966244725</v>
      </c>
      <c r="K172" t="b">
        <f t="shared" si="87"/>
        <v>1</v>
      </c>
      <c r="L172">
        <f t="shared" si="88"/>
        <v>1.2115738396624471</v>
      </c>
      <c r="M172">
        <f t="shared" si="89"/>
        <v>-0.35657383966244716</v>
      </c>
      <c r="N172" s="20">
        <f t="shared" ca="1" si="90"/>
        <v>0.48117693450460669</v>
      </c>
      <c r="O172">
        <f t="shared" ca="1" si="91"/>
        <v>-0.17157510709331347</v>
      </c>
      <c r="P172">
        <f t="shared" si="78"/>
        <v>0.88</v>
      </c>
      <c r="Q172">
        <f t="shared" si="78"/>
        <v>0.06</v>
      </c>
      <c r="R172" s="21">
        <f t="shared" si="79"/>
        <v>0.21705845511482255</v>
      </c>
      <c r="S172">
        <f t="shared" si="83"/>
        <v>0.27705845511482252</v>
      </c>
      <c r="T172" t="b">
        <f t="shared" si="92"/>
        <v>1</v>
      </c>
      <c r="U172">
        <f t="shared" si="93"/>
        <v>1.1570584551148224</v>
      </c>
      <c r="V172">
        <f t="shared" si="94"/>
        <v>-0.30205845511482243</v>
      </c>
      <c r="W172" s="20">
        <f t="shared" ca="1" si="95"/>
        <v>0.48117693450460669</v>
      </c>
      <c r="X172">
        <f t="shared" ca="1" si="96"/>
        <v>-0.14534356147334759</v>
      </c>
      <c r="Y172">
        <f t="shared" si="80"/>
        <v>0.44</v>
      </c>
      <c r="Z172">
        <f t="shared" si="80"/>
        <v>5.7299999999999997E-2</v>
      </c>
      <c r="AA172" s="21">
        <f t="shared" si="81"/>
        <v>0.2116694473409802</v>
      </c>
      <c r="AB172">
        <f t="shared" si="84"/>
        <v>0.26896944734098022</v>
      </c>
      <c r="AC172" t="b">
        <f t="shared" si="97"/>
        <v>1</v>
      </c>
      <c r="AD172">
        <f t="shared" si="98"/>
        <v>0.70896944734098022</v>
      </c>
      <c r="AE172">
        <f t="shared" si="99"/>
        <v>0.14603055265901976</v>
      </c>
      <c r="AF172" s="20">
        <f t="shared" ca="1" si="100"/>
        <v>0.48117693450460669</v>
      </c>
      <c r="AG172">
        <f t="shared" ca="1" si="101"/>
        <v>7.0266533672480674E-2</v>
      </c>
    </row>
    <row r="173" spans="1:33" x14ac:dyDescent="0.25">
      <c r="A173" s="10">
        <v>41852</v>
      </c>
      <c r="B173">
        <f>VLOOKUP($A173,CurveFetch!$D$8:$T$292,B$12)</f>
        <v>5.2839999999999998</v>
      </c>
      <c r="C173">
        <f>VLOOKUP($A173,CurveFetch!$D$8:$T$292,C$12)</f>
        <v>-0.27500000000000002</v>
      </c>
      <c r="D173">
        <f>VLOOKUP($A173,CurveFetch!$D$8:$T$292,D$12)</f>
        <v>0.57999999999999996</v>
      </c>
      <c r="E173">
        <f t="shared" si="85"/>
        <v>5.0089999999999995</v>
      </c>
      <c r="F173">
        <f t="shared" si="86"/>
        <v>0.85499999999999998</v>
      </c>
      <c r="G173">
        <f t="shared" si="76"/>
        <v>0.88</v>
      </c>
      <c r="H173">
        <f t="shared" si="76"/>
        <v>0.06</v>
      </c>
      <c r="I173" s="21">
        <f t="shared" si="77"/>
        <v>0.27475527426160334</v>
      </c>
      <c r="J173">
        <f t="shared" si="82"/>
        <v>0.33475527426160334</v>
      </c>
      <c r="K173" t="b">
        <f t="shared" si="87"/>
        <v>1</v>
      </c>
      <c r="L173">
        <f t="shared" si="88"/>
        <v>1.2147552742616035</v>
      </c>
      <c r="M173">
        <f t="shared" si="89"/>
        <v>-0.35975527426160347</v>
      </c>
      <c r="N173" s="20">
        <f t="shared" ca="1" si="90"/>
        <v>0.4789346551048535</v>
      </c>
      <c r="O173">
        <f t="shared" ca="1" si="91"/>
        <v>-0.17229926820063304</v>
      </c>
      <c r="P173">
        <f t="shared" si="78"/>
        <v>0.88</v>
      </c>
      <c r="Q173">
        <f t="shared" si="78"/>
        <v>0.06</v>
      </c>
      <c r="R173" s="21">
        <f t="shared" si="79"/>
        <v>0.21960125260960334</v>
      </c>
      <c r="S173">
        <f t="shared" si="83"/>
        <v>0.27960125260960333</v>
      </c>
      <c r="T173" t="b">
        <f t="shared" si="92"/>
        <v>1</v>
      </c>
      <c r="U173">
        <f t="shared" si="93"/>
        <v>1.1596012526096033</v>
      </c>
      <c r="V173">
        <f t="shared" si="94"/>
        <v>-0.30460125260960336</v>
      </c>
      <c r="W173" s="20">
        <f t="shared" ca="1" si="95"/>
        <v>0.4789346551048535</v>
      </c>
      <c r="X173">
        <f t="shared" ca="1" si="96"/>
        <v>-0.14588409586308673</v>
      </c>
      <c r="Y173">
        <f t="shared" si="80"/>
        <v>0.44</v>
      </c>
      <c r="Z173">
        <f t="shared" si="80"/>
        <v>5.7299999999999997E-2</v>
      </c>
      <c r="AA173" s="21">
        <f t="shared" si="81"/>
        <v>0.21414911366006256</v>
      </c>
      <c r="AB173">
        <f t="shared" si="84"/>
        <v>0.27144911366006258</v>
      </c>
      <c r="AC173" t="b">
        <f t="shared" si="97"/>
        <v>1</v>
      </c>
      <c r="AD173">
        <f t="shared" si="98"/>
        <v>0.71144911366006258</v>
      </c>
      <c r="AE173">
        <f t="shared" si="99"/>
        <v>0.1435508863399374</v>
      </c>
      <c r="AF173" s="20">
        <f t="shared" ca="1" si="100"/>
        <v>0.4789346551048535</v>
      </c>
      <c r="AG173">
        <f t="shared" ca="1" si="101"/>
        <v>6.8751494239213951E-2</v>
      </c>
    </row>
    <row r="174" spans="1:33" x14ac:dyDescent="0.25">
      <c r="A174" s="10">
        <v>41883</v>
      </c>
      <c r="B174">
        <f>VLOOKUP($A174,CurveFetch!$D$8:$T$292,B$12)</f>
        <v>5.2919999999999998</v>
      </c>
      <c r="C174">
        <f>VLOOKUP($A174,CurveFetch!$D$8:$T$292,C$12)</f>
        <v>-0.27500000000000002</v>
      </c>
      <c r="D174">
        <f>VLOOKUP($A174,CurveFetch!$D$8:$T$292,D$12)</f>
        <v>0.57999999999999996</v>
      </c>
      <c r="E174">
        <f t="shared" si="85"/>
        <v>5.0169999999999995</v>
      </c>
      <c r="F174">
        <f t="shared" si="86"/>
        <v>0.85499999999999998</v>
      </c>
      <c r="G174">
        <f t="shared" si="76"/>
        <v>0.88</v>
      </c>
      <c r="H174">
        <f t="shared" si="76"/>
        <v>0.06</v>
      </c>
      <c r="I174" s="21">
        <f t="shared" si="77"/>
        <v>0.27519409282700419</v>
      </c>
      <c r="J174">
        <f t="shared" si="82"/>
        <v>0.33519409282700419</v>
      </c>
      <c r="K174" t="b">
        <f t="shared" si="87"/>
        <v>1</v>
      </c>
      <c r="L174">
        <f t="shared" si="88"/>
        <v>1.2151940928270042</v>
      </c>
      <c r="M174">
        <f t="shared" si="89"/>
        <v>-0.36019409282700421</v>
      </c>
      <c r="N174" s="20">
        <f t="shared" ca="1" si="90"/>
        <v>0.47670282470326725</v>
      </c>
      <c r="O174">
        <f t="shared" ca="1" si="91"/>
        <v>-0.17170554149206377</v>
      </c>
      <c r="P174">
        <f t="shared" si="78"/>
        <v>0.88</v>
      </c>
      <c r="Q174">
        <f t="shared" si="78"/>
        <v>0.06</v>
      </c>
      <c r="R174" s="21">
        <f t="shared" si="79"/>
        <v>0.21995198329853863</v>
      </c>
      <c r="S174">
        <f t="shared" si="83"/>
        <v>0.27995198329853865</v>
      </c>
      <c r="T174" t="b">
        <f t="shared" si="92"/>
        <v>1</v>
      </c>
      <c r="U174">
        <f t="shared" si="93"/>
        <v>1.1599519832985385</v>
      </c>
      <c r="V174">
        <f t="shared" si="94"/>
        <v>-0.30495198329853856</v>
      </c>
      <c r="W174" s="20">
        <f t="shared" ca="1" si="95"/>
        <v>0.47670282470326725</v>
      </c>
      <c r="X174">
        <f t="shared" ca="1" si="96"/>
        <v>-0.14537147183727692</v>
      </c>
      <c r="Y174">
        <f t="shared" si="80"/>
        <v>0.44</v>
      </c>
      <c r="Z174">
        <f t="shared" si="80"/>
        <v>5.7299999999999997E-2</v>
      </c>
      <c r="AA174" s="21">
        <f t="shared" si="81"/>
        <v>0.21449113660062563</v>
      </c>
      <c r="AB174">
        <f t="shared" si="84"/>
        <v>0.27179113660062565</v>
      </c>
      <c r="AC174" t="b">
        <f t="shared" si="97"/>
        <v>1</v>
      </c>
      <c r="AD174">
        <f t="shared" si="98"/>
        <v>0.71179113660062565</v>
      </c>
      <c r="AE174">
        <f t="shared" si="99"/>
        <v>0.14320886339937433</v>
      </c>
      <c r="AF174" s="20">
        <f t="shared" ca="1" si="100"/>
        <v>0.47670282470326725</v>
      </c>
      <c r="AG174">
        <f t="shared" ca="1" si="101"/>
        <v>6.826806970502608E-2</v>
      </c>
    </row>
    <row r="175" spans="1:33" x14ac:dyDescent="0.25">
      <c r="A175" s="10">
        <v>41913</v>
      </c>
      <c r="B175">
        <f>VLOOKUP($A175,CurveFetch!$D$8:$T$292,B$12)</f>
        <v>5.32</v>
      </c>
      <c r="C175">
        <f>VLOOKUP($A175,CurveFetch!$D$8:$T$292,C$12)</f>
        <v>-0.27500000000000002</v>
      </c>
      <c r="D175">
        <f>VLOOKUP($A175,CurveFetch!$D$8:$T$292,D$12)</f>
        <v>0.57999999999999996</v>
      </c>
      <c r="E175">
        <f t="shared" si="85"/>
        <v>5.0449999999999999</v>
      </c>
      <c r="F175">
        <f t="shared" si="86"/>
        <v>0.85499999999999998</v>
      </c>
      <c r="G175">
        <f t="shared" si="76"/>
        <v>0.88</v>
      </c>
      <c r="H175">
        <f t="shared" si="76"/>
        <v>0.06</v>
      </c>
      <c r="I175" s="21">
        <f t="shared" si="77"/>
        <v>0.2767299578059072</v>
      </c>
      <c r="J175">
        <f t="shared" si="82"/>
        <v>0.3367299578059072</v>
      </c>
      <c r="K175" t="b">
        <f t="shared" si="87"/>
        <v>1</v>
      </c>
      <c r="L175">
        <f t="shared" si="88"/>
        <v>1.2167299578059072</v>
      </c>
      <c r="M175">
        <f t="shared" si="89"/>
        <v>-0.36172995780590722</v>
      </c>
      <c r="N175" s="20">
        <f t="shared" ca="1" si="90"/>
        <v>0.47455289180407523</v>
      </c>
      <c r="O175">
        <f t="shared" ca="1" si="91"/>
        <v>-0.17165999752895938</v>
      </c>
      <c r="P175">
        <f t="shared" si="78"/>
        <v>0.88</v>
      </c>
      <c r="Q175">
        <f t="shared" si="78"/>
        <v>0.06</v>
      </c>
      <c r="R175" s="21">
        <f t="shared" si="79"/>
        <v>0.22117954070981213</v>
      </c>
      <c r="S175">
        <f t="shared" si="83"/>
        <v>0.2811795407098121</v>
      </c>
      <c r="T175" t="b">
        <f t="shared" si="92"/>
        <v>1</v>
      </c>
      <c r="U175">
        <f t="shared" si="93"/>
        <v>1.1611795407098122</v>
      </c>
      <c r="V175">
        <f t="shared" si="94"/>
        <v>-0.30617954070981224</v>
      </c>
      <c r="W175" s="20">
        <f t="shared" ca="1" si="95"/>
        <v>0.47455289180407523</v>
      </c>
      <c r="X175">
        <f t="shared" ca="1" si="96"/>
        <v>-0.14529838645508497</v>
      </c>
      <c r="Y175">
        <f t="shared" si="80"/>
        <v>0.44</v>
      </c>
      <c r="Z175">
        <f t="shared" si="80"/>
        <v>5.7299999999999997E-2</v>
      </c>
      <c r="AA175" s="21">
        <f t="shared" si="81"/>
        <v>0.21568821689259646</v>
      </c>
      <c r="AB175">
        <f t="shared" si="84"/>
        <v>0.27298821689259645</v>
      </c>
      <c r="AC175" t="b">
        <f t="shared" si="97"/>
        <v>1</v>
      </c>
      <c r="AD175">
        <f t="shared" si="98"/>
        <v>0.7129882168925965</v>
      </c>
      <c r="AE175">
        <f t="shared" si="99"/>
        <v>0.14201178310740348</v>
      </c>
      <c r="AF175" s="20">
        <f t="shared" ca="1" si="100"/>
        <v>0.47455289180407523</v>
      </c>
      <c r="AG175">
        <f t="shared" ca="1" si="101"/>
        <v>6.7392102343871441E-2</v>
      </c>
    </row>
    <row r="176" spans="1:33" x14ac:dyDescent="0.25">
      <c r="A176" s="10">
        <v>41944</v>
      </c>
      <c r="B176">
        <f>VLOOKUP($A176,CurveFetch!$D$8:$T$292,B$12)</f>
        <v>5.4420000000000002</v>
      </c>
      <c r="C176">
        <f>VLOOKUP($A176,CurveFetch!$D$8:$T$292,C$12)</f>
        <v>-0.16</v>
      </c>
      <c r="D176">
        <f>VLOOKUP($A176,CurveFetch!$D$8:$T$292,D$12)</f>
        <v>0.32</v>
      </c>
      <c r="E176">
        <f t="shared" si="85"/>
        <v>5.282</v>
      </c>
      <c r="F176">
        <f t="shared" si="86"/>
        <v>0.48</v>
      </c>
      <c r="G176">
        <f t="shared" si="76"/>
        <v>0.88</v>
      </c>
      <c r="H176">
        <f t="shared" si="76"/>
        <v>0.06</v>
      </c>
      <c r="I176" s="21">
        <f t="shared" si="77"/>
        <v>0.28972995780590721</v>
      </c>
      <c r="J176">
        <f t="shared" si="82"/>
        <v>0.34972995780590721</v>
      </c>
      <c r="K176" t="b">
        <f t="shared" si="87"/>
        <v>1</v>
      </c>
      <c r="L176">
        <f t="shared" si="88"/>
        <v>1.2297299578059073</v>
      </c>
      <c r="M176">
        <f t="shared" si="89"/>
        <v>-0.74972995780590734</v>
      </c>
      <c r="N176" s="20">
        <f t="shared" ca="1" si="90"/>
        <v>0.4723414803728912</v>
      </c>
      <c r="O176">
        <f t="shared" ca="1" si="91"/>
        <v>-0.35412855814994754</v>
      </c>
      <c r="P176">
        <f t="shared" si="78"/>
        <v>0.88</v>
      </c>
      <c r="Q176">
        <f t="shared" si="78"/>
        <v>0.06</v>
      </c>
      <c r="R176" s="21">
        <f t="shared" si="79"/>
        <v>0.23156993736951986</v>
      </c>
      <c r="S176">
        <f t="shared" si="83"/>
        <v>0.29156993736951986</v>
      </c>
      <c r="T176" t="b">
        <f t="shared" si="92"/>
        <v>1</v>
      </c>
      <c r="U176">
        <f t="shared" si="93"/>
        <v>1.1715699373695199</v>
      </c>
      <c r="V176">
        <f t="shared" si="94"/>
        <v>-0.69156993736951988</v>
      </c>
      <c r="W176" s="20">
        <f t="shared" ca="1" si="95"/>
        <v>0.4723414803728912</v>
      </c>
      <c r="X176">
        <f t="shared" ca="1" si="96"/>
        <v>-0.32665716799850669</v>
      </c>
      <c r="Y176">
        <f t="shared" si="80"/>
        <v>0.44</v>
      </c>
      <c r="Z176">
        <f t="shared" si="80"/>
        <v>5.7299999999999997E-2</v>
      </c>
      <c r="AA176" s="21">
        <f t="shared" si="81"/>
        <v>0.22582064650677791</v>
      </c>
      <c r="AB176">
        <f t="shared" si="84"/>
        <v>0.28312064650677793</v>
      </c>
      <c r="AC176" t="b">
        <f t="shared" si="97"/>
        <v>1</v>
      </c>
      <c r="AD176">
        <f t="shared" si="98"/>
        <v>0.72312064650677788</v>
      </c>
      <c r="AE176">
        <f t="shared" si="99"/>
        <v>-0.24312064650677789</v>
      </c>
      <c r="AF176" s="20">
        <f t="shared" ca="1" si="100"/>
        <v>0.4723414803728912</v>
      </c>
      <c r="AG176">
        <f t="shared" ca="1" si="101"/>
        <v>-0.11483596608022585</v>
      </c>
    </row>
    <row r="177" spans="1:33" x14ac:dyDescent="0.25">
      <c r="A177" s="10">
        <v>41974</v>
      </c>
      <c r="B177">
        <f>VLOOKUP($A177,CurveFetch!$D$8:$T$292,B$12)</f>
        <v>5.57</v>
      </c>
      <c r="C177">
        <f>VLOOKUP($A177,CurveFetch!$D$8:$T$292,C$12)</f>
        <v>-0.16</v>
      </c>
      <c r="D177">
        <f>VLOOKUP($A177,CurveFetch!$D$8:$T$292,D$12)</f>
        <v>0.32</v>
      </c>
      <c r="E177">
        <f t="shared" si="85"/>
        <v>5.41</v>
      </c>
      <c r="F177">
        <f t="shared" si="86"/>
        <v>0.48</v>
      </c>
      <c r="G177">
        <f t="shared" si="76"/>
        <v>0.88</v>
      </c>
      <c r="H177">
        <f t="shared" si="76"/>
        <v>0.06</v>
      </c>
      <c r="I177" s="21">
        <f t="shared" si="77"/>
        <v>0.29675105485232067</v>
      </c>
      <c r="J177">
        <f t="shared" si="82"/>
        <v>0.35675105485232067</v>
      </c>
      <c r="K177" t="b">
        <f t="shared" si="87"/>
        <v>1</v>
      </c>
      <c r="L177">
        <f t="shared" si="88"/>
        <v>1.2367510548523206</v>
      </c>
      <c r="M177">
        <f t="shared" si="89"/>
        <v>-0.75675105485232064</v>
      </c>
      <c r="N177" s="20">
        <f t="shared" ca="1" si="90"/>
        <v>0.47021121716553782</v>
      </c>
      <c r="O177">
        <f t="shared" ca="1" si="91"/>
        <v>-0.35583283459341436</v>
      </c>
      <c r="P177">
        <f t="shared" si="78"/>
        <v>0.88</v>
      </c>
      <c r="Q177">
        <f t="shared" si="78"/>
        <v>0.06</v>
      </c>
      <c r="R177" s="21">
        <f t="shared" si="79"/>
        <v>0.23718162839248436</v>
      </c>
      <c r="S177">
        <f t="shared" si="83"/>
        <v>0.29718162839248435</v>
      </c>
      <c r="T177" t="b">
        <f t="shared" si="92"/>
        <v>1</v>
      </c>
      <c r="U177">
        <f t="shared" si="93"/>
        <v>1.1771816283924843</v>
      </c>
      <c r="V177">
        <f t="shared" si="94"/>
        <v>-0.69718162839248432</v>
      </c>
      <c r="W177" s="20">
        <f t="shared" ca="1" si="95"/>
        <v>0.47021121716553782</v>
      </c>
      <c r="X177">
        <f t="shared" ca="1" si="96"/>
        <v>-0.32782262207188173</v>
      </c>
      <c r="Y177">
        <f t="shared" si="80"/>
        <v>0.44</v>
      </c>
      <c r="Z177">
        <f t="shared" si="80"/>
        <v>5.7299999999999997E-2</v>
      </c>
      <c r="AA177" s="21">
        <f t="shared" si="81"/>
        <v>0.2312930135557873</v>
      </c>
      <c r="AB177">
        <f t="shared" si="84"/>
        <v>0.28859301355578731</v>
      </c>
      <c r="AC177" t="b">
        <f t="shared" si="97"/>
        <v>1</v>
      </c>
      <c r="AD177">
        <f t="shared" si="98"/>
        <v>0.72859301355578732</v>
      </c>
      <c r="AE177">
        <f t="shared" si="99"/>
        <v>-0.24859301355578733</v>
      </c>
      <c r="AF177" s="20">
        <f t="shared" ca="1" si="100"/>
        <v>0.47021121716553782</v>
      </c>
      <c r="AG177">
        <f t="shared" ca="1" si="101"/>
        <v>-0.11689122348291581</v>
      </c>
    </row>
    <row r="178" spans="1:33" x14ac:dyDescent="0.25">
      <c r="A178" s="10">
        <v>42005</v>
      </c>
      <c r="B178">
        <f>VLOOKUP($A178,CurveFetch!$D$8:$T$292,B$12)</f>
        <v>5.58</v>
      </c>
      <c r="C178">
        <f>VLOOKUP($A178,CurveFetch!$D$8:$T$292,C$12)</f>
        <v>-0.16</v>
      </c>
      <c r="D178">
        <f>VLOOKUP($A178,CurveFetch!$D$8:$T$292,D$12)</f>
        <v>0.32</v>
      </c>
      <c r="E178">
        <f t="shared" si="85"/>
        <v>5.42</v>
      </c>
      <c r="F178">
        <f t="shared" si="86"/>
        <v>0.48</v>
      </c>
      <c r="G178">
        <f t="shared" si="76"/>
        <v>0.88</v>
      </c>
      <c r="H178">
        <f t="shared" si="76"/>
        <v>0.06</v>
      </c>
      <c r="I178" s="21">
        <f t="shared" si="77"/>
        <v>0.29729957805907176</v>
      </c>
      <c r="J178">
        <f t="shared" si="82"/>
        <v>0.35729957805907175</v>
      </c>
      <c r="K178" t="b">
        <f t="shared" si="87"/>
        <v>1</v>
      </c>
      <c r="L178">
        <f t="shared" si="88"/>
        <v>1.2372995780590719</v>
      </c>
      <c r="M178">
        <f t="shared" si="89"/>
        <v>-0.75729957805907189</v>
      </c>
      <c r="N178" s="20">
        <f t="shared" ca="1" si="90"/>
        <v>0.46802003789201624</v>
      </c>
      <c r="O178">
        <f t="shared" ca="1" si="91"/>
        <v>-0.35443137721881474</v>
      </c>
      <c r="P178">
        <f t="shared" si="78"/>
        <v>0.88</v>
      </c>
      <c r="Q178">
        <f t="shared" si="78"/>
        <v>0.06</v>
      </c>
      <c r="R178" s="21">
        <f t="shared" si="79"/>
        <v>0.23762004175365345</v>
      </c>
      <c r="S178">
        <f t="shared" si="83"/>
        <v>0.29762004175365342</v>
      </c>
      <c r="T178" t="b">
        <f t="shared" si="92"/>
        <v>1</v>
      </c>
      <c r="U178">
        <f t="shared" si="93"/>
        <v>1.1776200417536535</v>
      </c>
      <c r="V178">
        <f t="shared" si="94"/>
        <v>-0.69762004175365355</v>
      </c>
      <c r="W178" s="20">
        <f t="shared" ca="1" si="95"/>
        <v>0.46802003789201624</v>
      </c>
      <c r="X178">
        <f t="shared" ca="1" si="96"/>
        <v>-0.3265001583757749</v>
      </c>
      <c r="Y178">
        <f t="shared" si="80"/>
        <v>0.44</v>
      </c>
      <c r="Z178">
        <f t="shared" si="80"/>
        <v>5.7299999999999997E-2</v>
      </c>
      <c r="AA178" s="21">
        <f t="shared" si="81"/>
        <v>0.23172054223149116</v>
      </c>
      <c r="AB178">
        <f t="shared" si="84"/>
        <v>0.28902054223149115</v>
      </c>
      <c r="AC178" t="b">
        <f t="shared" si="97"/>
        <v>1</v>
      </c>
      <c r="AD178">
        <f t="shared" si="98"/>
        <v>0.72902054223149115</v>
      </c>
      <c r="AE178">
        <f t="shared" si="99"/>
        <v>-0.24902054223149117</v>
      </c>
      <c r="AF178" s="20">
        <f t="shared" ca="1" si="100"/>
        <v>0.46802003789201624</v>
      </c>
      <c r="AG178">
        <f t="shared" ca="1" si="101"/>
        <v>-0.11654660361107293</v>
      </c>
    </row>
    <row r="179" spans="1:33" x14ac:dyDescent="0.25">
      <c r="A179" s="10">
        <v>42036</v>
      </c>
      <c r="B179">
        <f>VLOOKUP($A179,CurveFetch!$D$8:$T$292,B$12)</f>
        <v>5.46</v>
      </c>
      <c r="C179">
        <f>VLOOKUP($A179,CurveFetch!$D$8:$T$292,C$12)</f>
        <v>-0.16</v>
      </c>
      <c r="D179">
        <f>VLOOKUP($A179,CurveFetch!$D$8:$T$292,D$12)</f>
        <v>0.32</v>
      </c>
      <c r="E179">
        <f t="shared" si="85"/>
        <v>5.3</v>
      </c>
      <c r="F179">
        <f t="shared" si="86"/>
        <v>0.48</v>
      </c>
      <c r="G179">
        <f t="shared" si="76"/>
        <v>0.88</v>
      </c>
      <c r="H179">
        <f t="shared" si="76"/>
        <v>0.06</v>
      </c>
      <c r="I179" s="21">
        <f t="shared" si="77"/>
        <v>0.29071729957805909</v>
      </c>
      <c r="J179">
        <f t="shared" si="82"/>
        <v>0.35071729957805908</v>
      </c>
      <c r="K179" t="b">
        <f t="shared" si="87"/>
        <v>1</v>
      </c>
      <c r="L179">
        <f t="shared" si="88"/>
        <v>1.2307172995780591</v>
      </c>
      <c r="M179">
        <f t="shared" si="89"/>
        <v>-0.75071729957805911</v>
      </c>
      <c r="N179" s="20">
        <f t="shared" ca="1" si="90"/>
        <v>0.4658390694906166</v>
      </c>
      <c r="O179">
        <f t="shared" ca="1" si="91"/>
        <v>-0.34971344828595152</v>
      </c>
      <c r="P179">
        <f t="shared" si="78"/>
        <v>0.88</v>
      </c>
      <c r="Q179">
        <f t="shared" si="78"/>
        <v>0.06</v>
      </c>
      <c r="R179" s="21">
        <f t="shared" si="79"/>
        <v>0.23235908141962422</v>
      </c>
      <c r="S179">
        <f t="shared" si="83"/>
        <v>0.29235908141962419</v>
      </c>
      <c r="T179" t="b">
        <f t="shared" si="92"/>
        <v>1</v>
      </c>
      <c r="U179">
        <f t="shared" si="93"/>
        <v>1.1723590814196241</v>
      </c>
      <c r="V179">
        <f t="shared" si="94"/>
        <v>-0.6923590814196241</v>
      </c>
      <c r="W179" s="20">
        <f t="shared" ca="1" si="95"/>
        <v>0.4658390694906166</v>
      </c>
      <c r="X179">
        <f t="shared" ca="1" si="96"/>
        <v>-0.32252791024189575</v>
      </c>
      <c r="Y179">
        <f t="shared" si="80"/>
        <v>0.44</v>
      </c>
      <c r="Z179">
        <f t="shared" si="80"/>
        <v>5.7299999999999997E-2</v>
      </c>
      <c r="AA179" s="21">
        <f t="shared" si="81"/>
        <v>0.22659019812304484</v>
      </c>
      <c r="AB179">
        <f t="shared" si="84"/>
        <v>0.28389019812304483</v>
      </c>
      <c r="AC179" t="b">
        <f t="shared" si="97"/>
        <v>1</v>
      </c>
      <c r="AD179">
        <f t="shared" si="98"/>
        <v>0.72389019812304478</v>
      </c>
      <c r="AE179">
        <f t="shared" si="99"/>
        <v>-0.2438901981230448</v>
      </c>
      <c r="AF179" s="20">
        <f t="shared" ca="1" si="100"/>
        <v>0.4658390694906166</v>
      </c>
      <c r="AG179">
        <f t="shared" ca="1" si="101"/>
        <v>-0.11361358295152131</v>
      </c>
    </row>
    <row r="180" spans="1:33" x14ac:dyDescent="0.25">
      <c r="A180" s="10">
        <v>42064</v>
      </c>
      <c r="B180">
        <f>VLOOKUP($A180,CurveFetch!$D$8:$T$292,B$12)</f>
        <v>5.32</v>
      </c>
      <c r="C180">
        <f>VLOOKUP($A180,CurveFetch!$D$8:$T$292,C$12)</f>
        <v>-0.16</v>
      </c>
      <c r="D180">
        <f>VLOOKUP($A180,CurveFetch!$D$8:$T$292,D$12)</f>
        <v>0.32</v>
      </c>
      <c r="E180">
        <f t="shared" si="85"/>
        <v>5.16</v>
      </c>
      <c r="F180">
        <f t="shared" si="86"/>
        <v>0.48</v>
      </c>
      <c r="G180">
        <f t="shared" si="76"/>
        <v>0.88</v>
      </c>
      <c r="H180">
        <f t="shared" si="76"/>
        <v>0.06</v>
      </c>
      <c r="I180" s="21">
        <f t="shared" si="77"/>
        <v>0.2830379746835443</v>
      </c>
      <c r="J180">
        <f t="shared" si="82"/>
        <v>0.3430379746835443</v>
      </c>
      <c r="K180" t="b">
        <f t="shared" si="87"/>
        <v>1</v>
      </c>
      <c r="L180">
        <f t="shared" si="88"/>
        <v>1.2230379746835442</v>
      </c>
      <c r="M180">
        <f t="shared" si="89"/>
        <v>-0.74303797468354427</v>
      </c>
      <c r="N180" s="20">
        <f t="shared" ca="1" si="90"/>
        <v>0.46387789942643237</v>
      </c>
      <c r="O180">
        <f t="shared" ca="1" si="91"/>
        <v>-0.34467889489027315</v>
      </c>
      <c r="P180">
        <f t="shared" si="78"/>
        <v>0.88</v>
      </c>
      <c r="Q180">
        <f t="shared" si="78"/>
        <v>0.06</v>
      </c>
      <c r="R180" s="21">
        <f t="shared" si="79"/>
        <v>0.2262212943632568</v>
      </c>
      <c r="S180">
        <f t="shared" si="83"/>
        <v>0.28622129436325683</v>
      </c>
      <c r="T180" t="b">
        <f t="shared" si="92"/>
        <v>1</v>
      </c>
      <c r="U180">
        <f t="shared" si="93"/>
        <v>1.1662212943632568</v>
      </c>
      <c r="V180">
        <f t="shared" si="94"/>
        <v>-0.68622129436325685</v>
      </c>
      <c r="W180" s="20">
        <f t="shared" ca="1" si="95"/>
        <v>0.46387789942643237</v>
      </c>
      <c r="X180">
        <f t="shared" ca="1" si="96"/>
        <v>-0.31832289257091512</v>
      </c>
      <c r="Y180">
        <f t="shared" si="80"/>
        <v>0.44</v>
      </c>
      <c r="Z180">
        <f t="shared" si="80"/>
        <v>5.7299999999999997E-2</v>
      </c>
      <c r="AA180" s="21">
        <f t="shared" si="81"/>
        <v>0.22060479666319086</v>
      </c>
      <c r="AB180">
        <f t="shared" si="84"/>
        <v>0.27790479666319085</v>
      </c>
      <c r="AC180" t="b">
        <f t="shared" si="97"/>
        <v>1</v>
      </c>
      <c r="AD180">
        <f t="shared" si="98"/>
        <v>0.71790479666319085</v>
      </c>
      <c r="AE180">
        <f t="shared" si="99"/>
        <v>-0.23790479666319087</v>
      </c>
      <c r="AF180" s="20">
        <f t="shared" ca="1" si="100"/>
        <v>0.46387789942643237</v>
      </c>
      <c r="AG180">
        <f t="shared" ca="1" si="101"/>
        <v>-0.1103587773395935</v>
      </c>
    </row>
    <row r="181" spans="1:33" x14ac:dyDescent="0.25">
      <c r="A181" s="10">
        <v>42095</v>
      </c>
      <c r="B181">
        <f>VLOOKUP($A181,CurveFetch!$D$8:$T$292,B$12)</f>
        <v>5.2069999999999999</v>
      </c>
      <c r="C181">
        <f>VLOOKUP($A181,CurveFetch!$D$8:$T$292,C$12)</f>
        <v>-0.27500000000000002</v>
      </c>
      <c r="D181">
        <f>VLOOKUP($A181,CurveFetch!$D$8:$T$292,D$12)</f>
        <v>0.57999999999999996</v>
      </c>
      <c r="E181">
        <f t="shared" si="85"/>
        <v>4.9319999999999995</v>
      </c>
      <c r="F181">
        <f t="shared" si="86"/>
        <v>0.85499999999999998</v>
      </c>
      <c r="G181">
        <f t="shared" si="76"/>
        <v>0.88</v>
      </c>
      <c r="H181">
        <f t="shared" si="76"/>
        <v>0.06</v>
      </c>
      <c r="I181" s="21">
        <f t="shared" si="77"/>
        <v>0.27053164556962023</v>
      </c>
      <c r="J181">
        <f t="shared" si="82"/>
        <v>0.33053164556962022</v>
      </c>
      <c r="K181" t="b">
        <f t="shared" si="87"/>
        <v>1</v>
      </c>
      <c r="L181">
        <f t="shared" si="88"/>
        <v>1.2105316455696202</v>
      </c>
      <c r="M181">
        <f t="shared" si="89"/>
        <v>-0.35553164556962025</v>
      </c>
      <c r="N181" s="20">
        <f t="shared" ca="1" si="90"/>
        <v>0.46171623334625012</v>
      </c>
      <c r="O181">
        <f t="shared" ca="1" si="91"/>
        <v>-0.16415473222779908</v>
      </c>
      <c r="P181">
        <f t="shared" si="78"/>
        <v>0.88</v>
      </c>
      <c r="Q181">
        <f t="shared" si="78"/>
        <v>0.06</v>
      </c>
      <c r="R181" s="21">
        <f t="shared" si="79"/>
        <v>0.21622546972860124</v>
      </c>
      <c r="S181">
        <f t="shared" si="83"/>
        <v>0.27622546972860124</v>
      </c>
      <c r="T181" t="b">
        <f t="shared" si="92"/>
        <v>1</v>
      </c>
      <c r="U181">
        <f t="shared" si="93"/>
        <v>1.1562254697286012</v>
      </c>
      <c r="V181">
        <f t="shared" si="94"/>
        <v>-0.3012254697286012</v>
      </c>
      <c r="W181" s="20">
        <f t="shared" ca="1" si="95"/>
        <v>0.46171623334625012</v>
      </c>
      <c r="X181">
        <f t="shared" ca="1" si="96"/>
        <v>-0.13908068927104464</v>
      </c>
      <c r="Y181">
        <f t="shared" si="80"/>
        <v>0.44</v>
      </c>
      <c r="Z181">
        <f t="shared" si="80"/>
        <v>5.7299999999999997E-2</v>
      </c>
      <c r="AA181" s="21">
        <f t="shared" si="81"/>
        <v>0.21085714285714285</v>
      </c>
      <c r="AB181">
        <f t="shared" si="84"/>
        <v>0.26815714285714287</v>
      </c>
      <c r="AC181" t="b">
        <f t="shared" si="97"/>
        <v>1</v>
      </c>
      <c r="AD181">
        <f t="shared" si="98"/>
        <v>0.70815714285714293</v>
      </c>
      <c r="AE181">
        <f t="shared" si="99"/>
        <v>0.14684285714285705</v>
      </c>
      <c r="AF181" s="20">
        <f t="shared" ca="1" si="100"/>
        <v>0.46171623334625012</v>
      </c>
      <c r="AG181">
        <f t="shared" ca="1" si="101"/>
        <v>6.7799730893801452E-2</v>
      </c>
    </row>
    <row r="182" spans="1:33" x14ac:dyDescent="0.25">
      <c r="A182" s="10">
        <v>42125</v>
      </c>
      <c r="B182">
        <f>VLOOKUP($A182,CurveFetch!$D$8:$T$292,B$12)</f>
        <v>5.2469999999999999</v>
      </c>
      <c r="C182">
        <f>VLOOKUP($A182,CurveFetch!$D$8:$T$292,C$12)</f>
        <v>-0.27500000000000002</v>
      </c>
      <c r="D182">
        <f>VLOOKUP($A182,CurveFetch!$D$8:$T$292,D$12)</f>
        <v>0.57999999999999996</v>
      </c>
      <c r="E182">
        <f t="shared" si="85"/>
        <v>4.9719999999999995</v>
      </c>
      <c r="F182">
        <f t="shared" si="86"/>
        <v>0.85499999999999998</v>
      </c>
      <c r="G182">
        <f t="shared" si="76"/>
        <v>0.88</v>
      </c>
      <c r="H182">
        <f t="shared" si="76"/>
        <v>0.06</v>
      </c>
      <c r="I182" s="21">
        <f t="shared" si="77"/>
        <v>0.27272573839662445</v>
      </c>
      <c r="J182">
        <f t="shared" si="82"/>
        <v>0.33272573839662445</v>
      </c>
      <c r="K182" t="b">
        <f t="shared" si="87"/>
        <v>1</v>
      </c>
      <c r="L182">
        <f t="shared" si="88"/>
        <v>1.2127257383966246</v>
      </c>
      <c r="M182">
        <f t="shared" si="89"/>
        <v>-0.35772573839662458</v>
      </c>
      <c r="N182" s="20">
        <f t="shared" ca="1" si="90"/>
        <v>0.45963389007341543</v>
      </c>
      <c r="O182">
        <f t="shared" ca="1" si="91"/>
        <v>-0.16442287271862552</v>
      </c>
      <c r="P182">
        <f t="shared" si="78"/>
        <v>0.88</v>
      </c>
      <c r="Q182">
        <f t="shared" si="78"/>
        <v>0.06</v>
      </c>
      <c r="R182" s="21">
        <f t="shared" si="79"/>
        <v>0.21797912317327767</v>
      </c>
      <c r="S182">
        <f t="shared" si="83"/>
        <v>0.27797912317327766</v>
      </c>
      <c r="T182" t="b">
        <f t="shared" si="92"/>
        <v>1</v>
      </c>
      <c r="U182">
        <f t="shared" si="93"/>
        <v>1.1579791231732777</v>
      </c>
      <c r="V182">
        <f t="shared" si="94"/>
        <v>-0.30297912317327769</v>
      </c>
      <c r="W182" s="20">
        <f t="shared" ca="1" si="95"/>
        <v>0.45963389007341543</v>
      </c>
      <c r="X182">
        <f t="shared" ca="1" si="96"/>
        <v>-0.13925947299516611</v>
      </c>
      <c r="Y182">
        <f t="shared" si="80"/>
        <v>0.44</v>
      </c>
      <c r="Z182">
        <f t="shared" si="80"/>
        <v>5.7299999999999997E-2</v>
      </c>
      <c r="AA182" s="21">
        <f t="shared" si="81"/>
        <v>0.21256725755995828</v>
      </c>
      <c r="AB182">
        <f t="shared" si="84"/>
        <v>0.26986725755995827</v>
      </c>
      <c r="AC182" t="b">
        <f t="shared" si="97"/>
        <v>1</v>
      </c>
      <c r="AD182">
        <f t="shared" si="98"/>
        <v>0.70986725755995828</v>
      </c>
      <c r="AE182">
        <f t="shared" si="99"/>
        <v>0.14513274244004171</v>
      </c>
      <c r="AF182" s="20">
        <f t="shared" ca="1" si="100"/>
        <v>0.45963389007341543</v>
      </c>
      <c r="AG182">
        <f t="shared" ca="1" si="101"/>
        <v>6.6707926984739443E-2</v>
      </c>
    </row>
    <row r="183" spans="1:33" x14ac:dyDescent="0.25">
      <c r="A183" s="10">
        <v>42156</v>
      </c>
      <c r="B183">
        <f>VLOOKUP($A183,CurveFetch!$D$8:$T$292,B$12)</f>
        <v>5.2960000000000003</v>
      </c>
      <c r="C183">
        <f>VLOOKUP($A183,CurveFetch!$D$8:$T$292,C$12)</f>
        <v>-0.27500000000000002</v>
      </c>
      <c r="D183">
        <f>VLOOKUP($A183,CurveFetch!$D$8:$T$292,D$12)</f>
        <v>0.57999999999999996</v>
      </c>
      <c r="E183">
        <f t="shared" si="85"/>
        <v>5.0209999999999999</v>
      </c>
      <c r="F183">
        <f t="shared" si="86"/>
        <v>0.85499999999999998</v>
      </c>
      <c r="G183">
        <f t="shared" si="76"/>
        <v>0.88</v>
      </c>
      <c r="H183">
        <f t="shared" si="76"/>
        <v>0.06</v>
      </c>
      <c r="I183" s="21">
        <f t="shared" si="77"/>
        <v>0.27541350210970467</v>
      </c>
      <c r="J183">
        <f t="shared" si="82"/>
        <v>0.33541350210970466</v>
      </c>
      <c r="K183" t="b">
        <f t="shared" si="87"/>
        <v>1</v>
      </c>
      <c r="L183">
        <f t="shared" si="88"/>
        <v>1.2154135021097048</v>
      </c>
      <c r="M183">
        <f t="shared" si="89"/>
        <v>-0.3604135021097048</v>
      </c>
      <c r="N183" s="20">
        <f t="shared" ca="1" si="90"/>
        <v>0.45749200103170345</v>
      </c>
      <c r="O183">
        <f t="shared" ca="1" si="91"/>
        <v>-0.16488629427901291</v>
      </c>
      <c r="P183">
        <f t="shared" si="78"/>
        <v>0.88</v>
      </c>
      <c r="Q183">
        <f t="shared" si="78"/>
        <v>0.06</v>
      </c>
      <c r="R183" s="21">
        <f t="shared" si="79"/>
        <v>0.22012734864300629</v>
      </c>
      <c r="S183">
        <f t="shared" si="83"/>
        <v>0.28012734864300626</v>
      </c>
      <c r="T183" t="b">
        <f t="shared" si="92"/>
        <v>1</v>
      </c>
      <c r="U183">
        <f t="shared" si="93"/>
        <v>1.1601273486430062</v>
      </c>
      <c r="V183">
        <f t="shared" si="94"/>
        <v>-0.30512734864300617</v>
      </c>
      <c r="W183" s="20">
        <f t="shared" ca="1" si="95"/>
        <v>0.45749200103170345</v>
      </c>
      <c r="X183">
        <f t="shared" ca="1" si="96"/>
        <v>-0.13959332130018712</v>
      </c>
      <c r="Y183">
        <f t="shared" si="80"/>
        <v>0.44</v>
      </c>
      <c r="Z183">
        <f t="shared" si="80"/>
        <v>5.7299999999999997E-2</v>
      </c>
      <c r="AA183" s="21">
        <f t="shared" si="81"/>
        <v>0.21466214807090719</v>
      </c>
      <c r="AB183">
        <f t="shared" si="84"/>
        <v>0.27196214807090718</v>
      </c>
      <c r="AC183" t="b">
        <f t="shared" si="97"/>
        <v>1</v>
      </c>
      <c r="AD183">
        <f t="shared" si="98"/>
        <v>0.71196214807090719</v>
      </c>
      <c r="AE183">
        <f t="shared" si="99"/>
        <v>0.1430378519290928</v>
      </c>
      <c r="AF183" s="20">
        <f t="shared" ca="1" si="100"/>
        <v>0.45749200103170345</v>
      </c>
      <c r="AG183">
        <f t="shared" ca="1" si="101"/>
        <v>6.5438673102317171E-2</v>
      </c>
    </row>
    <row r="184" spans="1:33" x14ac:dyDescent="0.25">
      <c r="A184" s="10">
        <v>42186</v>
      </c>
      <c r="B184">
        <f>VLOOKUP($A184,CurveFetch!$D$8:$T$292,B$12)</f>
        <v>5.3259999999999996</v>
      </c>
      <c r="C184">
        <f>VLOOKUP($A184,CurveFetch!$D$8:$T$292,C$12)</f>
        <v>-0.27500000000000002</v>
      </c>
      <c r="D184">
        <f>VLOOKUP($A184,CurveFetch!$D$8:$T$292,D$12)</f>
        <v>0.57999999999999996</v>
      </c>
      <c r="E184">
        <f t="shared" si="85"/>
        <v>5.0509999999999993</v>
      </c>
      <c r="F184">
        <f t="shared" si="86"/>
        <v>0.85499999999999998</v>
      </c>
      <c r="G184">
        <f t="shared" si="76"/>
        <v>0.88</v>
      </c>
      <c r="H184">
        <f t="shared" si="76"/>
        <v>0.06</v>
      </c>
      <c r="I184" s="21">
        <f t="shared" si="77"/>
        <v>0.27705907172995781</v>
      </c>
      <c r="J184">
        <f t="shared" si="82"/>
        <v>0.3370590717299578</v>
      </c>
      <c r="K184" t="b">
        <f t="shared" si="87"/>
        <v>1</v>
      </c>
      <c r="L184">
        <f t="shared" si="88"/>
        <v>1.2170590717299579</v>
      </c>
      <c r="M184">
        <f t="shared" si="89"/>
        <v>-0.36205907172995788</v>
      </c>
      <c r="N184" s="20">
        <f t="shared" ca="1" si="90"/>
        <v>0.4554287090746072</v>
      </c>
      <c r="O184">
        <f t="shared" ca="1" si="91"/>
        <v>-0.16489209564672533</v>
      </c>
      <c r="P184">
        <f t="shared" si="78"/>
        <v>0.88</v>
      </c>
      <c r="Q184">
        <f t="shared" si="78"/>
        <v>0.06</v>
      </c>
      <c r="R184" s="21">
        <f t="shared" si="79"/>
        <v>0.22144258872651357</v>
      </c>
      <c r="S184">
        <f t="shared" si="83"/>
        <v>0.28144258872651357</v>
      </c>
      <c r="T184" t="b">
        <f t="shared" si="92"/>
        <v>1</v>
      </c>
      <c r="U184">
        <f t="shared" si="93"/>
        <v>1.1614425887265136</v>
      </c>
      <c r="V184">
        <f t="shared" si="94"/>
        <v>-0.30644258872651364</v>
      </c>
      <c r="W184" s="20">
        <f t="shared" ca="1" si="95"/>
        <v>0.4554287090746072</v>
      </c>
      <c r="X184">
        <f t="shared" ca="1" si="96"/>
        <v>-0.1395627525891969</v>
      </c>
      <c r="Y184">
        <f t="shared" si="80"/>
        <v>0.44</v>
      </c>
      <c r="Z184">
        <f t="shared" si="80"/>
        <v>5.7299999999999997E-2</v>
      </c>
      <c r="AA184" s="21">
        <f t="shared" si="81"/>
        <v>0.21594473409801876</v>
      </c>
      <c r="AB184">
        <f t="shared" si="84"/>
        <v>0.27324473409801875</v>
      </c>
      <c r="AC184" t="b">
        <f t="shared" si="97"/>
        <v>1</v>
      </c>
      <c r="AD184">
        <f t="shared" si="98"/>
        <v>0.71324473409801881</v>
      </c>
      <c r="AE184">
        <f t="shared" si="99"/>
        <v>0.14175526590198118</v>
      </c>
      <c r="AF184" s="20">
        <f t="shared" ca="1" si="100"/>
        <v>0.4554287090746072</v>
      </c>
      <c r="AG184">
        <f t="shared" ca="1" si="101"/>
        <v>6.4559417754266976E-2</v>
      </c>
    </row>
    <row r="185" spans="1:33" x14ac:dyDescent="0.25">
      <c r="A185" s="10">
        <v>42217</v>
      </c>
      <c r="B185">
        <f>VLOOKUP($A185,CurveFetch!$D$8:$T$292,B$12)</f>
        <v>5.3840000000000003</v>
      </c>
      <c r="C185">
        <f>VLOOKUP($A185,CurveFetch!$D$8:$T$292,C$12)</f>
        <v>-0.27500000000000002</v>
      </c>
      <c r="D185">
        <f>VLOOKUP($A185,CurveFetch!$D$8:$T$292,D$12)</f>
        <v>0.57999999999999996</v>
      </c>
      <c r="E185">
        <f t="shared" si="85"/>
        <v>5.109</v>
      </c>
      <c r="F185">
        <f t="shared" si="86"/>
        <v>0.85499999999999998</v>
      </c>
      <c r="G185">
        <f t="shared" si="76"/>
        <v>0.88</v>
      </c>
      <c r="H185">
        <f t="shared" si="76"/>
        <v>0.06</v>
      </c>
      <c r="I185" s="21">
        <f t="shared" si="77"/>
        <v>0.28024050632911396</v>
      </c>
      <c r="J185">
        <f t="shared" si="82"/>
        <v>0.34024050632911396</v>
      </c>
      <c r="K185" t="b">
        <f t="shared" si="87"/>
        <v>1</v>
      </c>
      <c r="L185">
        <f t="shared" si="88"/>
        <v>1.220240506329114</v>
      </c>
      <c r="M185">
        <f t="shared" si="89"/>
        <v>-0.36524050632911398</v>
      </c>
      <c r="N185" s="20">
        <f t="shared" ca="1" si="90"/>
        <v>0.45330641613164735</v>
      </c>
      <c r="O185">
        <f t="shared" ca="1" si="91"/>
        <v>-0.16556586495015893</v>
      </c>
      <c r="P185">
        <f t="shared" si="78"/>
        <v>0.88</v>
      </c>
      <c r="Q185">
        <f t="shared" si="78"/>
        <v>0.06</v>
      </c>
      <c r="R185" s="21">
        <f t="shared" si="79"/>
        <v>0.22398538622129438</v>
      </c>
      <c r="S185">
        <f t="shared" si="83"/>
        <v>0.28398538622129438</v>
      </c>
      <c r="T185" t="b">
        <f t="shared" si="92"/>
        <v>1</v>
      </c>
      <c r="U185">
        <f t="shared" si="93"/>
        <v>1.1639853862212943</v>
      </c>
      <c r="V185">
        <f t="shared" si="94"/>
        <v>-0.30898538622129434</v>
      </c>
      <c r="W185" s="20">
        <f t="shared" ca="1" si="95"/>
        <v>0.45330641613164735</v>
      </c>
      <c r="X185">
        <f t="shared" ca="1" si="96"/>
        <v>-0.14006505806502784</v>
      </c>
      <c r="Y185">
        <f t="shared" si="80"/>
        <v>0.44</v>
      </c>
      <c r="Z185">
        <f t="shared" si="80"/>
        <v>5.7299999999999997E-2</v>
      </c>
      <c r="AA185" s="21">
        <f t="shared" si="81"/>
        <v>0.21842440041710115</v>
      </c>
      <c r="AB185">
        <f t="shared" si="84"/>
        <v>0.27572440041710117</v>
      </c>
      <c r="AC185" t="b">
        <f t="shared" si="97"/>
        <v>1</v>
      </c>
      <c r="AD185">
        <f t="shared" si="98"/>
        <v>0.71572440041710117</v>
      </c>
      <c r="AE185">
        <f t="shared" si="99"/>
        <v>0.13927559958289881</v>
      </c>
      <c r="AF185" s="20">
        <f t="shared" ca="1" si="100"/>
        <v>0.45330641613164735</v>
      </c>
      <c r="AG185">
        <f t="shared" ca="1" si="101"/>
        <v>6.3134522901510212E-2</v>
      </c>
    </row>
    <row r="186" spans="1:33" x14ac:dyDescent="0.25">
      <c r="A186" s="10">
        <v>42248</v>
      </c>
      <c r="B186">
        <f>VLOOKUP($A186,CurveFetch!$D$8:$T$292,B$12)</f>
        <v>5.3920000000000003</v>
      </c>
      <c r="C186">
        <f>VLOOKUP($A186,CurveFetch!$D$8:$T$292,C$12)</f>
        <v>-0.27500000000000002</v>
      </c>
      <c r="D186">
        <f>VLOOKUP($A186,CurveFetch!$D$8:$T$292,D$12)</f>
        <v>0.57999999999999996</v>
      </c>
      <c r="E186">
        <f t="shared" si="85"/>
        <v>5.117</v>
      </c>
      <c r="F186">
        <f t="shared" si="86"/>
        <v>0.85499999999999998</v>
      </c>
      <c r="G186">
        <f t="shared" si="76"/>
        <v>0.88</v>
      </c>
      <c r="H186">
        <f t="shared" si="76"/>
        <v>0.06</v>
      </c>
      <c r="I186" s="21">
        <f t="shared" si="77"/>
        <v>0.2806793248945148</v>
      </c>
      <c r="J186">
        <f t="shared" si="82"/>
        <v>0.3406793248945148</v>
      </c>
      <c r="K186" t="b">
        <f t="shared" si="87"/>
        <v>1</v>
      </c>
      <c r="L186">
        <f t="shared" si="88"/>
        <v>1.2206793248945149</v>
      </c>
      <c r="M186">
        <f t="shared" si="89"/>
        <v>-0.36567932489451493</v>
      </c>
      <c r="N186" s="20">
        <f t="shared" ca="1" si="90"/>
        <v>0.45119401305124124</v>
      </c>
      <c r="O186">
        <f t="shared" ca="1" si="91"/>
        <v>-0.16499232208902487</v>
      </c>
      <c r="P186">
        <f t="shared" si="78"/>
        <v>0.88</v>
      </c>
      <c r="Q186">
        <f t="shared" si="78"/>
        <v>0.06</v>
      </c>
      <c r="R186" s="21">
        <f t="shared" si="79"/>
        <v>0.22433611691022967</v>
      </c>
      <c r="S186">
        <f t="shared" si="83"/>
        <v>0.28433611691022964</v>
      </c>
      <c r="T186" t="b">
        <f t="shared" si="92"/>
        <v>1</v>
      </c>
      <c r="U186">
        <f t="shared" si="93"/>
        <v>1.1643361169102295</v>
      </c>
      <c r="V186">
        <f t="shared" si="94"/>
        <v>-0.30933611691022955</v>
      </c>
      <c r="W186" s="20">
        <f t="shared" ca="1" si="95"/>
        <v>0.45119401305124124</v>
      </c>
      <c r="X186">
        <f t="shared" ca="1" si="96"/>
        <v>-0.1395706039704144</v>
      </c>
      <c r="Y186">
        <f t="shared" si="80"/>
        <v>0.44</v>
      </c>
      <c r="Z186">
        <f t="shared" si="80"/>
        <v>5.7299999999999997E-2</v>
      </c>
      <c r="AA186" s="21">
        <f t="shared" si="81"/>
        <v>0.21876642335766425</v>
      </c>
      <c r="AB186">
        <f t="shared" si="84"/>
        <v>0.27606642335766424</v>
      </c>
      <c r="AC186" t="b">
        <f t="shared" si="97"/>
        <v>1</v>
      </c>
      <c r="AD186">
        <f t="shared" si="98"/>
        <v>0.71606642335766424</v>
      </c>
      <c r="AE186">
        <f t="shared" si="99"/>
        <v>0.13893357664233574</v>
      </c>
      <c r="AF186" s="20">
        <f t="shared" ca="1" si="100"/>
        <v>0.45119401305124124</v>
      </c>
      <c r="AG186">
        <f t="shared" ca="1" si="101"/>
        <v>6.2685997992817655E-2</v>
      </c>
    </row>
    <row r="187" spans="1:33" x14ac:dyDescent="0.25">
      <c r="A187" s="10">
        <v>42278</v>
      </c>
      <c r="B187">
        <f>VLOOKUP($A187,CurveFetch!$D$8:$T$292,B$12)</f>
        <v>5.42</v>
      </c>
      <c r="C187">
        <f>VLOOKUP($A187,CurveFetch!$D$8:$T$292,C$12)</f>
        <v>-0.27500000000000002</v>
      </c>
      <c r="D187">
        <f>VLOOKUP($A187,CurveFetch!$D$8:$T$292,D$12)</f>
        <v>0.57999999999999996</v>
      </c>
      <c r="E187">
        <f t="shared" si="85"/>
        <v>5.1449999999999996</v>
      </c>
      <c r="F187">
        <f t="shared" si="86"/>
        <v>0.85499999999999998</v>
      </c>
      <c r="G187">
        <f t="shared" si="76"/>
        <v>0.88</v>
      </c>
      <c r="H187">
        <f t="shared" si="76"/>
        <v>0.06</v>
      </c>
      <c r="I187" s="21">
        <f t="shared" si="77"/>
        <v>0.2822151898734177</v>
      </c>
      <c r="J187">
        <f t="shared" si="82"/>
        <v>0.3422151898734177</v>
      </c>
      <c r="K187" t="b">
        <f t="shared" si="87"/>
        <v>1</v>
      </c>
      <c r="L187">
        <f t="shared" si="88"/>
        <v>1.2222151898734177</v>
      </c>
      <c r="M187">
        <f t="shared" si="89"/>
        <v>-0.36721518987341772</v>
      </c>
      <c r="N187" s="20">
        <f t="shared" ca="1" si="90"/>
        <v>0.44915912506168254</v>
      </c>
      <c r="O187">
        <f t="shared" ca="1" si="91"/>
        <v>-0.16493805339290393</v>
      </c>
      <c r="P187">
        <f t="shared" si="78"/>
        <v>0.88</v>
      </c>
      <c r="Q187">
        <f t="shared" si="78"/>
        <v>0.06</v>
      </c>
      <c r="R187" s="21">
        <f t="shared" si="79"/>
        <v>0.22556367432150312</v>
      </c>
      <c r="S187">
        <f t="shared" si="83"/>
        <v>0.28556367432150309</v>
      </c>
      <c r="T187" t="b">
        <f t="shared" si="92"/>
        <v>1</v>
      </c>
      <c r="U187">
        <f t="shared" si="93"/>
        <v>1.1655636743215032</v>
      </c>
      <c r="V187">
        <f t="shared" si="94"/>
        <v>-0.31056367432150322</v>
      </c>
      <c r="W187" s="20">
        <f t="shared" ca="1" si="95"/>
        <v>0.44915912506168254</v>
      </c>
      <c r="X187">
        <f t="shared" ca="1" si="96"/>
        <v>-0.13949250823418771</v>
      </c>
      <c r="Y187">
        <f t="shared" si="80"/>
        <v>0.44</v>
      </c>
      <c r="Z187">
        <f t="shared" si="80"/>
        <v>5.7299999999999997E-2</v>
      </c>
      <c r="AA187" s="21">
        <f t="shared" si="81"/>
        <v>0.21996350364963504</v>
      </c>
      <c r="AB187">
        <f t="shared" si="84"/>
        <v>0.27726350364963503</v>
      </c>
      <c r="AC187" t="b">
        <f t="shared" si="97"/>
        <v>1</v>
      </c>
      <c r="AD187">
        <f t="shared" si="98"/>
        <v>0.71726350364963509</v>
      </c>
      <c r="AE187">
        <f t="shared" si="99"/>
        <v>0.13773649635036489</v>
      </c>
      <c r="AF187" s="20">
        <f t="shared" ca="1" si="100"/>
        <v>0.44915912506168254</v>
      </c>
      <c r="AG187">
        <f t="shared" ca="1" si="101"/>
        <v>6.1865604189791527E-2</v>
      </c>
    </row>
    <row r="188" spans="1:33" x14ac:dyDescent="0.25">
      <c r="A188" s="10">
        <v>42309</v>
      </c>
      <c r="B188">
        <f>VLOOKUP($A188,CurveFetch!$D$8:$T$292,B$12)</f>
        <v>5.5419999999999998</v>
      </c>
      <c r="C188">
        <f>VLOOKUP($A188,CurveFetch!$D$8:$T$292,C$12)</f>
        <v>-0.16</v>
      </c>
      <c r="D188">
        <f>VLOOKUP($A188,CurveFetch!$D$8:$T$292,D$12)</f>
        <v>0.32</v>
      </c>
      <c r="E188">
        <f t="shared" si="85"/>
        <v>5.3819999999999997</v>
      </c>
      <c r="F188">
        <f t="shared" si="86"/>
        <v>0.48</v>
      </c>
      <c r="G188">
        <f t="shared" si="76"/>
        <v>0.88</v>
      </c>
      <c r="H188">
        <f t="shared" si="76"/>
        <v>0.06</v>
      </c>
      <c r="I188" s="21">
        <f t="shared" si="77"/>
        <v>0.29521518987341772</v>
      </c>
      <c r="J188">
        <f t="shared" si="82"/>
        <v>0.35521518987341771</v>
      </c>
      <c r="K188" t="b">
        <f t="shared" si="87"/>
        <v>1</v>
      </c>
      <c r="L188">
        <f t="shared" si="88"/>
        <v>1.2352151898734176</v>
      </c>
      <c r="M188">
        <f t="shared" si="89"/>
        <v>-0.75521518987341762</v>
      </c>
      <c r="N188" s="20">
        <f t="shared" ca="1" si="90"/>
        <v>0.4470660483135756</v>
      </c>
      <c r="O188">
        <f t="shared" ca="1" si="91"/>
        <v>-0.33763107056309549</v>
      </c>
      <c r="P188">
        <f t="shared" si="78"/>
        <v>0.88</v>
      </c>
      <c r="Q188">
        <f t="shared" si="78"/>
        <v>0.06</v>
      </c>
      <c r="R188" s="21">
        <f t="shared" si="79"/>
        <v>0.23595407098121085</v>
      </c>
      <c r="S188">
        <f t="shared" si="83"/>
        <v>0.29595407098121085</v>
      </c>
      <c r="T188" t="b">
        <f t="shared" si="92"/>
        <v>1</v>
      </c>
      <c r="U188">
        <f t="shared" si="93"/>
        <v>1.1759540709812109</v>
      </c>
      <c r="V188">
        <f t="shared" si="94"/>
        <v>-0.69595407098121087</v>
      </c>
      <c r="W188" s="20">
        <f t="shared" ca="1" si="95"/>
        <v>0.4470660483135756</v>
      </c>
      <c r="X188">
        <f t="shared" ca="1" si="96"/>
        <v>-0.31113743632131563</v>
      </c>
      <c r="Y188">
        <f t="shared" si="80"/>
        <v>0.44</v>
      </c>
      <c r="Z188">
        <f t="shared" si="80"/>
        <v>5.7299999999999997E-2</v>
      </c>
      <c r="AA188" s="21">
        <f t="shared" si="81"/>
        <v>0.23009593326381647</v>
      </c>
      <c r="AB188">
        <f t="shared" si="84"/>
        <v>0.28739593326381646</v>
      </c>
      <c r="AC188" t="b">
        <f t="shared" si="97"/>
        <v>1</v>
      </c>
      <c r="AD188">
        <f t="shared" si="98"/>
        <v>0.72739593326381646</v>
      </c>
      <c r="AE188">
        <f t="shared" si="99"/>
        <v>-0.24739593326381648</v>
      </c>
      <c r="AF188" s="20">
        <f t="shared" ca="1" si="100"/>
        <v>0.4470660483135756</v>
      </c>
      <c r="AG188">
        <f t="shared" ca="1" si="101"/>
        <v>-0.1106023222531035</v>
      </c>
    </row>
    <row r="189" spans="1:33" x14ac:dyDescent="0.25">
      <c r="A189" s="10">
        <v>42339</v>
      </c>
      <c r="B189">
        <f>VLOOKUP($A189,CurveFetch!$D$8:$T$292,B$12)</f>
        <v>5.67</v>
      </c>
      <c r="C189">
        <f>VLOOKUP($A189,CurveFetch!$D$8:$T$292,C$12)</f>
        <v>-0.16</v>
      </c>
      <c r="D189">
        <f>VLOOKUP($A189,CurveFetch!$D$8:$T$292,D$12)</f>
        <v>0.32</v>
      </c>
      <c r="E189">
        <f t="shared" si="85"/>
        <v>5.51</v>
      </c>
      <c r="F189">
        <f t="shared" si="86"/>
        <v>0.48</v>
      </c>
      <c r="G189">
        <f t="shared" si="76"/>
        <v>0.88</v>
      </c>
      <c r="H189">
        <f t="shared" si="76"/>
        <v>0.06</v>
      </c>
      <c r="I189" s="21">
        <f t="shared" si="77"/>
        <v>0.30223628691983123</v>
      </c>
      <c r="J189">
        <f t="shared" si="82"/>
        <v>0.36223628691983123</v>
      </c>
      <c r="K189" t="b">
        <f t="shared" si="87"/>
        <v>1</v>
      </c>
      <c r="L189">
        <f t="shared" si="88"/>
        <v>1.2422362869198311</v>
      </c>
      <c r="M189">
        <f t="shared" si="89"/>
        <v>-0.76223628691983114</v>
      </c>
      <c r="N189" s="20">
        <f t="shared" ca="1" si="90"/>
        <v>0.44504977747234586</v>
      </c>
      <c r="O189">
        <f t="shared" ca="1" si="91"/>
        <v>-0.33923308987501805</v>
      </c>
      <c r="P189">
        <f t="shared" si="78"/>
        <v>0.88</v>
      </c>
      <c r="Q189">
        <f t="shared" si="78"/>
        <v>0.06</v>
      </c>
      <c r="R189" s="21">
        <f t="shared" si="79"/>
        <v>0.24156576200417537</v>
      </c>
      <c r="S189">
        <f t="shared" si="83"/>
        <v>0.3015657620041754</v>
      </c>
      <c r="T189" t="b">
        <f t="shared" si="92"/>
        <v>1</v>
      </c>
      <c r="U189">
        <f t="shared" si="93"/>
        <v>1.1815657620041753</v>
      </c>
      <c r="V189">
        <f t="shared" si="94"/>
        <v>-0.70156576200417531</v>
      </c>
      <c r="W189" s="20">
        <f t="shared" ca="1" si="95"/>
        <v>0.44504977747234586</v>
      </c>
      <c r="X189">
        <f t="shared" ca="1" si="96"/>
        <v>-0.31223168626217496</v>
      </c>
      <c r="Y189">
        <f t="shared" si="80"/>
        <v>0.44</v>
      </c>
      <c r="Z189">
        <f t="shared" si="80"/>
        <v>5.7299999999999997E-2</v>
      </c>
      <c r="AA189" s="21">
        <f t="shared" si="81"/>
        <v>0.23556830031282586</v>
      </c>
      <c r="AB189">
        <f t="shared" si="84"/>
        <v>0.29286830031282585</v>
      </c>
      <c r="AC189" t="b">
        <f t="shared" si="97"/>
        <v>1</v>
      </c>
      <c r="AD189">
        <f t="shared" si="98"/>
        <v>0.73286830031282579</v>
      </c>
      <c r="AE189">
        <f t="shared" si="99"/>
        <v>-0.25286830031282581</v>
      </c>
      <c r="AF189" s="20">
        <f t="shared" ca="1" si="100"/>
        <v>0.44504977747234586</v>
      </c>
      <c r="AG189">
        <f t="shared" ca="1" si="101"/>
        <v>-0.11253898078403346</v>
      </c>
    </row>
    <row r="190" spans="1:33" x14ac:dyDescent="0.25">
      <c r="A190" s="10">
        <v>42370</v>
      </c>
      <c r="B190">
        <f>VLOOKUP($A190,CurveFetch!$D$8:$T$292,B$12)</f>
        <v>5.68</v>
      </c>
      <c r="C190">
        <f>VLOOKUP($A190,CurveFetch!$D$8:$T$292,C$12)</f>
        <v>-0.16</v>
      </c>
      <c r="D190">
        <f>VLOOKUP($A190,CurveFetch!$D$8:$T$292,D$12)</f>
        <v>0.32</v>
      </c>
      <c r="E190">
        <f t="shared" si="85"/>
        <v>5.52</v>
      </c>
      <c r="F190">
        <f t="shared" si="86"/>
        <v>0.48</v>
      </c>
      <c r="G190">
        <f t="shared" si="76"/>
        <v>0.88</v>
      </c>
      <c r="H190">
        <f t="shared" si="76"/>
        <v>0.06</v>
      </c>
      <c r="I190" s="21">
        <f t="shared" si="77"/>
        <v>0.30278481012658226</v>
      </c>
      <c r="J190">
        <f t="shared" si="82"/>
        <v>0.36278481012658226</v>
      </c>
      <c r="K190" t="b">
        <f t="shared" si="87"/>
        <v>1</v>
      </c>
      <c r="L190">
        <f t="shared" si="88"/>
        <v>1.2427848101265822</v>
      </c>
      <c r="M190">
        <f t="shared" si="89"/>
        <v>-0.76278481012658217</v>
      </c>
      <c r="N190" s="20">
        <f t="shared" ca="1" si="90"/>
        <v>0.44297585024032149</v>
      </c>
      <c r="O190">
        <f t="shared" ca="1" si="91"/>
        <v>-0.33789524981622493</v>
      </c>
      <c r="P190">
        <f t="shared" si="78"/>
        <v>0.88</v>
      </c>
      <c r="Q190">
        <f t="shared" si="78"/>
        <v>0.06</v>
      </c>
      <c r="R190" s="21">
        <f t="shared" si="79"/>
        <v>0.24200417536534446</v>
      </c>
      <c r="S190">
        <f t="shared" si="83"/>
        <v>0.30200417536534446</v>
      </c>
      <c r="T190" t="b">
        <f t="shared" si="92"/>
        <v>1</v>
      </c>
      <c r="U190">
        <f t="shared" si="93"/>
        <v>1.1820041753653445</v>
      </c>
      <c r="V190">
        <f t="shared" si="94"/>
        <v>-0.70200417536534454</v>
      </c>
      <c r="W190" s="20">
        <f t="shared" ca="1" si="95"/>
        <v>0.44297585024032149</v>
      </c>
      <c r="X190">
        <f t="shared" ca="1" si="96"/>
        <v>-0.31097089645471926</v>
      </c>
      <c r="Y190">
        <f t="shared" si="80"/>
        <v>0.44</v>
      </c>
      <c r="Z190">
        <f t="shared" si="80"/>
        <v>5.7299999999999997E-2</v>
      </c>
      <c r="AA190" s="21">
        <f t="shared" si="81"/>
        <v>0.23599582898852972</v>
      </c>
      <c r="AB190">
        <f t="shared" si="84"/>
        <v>0.29329582898852974</v>
      </c>
      <c r="AC190" t="b">
        <f t="shared" si="97"/>
        <v>1</v>
      </c>
      <c r="AD190">
        <f t="shared" si="98"/>
        <v>0.73329582898852974</v>
      </c>
      <c r="AE190">
        <f t="shared" si="99"/>
        <v>-0.25329582898852976</v>
      </c>
      <c r="AF190" s="20">
        <f t="shared" ca="1" si="100"/>
        <v>0.44297585024032149</v>
      </c>
      <c r="AG190">
        <f t="shared" ca="1" si="101"/>
        <v>-0.11220393520852104</v>
      </c>
    </row>
    <row r="191" spans="1:33" x14ac:dyDescent="0.25">
      <c r="A191" s="10">
        <v>42401</v>
      </c>
      <c r="B191">
        <f>VLOOKUP($A191,CurveFetch!$D$8:$T$292,B$12)</f>
        <v>5.56</v>
      </c>
      <c r="C191">
        <f>VLOOKUP($A191,CurveFetch!$D$8:$T$292,C$12)</f>
        <v>-0.16</v>
      </c>
      <c r="D191">
        <f>VLOOKUP($A191,CurveFetch!$D$8:$T$292,D$12)</f>
        <v>0.32</v>
      </c>
      <c r="E191">
        <f t="shared" si="85"/>
        <v>5.3999999999999995</v>
      </c>
      <c r="F191">
        <f t="shared" si="86"/>
        <v>0.48</v>
      </c>
      <c r="G191">
        <f t="shared" si="76"/>
        <v>0.88</v>
      </c>
      <c r="H191">
        <f t="shared" si="76"/>
        <v>0.06</v>
      </c>
      <c r="I191" s="21">
        <f t="shared" si="77"/>
        <v>0.29620253164556959</v>
      </c>
      <c r="J191">
        <f t="shared" si="82"/>
        <v>0.35620253164556959</v>
      </c>
      <c r="K191" t="b">
        <f t="shared" si="87"/>
        <v>1</v>
      </c>
      <c r="L191">
        <f t="shared" si="88"/>
        <v>1.2362025316455696</v>
      </c>
      <c r="M191">
        <f t="shared" si="89"/>
        <v>-0.75620253164556961</v>
      </c>
      <c r="N191" s="20">
        <f t="shared" ca="1" si="90"/>
        <v>0.44091158748715237</v>
      </c>
      <c r="O191">
        <f t="shared" ca="1" si="91"/>
        <v>-0.3334184586896517</v>
      </c>
      <c r="P191">
        <f t="shared" si="78"/>
        <v>0.88</v>
      </c>
      <c r="Q191">
        <f t="shared" si="78"/>
        <v>0.06</v>
      </c>
      <c r="R191" s="21">
        <f t="shared" si="79"/>
        <v>0.23674321503131524</v>
      </c>
      <c r="S191">
        <f t="shared" si="83"/>
        <v>0.29674321503131523</v>
      </c>
      <c r="T191" t="b">
        <f t="shared" si="92"/>
        <v>1</v>
      </c>
      <c r="U191">
        <f t="shared" si="93"/>
        <v>1.1767432150313153</v>
      </c>
      <c r="V191">
        <f t="shared" si="94"/>
        <v>-0.69674321503131531</v>
      </c>
      <c r="W191" s="20">
        <f t="shared" ca="1" si="95"/>
        <v>0.44091158748715237</v>
      </c>
      <c r="X191">
        <f t="shared" ca="1" si="96"/>
        <v>-0.30720215701035958</v>
      </c>
      <c r="Y191">
        <f t="shared" si="80"/>
        <v>0.44</v>
      </c>
      <c r="Z191">
        <f t="shared" si="80"/>
        <v>5.7299999999999997E-2</v>
      </c>
      <c r="AA191" s="21">
        <f t="shared" si="81"/>
        <v>0.2308654848800834</v>
      </c>
      <c r="AB191">
        <f t="shared" si="84"/>
        <v>0.28816548488008342</v>
      </c>
      <c r="AC191" t="b">
        <f t="shared" si="97"/>
        <v>1</v>
      </c>
      <c r="AD191">
        <f t="shared" si="98"/>
        <v>0.72816548488008337</v>
      </c>
      <c r="AE191">
        <f t="shared" si="99"/>
        <v>-0.24816548488008339</v>
      </c>
      <c r="AF191" s="20">
        <f t="shared" ca="1" si="100"/>
        <v>0.44091158748715237</v>
      </c>
      <c r="AG191">
        <f t="shared" ca="1" si="101"/>
        <v>-0.10941903789799648</v>
      </c>
    </row>
    <row r="192" spans="1:33" x14ac:dyDescent="0.25">
      <c r="A192" s="10">
        <v>42430</v>
      </c>
      <c r="B192">
        <f>VLOOKUP($A192,CurveFetch!$D$8:$T$292,B$12)</f>
        <v>5.42</v>
      </c>
      <c r="C192">
        <f>VLOOKUP($A192,CurveFetch!$D$8:$T$292,C$12)</f>
        <v>-0.16</v>
      </c>
      <c r="D192">
        <f>VLOOKUP($A192,CurveFetch!$D$8:$T$292,D$12)</f>
        <v>0.32</v>
      </c>
      <c r="E192">
        <f t="shared" si="85"/>
        <v>5.26</v>
      </c>
      <c r="F192">
        <f t="shared" si="86"/>
        <v>0.48</v>
      </c>
      <c r="G192">
        <f t="shared" si="76"/>
        <v>0.88</v>
      </c>
      <c r="H192">
        <f t="shared" si="76"/>
        <v>0.06</v>
      </c>
      <c r="I192" s="21">
        <f t="shared" si="77"/>
        <v>0.28852320675105486</v>
      </c>
      <c r="J192">
        <f t="shared" si="82"/>
        <v>0.34852320675105486</v>
      </c>
      <c r="K192" t="b">
        <f t="shared" si="87"/>
        <v>1</v>
      </c>
      <c r="L192">
        <f t="shared" si="88"/>
        <v>1.228523206751055</v>
      </c>
      <c r="M192">
        <f t="shared" si="89"/>
        <v>-0.74852320675105499</v>
      </c>
      <c r="N192" s="20">
        <f t="shared" ca="1" si="90"/>
        <v>0.43898921239828176</v>
      </c>
      <c r="O192">
        <f t="shared" ca="1" si="91"/>
        <v>-0.32859361299348183</v>
      </c>
      <c r="P192">
        <f t="shared" si="78"/>
        <v>0.88</v>
      </c>
      <c r="Q192">
        <f t="shared" si="78"/>
        <v>0.06</v>
      </c>
      <c r="R192" s="21">
        <f t="shared" si="79"/>
        <v>0.23060542797494782</v>
      </c>
      <c r="S192">
        <f t="shared" si="83"/>
        <v>0.29060542797494782</v>
      </c>
      <c r="T192" t="b">
        <f t="shared" si="92"/>
        <v>1</v>
      </c>
      <c r="U192">
        <f t="shared" si="93"/>
        <v>1.1706054279749478</v>
      </c>
      <c r="V192">
        <f t="shared" si="94"/>
        <v>-0.69060542797494784</v>
      </c>
      <c r="W192" s="20">
        <f t="shared" ca="1" si="95"/>
        <v>0.43898921239828176</v>
      </c>
      <c r="X192">
        <f t="shared" ca="1" si="96"/>
        <v>-0.30316833290470063</v>
      </c>
      <c r="Y192">
        <f t="shared" si="80"/>
        <v>0.44</v>
      </c>
      <c r="Z192">
        <f t="shared" si="80"/>
        <v>5.7299999999999997E-2</v>
      </c>
      <c r="AA192" s="21">
        <f t="shared" si="81"/>
        <v>0.22488008342022942</v>
      </c>
      <c r="AB192">
        <f t="shared" si="84"/>
        <v>0.28218008342022943</v>
      </c>
      <c r="AC192" t="b">
        <f t="shared" si="97"/>
        <v>1</v>
      </c>
      <c r="AD192">
        <f t="shared" si="98"/>
        <v>0.72218008342022944</v>
      </c>
      <c r="AE192">
        <f t="shared" si="99"/>
        <v>-0.24218008342022945</v>
      </c>
      <c r="AF192" s="20">
        <f t="shared" ca="1" si="100"/>
        <v>0.43898921239828176</v>
      </c>
      <c r="AG192">
        <f t="shared" ca="1" si="101"/>
        <v>-0.1063144440791967</v>
      </c>
    </row>
    <row r="193" spans="1:33" x14ac:dyDescent="0.25">
      <c r="A193" s="10">
        <v>42461</v>
      </c>
      <c r="B193">
        <f>VLOOKUP($A193,CurveFetch!$D$8:$T$292,B$12)</f>
        <v>5.3070000000000004</v>
      </c>
      <c r="C193">
        <f>VLOOKUP($A193,CurveFetch!$D$8:$T$292,C$12)</f>
        <v>-0.27500000000000002</v>
      </c>
      <c r="D193">
        <f>VLOOKUP($A193,CurveFetch!$D$8:$T$292,D$12)</f>
        <v>0.57999999999999996</v>
      </c>
      <c r="E193">
        <f t="shared" si="85"/>
        <v>5.032</v>
      </c>
      <c r="F193">
        <f t="shared" si="86"/>
        <v>0.85499999999999998</v>
      </c>
      <c r="G193">
        <f t="shared" si="76"/>
        <v>0.88</v>
      </c>
      <c r="H193">
        <f t="shared" si="76"/>
        <v>0.06</v>
      </c>
      <c r="I193" s="21">
        <f t="shared" si="77"/>
        <v>0.27601687763713084</v>
      </c>
      <c r="J193">
        <f t="shared" si="82"/>
        <v>0.33601687763713084</v>
      </c>
      <c r="K193" t="b">
        <f t="shared" si="87"/>
        <v>1</v>
      </c>
      <c r="L193">
        <f t="shared" si="88"/>
        <v>1.2160168776371307</v>
      </c>
      <c r="M193">
        <f t="shared" si="89"/>
        <v>-0.36101687763713075</v>
      </c>
      <c r="N193" s="20">
        <f t="shared" ca="1" si="90"/>
        <v>0.4369435273350773</v>
      </c>
      <c r="O193">
        <f t="shared" ca="1" si="91"/>
        <v>-0.15774398794226391</v>
      </c>
      <c r="P193">
        <f t="shared" si="78"/>
        <v>0.88</v>
      </c>
      <c r="Q193">
        <f t="shared" si="78"/>
        <v>0.06</v>
      </c>
      <c r="R193" s="21">
        <f t="shared" si="79"/>
        <v>0.22060960334029228</v>
      </c>
      <c r="S193">
        <f t="shared" si="83"/>
        <v>0.28060960334029228</v>
      </c>
      <c r="T193" t="b">
        <f t="shared" si="92"/>
        <v>1</v>
      </c>
      <c r="U193">
        <f t="shared" si="93"/>
        <v>1.1606096033402924</v>
      </c>
      <c r="V193">
        <f t="shared" si="94"/>
        <v>-0.30560960334029241</v>
      </c>
      <c r="W193" s="20">
        <f t="shared" ca="1" si="95"/>
        <v>0.4369435273350773</v>
      </c>
      <c r="X193">
        <f t="shared" ca="1" si="96"/>
        <v>-0.13353413807098119</v>
      </c>
      <c r="Y193">
        <f t="shared" si="80"/>
        <v>0.44</v>
      </c>
      <c r="Z193">
        <f t="shared" si="80"/>
        <v>5.7299999999999997E-2</v>
      </c>
      <c r="AA193" s="21">
        <f t="shared" si="81"/>
        <v>0.21513242961418147</v>
      </c>
      <c r="AB193">
        <f t="shared" si="84"/>
        <v>0.27243242961418146</v>
      </c>
      <c r="AC193" t="b">
        <f t="shared" si="97"/>
        <v>1</v>
      </c>
      <c r="AD193">
        <f t="shared" si="98"/>
        <v>0.71243242961418152</v>
      </c>
      <c r="AE193">
        <f t="shared" si="99"/>
        <v>0.14256757038581847</v>
      </c>
      <c r="AF193" s="20">
        <f t="shared" ca="1" si="100"/>
        <v>0.4369435273350773</v>
      </c>
      <c r="AG193">
        <f t="shared" ca="1" si="101"/>
        <v>6.2293977087971429E-2</v>
      </c>
    </row>
    <row r="194" spans="1:33" x14ac:dyDescent="0.25">
      <c r="A194" s="10">
        <v>42491</v>
      </c>
      <c r="B194">
        <f>VLOOKUP($A194,CurveFetch!$D$8:$T$292,B$12)</f>
        <v>5.3470000000000004</v>
      </c>
      <c r="C194">
        <f>VLOOKUP($A194,CurveFetch!$D$8:$T$292,C$12)</f>
        <v>-0.27500000000000002</v>
      </c>
      <c r="D194">
        <f>VLOOKUP($A194,CurveFetch!$D$8:$T$292,D$12)</f>
        <v>0.57999999999999996</v>
      </c>
      <c r="E194">
        <f t="shared" si="85"/>
        <v>5.0720000000000001</v>
      </c>
      <c r="F194">
        <f t="shared" si="86"/>
        <v>0.85499999999999998</v>
      </c>
      <c r="G194">
        <f t="shared" si="76"/>
        <v>0.88</v>
      </c>
      <c r="H194">
        <f t="shared" si="76"/>
        <v>0.06</v>
      </c>
      <c r="I194" s="21">
        <f t="shared" si="77"/>
        <v>0.27821097046413507</v>
      </c>
      <c r="J194">
        <f t="shared" si="82"/>
        <v>0.33821097046413506</v>
      </c>
      <c r="K194" t="b">
        <f t="shared" si="87"/>
        <v>1</v>
      </c>
      <c r="L194">
        <f t="shared" si="88"/>
        <v>1.2182109704641351</v>
      </c>
      <c r="M194">
        <f t="shared" si="89"/>
        <v>-0.36321097046413509</v>
      </c>
      <c r="N194" s="20">
        <f t="shared" ca="1" si="90"/>
        <v>0.43497290913055664</v>
      </c>
      <c r="O194">
        <f t="shared" ca="1" si="91"/>
        <v>-0.15798693245091752</v>
      </c>
      <c r="P194">
        <f t="shared" si="78"/>
        <v>0.88</v>
      </c>
      <c r="Q194">
        <f t="shared" si="78"/>
        <v>0.06</v>
      </c>
      <c r="R194" s="21">
        <f t="shared" si="79"/>
        <v>0.22236325678496871</v>
      </c>
      <c r="S194">
        <f t="shared" si="83"/>
        <v>0.28236325678496871</v>
      </c>
      <c r="T194" t="b">
        <f t="shared" si="92"/>
        <v>1</v>
      </c>
      <c r="U194">
        <f t="shared" si="93"/>
        <v>1.1623632567849687</v>
      </c>
      <c r="V194">
        <f t="shared" si="94"/>
        <v>-0.30736325678496867</v>
      </c>
      <c r="W194" s="20">
        <f t="shared" ca="1" si="95"/>
        <v>0.43497290913055664</v>
      </c>
      <c r="X194">
        <f t="shared" ca="1" si="96"/>
        <v>-0.13369468996360012</v>
      </c>
      <c r="Y194">
        <f t="shared" si="80"/>
        <v>0.44</v>
      </c>
      <c r="Z194">
        <f t="shared" si="80"/>
        <v>5.7299999999999997E-2</v>
      </c>
      <c r="AA194" s="21">
        <f t="shared" si="81"/>
        <v>0.2168425443169969</v>
      </c>
      <c r="AB194">
        <f t="shared" si="84"/>
        <v>0.27414254431699692</v>
      </c>
      <c r="AC194" t="b">
        <f t="shared" si="97"/>
        <v>1</v>
      </c>
      <c r="AD194">
        <f t="shared" si="98"/>
        <v>0.71414254431699686</v>
      </c>
      <c r="AE194">
        <f t="shared" si="99"/>
        <v>0.14085745568300312</v>
      </c>
      <c r="AF194" s="20">
        <f t="shared" ca="1" si="100"/>
        <v>0.43497290913055664</v>
      </c>
      <c r="AG194">
        <f t="shared" ca="1" si="101"/>
        <v>6.1269177271164321E-2</v>
      </c>
    </row>
    <row r="195" spans="1:33" x14ac:dyDescent="0.25">
      <c r="A195" s="10">
        <v>42522</v>
      </c>
      <c r="B195">
        <f>VLOOKUP($A195,CurveFetch!$D$8:$T$292,B$12)</f>
        <v>5.3959999999999999</v>
      </c>
      <c r="C195">
        <f>VLOOKUP($A195,CurveFetch!$D$8:$T$292,C$12)</f>
        <v>-0.27500000000000002</v>
      </c>
      <c r="D195">
        <f>VLOOKUP($A195,CurveFetch!$D$8:$T$292,D$12)</f>
        <v>0.57999999999999996</v>
      </c>
      <c r="E195">
        <f t="shared" si="85"/>
        <v>5.1209999999999996</v>
      </c>
      <c r="F195">
        <f t="shared" si="86"/>
        <v>0.85499999999999998</v>
      </c>
      <c r="G195">
        <f t="shared" si="76"/>
        <v>0.88</v>
      </c>
      <c r="H195">
        <f t="shared" si="76"/>
        <v>0.06</v>
      </c>
      <c r="I195" s="21">
        <f t="shared" si="77"/>
        <v>0.28089873417721517</v>
      </c>
      <c r="J195">
        <f t="shared" si="82"/>
        <v>0.34089873417721517</v>
      </c>
      <c r="K195" t="b">
        <f t="shared" si="87"/>
        <v>1</v>
      </c>
      <c r="L195">
        <f t="shared" si="88"/>
        <v>1.2208987341772151</v>
      </c>
      <c r="M195">
        <f t="shared" si="89"/>
        <v>-0.36589873417721508</v>
      </c>
      <c r="N195" s="20">
        <f t="shared" ca="1" si="90"/>
        <v>0.43294593999788533</v>
      </c>
      <c r="O195">
        <f t="shared" ca="1" si="91"/>
        <v>-0.15841437141239076</v>
      </c>
      <c r="P195">
        <f t="shared" si="78"/>
        <v>0.88</v>
      </c>
      <c r="Q195">
        <f t="shared" si="78"/>
        <v>0.06</v>
      </c>
      <c r="R195" s="21">
        <f t="shared" si="79"/>
        <v>0.22451148225469728</v>
      </c>
      <c r="S195">
        <f t="shared" si="83"/>
        <v>0.28451148225469725</v>
      </c>
      <c r="T195" t="b">
        <f t="shared" si="92"/>
        <v>1</v>
      </c>
      <c r="U195">
        <f t="shared" si="93"/>
        <v>1.1645114822546971</v>
      </c>
      <c r="V195">
        <f t="shared" si="94"/>
        <v>-0.30951148225469716</v>
      </c>
      <c r="W195" s="20">
        <f t="shared" ca="1" si="95"/>
        <v>0.43294593999788533</v>
      </c>
      <c r="X195">
        <f t="shared" ca="1" si="96"/>
        <v>-0.13400173962489867</v>
      </c>
      <c r="Y195">
        <f t="shared" si="80"/>
        <v>0.44</v>
      </c>
      <c r="Z195">
        <f t="shared" si="80"/>
        <v>5.7299999999999997E-2</v>
      </c>
      <c r="AA195" s="21">
        <f t="shared" si="81"/>
        <v>0.21893743482794578</v>
      </c>
      <c r="AB195">
        <f t="shared" si="84"/>
        <v>0.27623743482794577</v>
      </c>
      <c r="AC195" t="b">
        <f t="shared" si="97"/>
        <v>1</v>
      </c>
      <c r="AD195">
        <f t="shared" si="98"/>
        <v>0.71623743482794577</v>
      </c>
      <c r="AE195">
        <f t="shared" si="99"/>
        <v>0.13876256517205421</v>
      </c>
      <c r="AF195" s="20">
        <f t="shared" ca="1" si="100"/>
        <v>0.43294593999788533</v>
      </c>
      <c r="AG195">
        <f t="shared" ca="1" si="101"/>
        <v>6.0076689214932831E-2</v>
      </c>
    </row>
    <row r="196" spans="1:33" x14ac:dyDescent="0.25">
      <c r="A196" s="10">
        <v>42552</v>
      </c>
      <c r="B196">
        <f>VLOOKUP($A196,CurveFetch!$D$8:$T$292,B$12)</f>
        <v>5.4260000000000002</v>
      </c>
      <c r="C196">
        <f>VLOOKUP($A196,CurveFetch!$D$8:$T$292,C$12)</f>
        <v>-0.27500000000000002</v>
      </c>
      <c r="D196">
        <f>VLOOKUP($A196,CurveFetch!$D$8:$T$292,D$12)</f>
        <v>0.57999999999999996</v>
      </c>
      <c r="E196">
        <f t="shared" si="85"/>
        <v>5.1509999999999998</v>
      </c>
      <c r="F196">
        <f t="shared" si="86"/>
        <v>0.85499999999999998</v>
      </c>
      <c r="G196">
        <f t="shared" si="76"/>
        <v>0.88</v>
      </c>
      <c r="H196">
        <f t="shared" si="76"/>
        <v>0.06</v>
      </c>
      <c r="I196" s="21">
        <f t="shared" si="77"/>
        <v>0.28254430379746837</v>
      </c>
      <c r="J196">
        <f t="shared" si="82"/>
        <v>0.34254430379746836</v>
      </c>
      <c r="K196" t="b">
        <f t="shared" si="87"/>
        <v>1</v>
      </c>
      <c r="L196">
        <f t="shared" si="88"/>
        <v>1.2225443037974684</v>
      </c>
      <c r="M196">
        <f t="shared" si="89"/>
        <v>-0.36754430379746839</v>
      </c>
      <c r="N196" s="20">
        <f t="shared" ca="1" si="90"/>
        <v>0.43099335093875302</v>
      </c>
      <c r="O196">
        <f t="shared" ca="1" si="91"/>
        <v>-0.15840915111212195</v>
      </c>
      <c r="P196">
        <f t="shared" si="78"/>
        <v>0.88</v>
      </c>
      <c r="Q196">
        <f t="shared" si="78"/>
        <v>0.06</v>
      </c>
      <c r="R196" s="21">
        <f t="shared" si="79"/>
        <v>0.22582672233820461</v>
      </c>
      <c r="S196">
        <f t="shared" si="83"/>
        <v>0.28582672233820461</v>
      </c>
      <c r="T196" t="b">
        <f t="shared" si="92"/>
        <v>1</v>
      </c>
      <c r="U196">
        <f t="shared" si="93"/>
        <v>1.1658267223382046</v>
      </c>
      <c r="V196">
        <f t="shared" si="94"/>
        <v>-0.31082672233820463</v>
      </c>
      <c r="W196" s="20">
        <f t="shared" ca="1" si="95"/>
        <v>0.43099335093875302</v>
      </c>
      <c r="X196">
        <f t="shared" ca="1" si="96"/>
        <v>-0.13396425062185216</v>
      </c>
      <c r="Y196">
        <f t="shared" si="80"/>
        <v>0.44</v>
      </c>
      <c r="Z196">
        <f t="shared" si="80"/>
        <v>5.7299999999999997E-2</v>
      </c>
      <c r="AA196" s="21">
        <f t="shared" si="81"/>
        <v>0.22022002085505735</v>
      </c>
      <c r="AB196">
        <f t="shared" si="84"/>
        <v>0.27752002085505734</v>
      </c>
      <c r="AC196" t="b">
        <f t="shared" si="97"/>
        <v>1</v>
      </c>
      <c r="AD196">
        <f t="shared" si="98"/>
        <v>0.71752002085505739</v>
      </c>
      <c r="AE196">
        <f t="shared" si="99"/>
        <v>0.13747997914494259</v>
      </c>
      <c r="AF196" s="20">
        <f t="shared" ca="1" si="100"/>
        <v>0.43099335093875302</v>
      </c>
      <c r="AG196">
        <f t="shared" ca="1" si="101"/>
        <v>5.9252956898668684E-2</v>
      </c>
    </row>
    <row r="197" spans="1:33" x14ac:dyDescent="0.25">
      <c r="A197" s="10">
        <v>42583</v>
      </c>
      <c r="B197">
        <f>VLOOKUP($A197,CurveFetch!$D$8:$T$292,B$12)</f>
        <v>5.484</v>
      </c>
      <c r="C197">
        <f>VLOOKUP($A197,CurveFetch!$D$8:$T$292,C$12)</f>
        <v>-0.27500000000000002</v>
      </c>
      <c r="D197">
        <f>VLOOKUP($A197,CurveFetch!$D$8:$T$292,D$12)</f>
        <v>0.57999999999999996</v>
      </c>
      <c r="E197">
        <f t="shared" si="85"/>
        <v>5.2089999999999996</v>
      </c>
      <c r="F197">
        <f t="shared" si="86"/>
        <v>0.85499999999999998</v>
      </c>
      <c r="G197">
        <f t="shared" si="76"/>
        <v>0.88</v>
      </c>
      <c r="H197">
        <f t="shared" si="76"/>
        <v>0.06</v>
      </c>
      <c r="I197" s="21">
        <f t="shared" si="77"/>
        <v>0.28572573839662446</v>
      </c>
      <c r="J197">
        <f t="shared" si="82"/>
        <v>0.34572573839662446</v>
      </c>
      <c r="K197" t="b">
        <f t="shared" si="87"/>
        <v>1</v>
      </c>
      <c r="L197">
        <f t="shared" si="88"/>
        <v>1.2257257383966245</v>
      </c>
      <c r="M197">
        <f t="shared" si="89"/>
        <v>-0.37072573839662448</v>
      </c>
      <c r="N197" s="20">
        <f t="shared" ca="1" si="90"/>
        <v>0.42898492650495212</v>
      </c>
      <c r="O197">
        <f t="shared" ca="1" si="91"/>
        <v>-0.15903575363957007</v>
      </c>
      <c r="P197">
        <f t="shared" si="78"/>
        <v>0.88</v>
      </c>
      <c r="Q197">
        <f t="shared" si="78"/>
        <v>0.06</v>
      </c>
      <c r="R197" s="21">
        <f t="shared" si="79"/>
        <v>0.2283695198329854</v>
      </c>
      <c r="S197">
        <f t="shared" si="83"/>
        <v>0.28836951983298542</v>
      </c>
      <c r="T197" t="b">
        <f t="shared" si="92"/>
        <v>1</v>
      </c>
      <c r="U197">
        <f t="shared" si="93"/>
        <v>1.1683695198329853</v>
      </c>
      <c r="V197">
        <f t="shared" si="94"/>
        <v>-0.31336951983298533</v>
      </c>
      <c r="W197" s="20">
        <f t="shared" ca="1" si="95"/>
        <v>0.42898492650495212</v>
      </c>
      <c r="X197">
        <f t="shared" ca="1" si="96"/>
        <v>-0.13443080043444536</v>
      </c>
      <c r="Y197">
        <f t="shared" si="80"/>
        <v>0.44</v>
      </c>
      <c r="Z197">
        <f t="shared" si="80"/>
        <v>5.7299999999999997E-2</v>
      </c>
      <c r="AA197" s="21">
        <f t="shared" si="81"/>
        <v>0.22269968717413974</v>
      </c>
      <c r="AB197">
        <f t="shared" si="84"/>
        <v>0.27999968717413976</v>
      </c>
      <c r="AC197" t="b">
        <f t="shared" si="97"/>
        <v>1</v>
      </c>
      <c r="AD197">
        <f t="shared" si="98"/>
        <v>0.71999968717413976</v>
      </c>
      <c r="AE197">
        <f t="shared" si="99"/>
        <v>0.13500031282586022</v>
      </c>
      <c r="AF197" s="20">
        <f t="shared" ca="1" si="100"/>
        <v>0.42898492650495212</v>
      </c>
      <c r="AG197">
        <f t="shared" ca="1" si="101"/>
        <v>5.7913099275747192E-2</v>
      </c>
    </row>
    <row r="198" spans="1:33" x14ac:dyDescent="0.25">
      <c r="A198" s="10">
        <v>42614</v>
      </c>
      <c r="B198">
        <f>VLOOKUP($A198,CurveFetch!$D$8:$T$292,B$12)</f>
        <v>5.492</v>
      </c>
      <c r="C198">
        <f>VLOOKUP($A198,CurveFetch!$D$8:$T$292,C$12)</f>
        <v>-0.27500000000000002</v>
      </c>
      <c r="D198">
        <f>VLOOKUP($A198,CurveFetch!$D$8:$T$292,D$12)</f>
        <v>0.57999999999999996</v>
      </c>
      <c r="E198">
        <f t="shared" si="85"/>
        <v>5.2169999999999996</v>
      </c>
      <c r="F198">
        <f t="shared" si="86"/>
        <v>0.85499999999999998</v>
      </c>
      <c r="G198">
        <f t="shared" si="76"/>
        <v>0.88</v>
      </c>
      <c r="H198">
        <f t="shared" si="76"/>
        <v>0.06</v>
      </c>
      <c r="I198" s="21">
        <f t="shared" si="77"/>
        <v>0.28616455696202531</v>
      </c>
      <c r="J198">
        <f t="shared" si="82"/>
        <v>0.3461645569620253</v>
      </c>
      <c r="K198" t="b">
        <f t="shared" si="87"/>
        <v>1</v>
      </c>
      <c r="L198">
        <f t="shared" si="88"/>
        <v>1.2261645569620252</v>
      </c>
      <c r="M198">
        <f t="shared" si="89"/>
        <v>-0.37116455696202522</v>
      </c>
      <c r="N198" s="20">
        <f t="shared" ca="1" si="90"/>
        <v>0.42698586130766236</v>
      </c>
      <c r="O198">
        <f t="shared" ca="1" si="91"/>
        <v>-0.15848201804130724</v>
      </c>
      <c r="P198">
        <f t="shared" si="78"/>
        <v>0.88</v>
      </c>
      <c r="Q198">
        <f t="shared" si="78"/>
        <v>0.06</v>
      </c>
      <c r="R198" s="21">
        <f t="shared" si="79"/>
        <v>0.22872025052192066</v>
      </c>
      <c r="S198">
        <f t="shared" si="83"/>
        <v>0.28872025052192063</v>
      </c>
      <c r="T198" t="b">
        <f t="shared" si="92"/>
        <v>1</v>
      </c>
      <c r="U198">
        <f t="shared" si="93"/>
        <v>1.1687202505219205</v>
      </c>
      <c r="V198">
        <f t="shared" si="94"/>
        <v>-0.31372025052192054</v>
      </c>
      <c r="W198" s="20">
        <f t="shared" ca="1" si="95"/>
        <v>0.42698586130766236</v>
      </c>
      <c r="X198">
        <f t="shared" ca="1" si="96"/>
        <v>-0.13395411137875785</v>
      </c>
      <c r="Y198">
        <f t="shared" si="80"/>
        <v>0.44</v>
      </c>
      <c r="Z198">
        <f t="shared" si="80"/>
        <v>5.7299999999999997E-2</v>
      </c>
      <c r="AA198" s="21">
        <f t="shared" si="81"/>
        <v>0.22304171011470281</v>
      </c>
      <c r="AB198">
        <f t="shared" si="84"/>
        <v>0.28034171011470282</v>
      </c>
      <c r="AC198" t="b">
        <f t="shared" si="97"/>
        <v>1</v>
      </c>
      <c r="AD198">
        <f t="shared" si="98"/>
        <v>0.72034171011470283</v>
      </c>
      <c r="AE198">
        <f t="shared" si="99"/>
        <v>0.13465828988529716</v>
      </c>
      <c r="AF198" s="20">
        <f t="shared" ca="1" si="100"/>
        <v>0.42698586130766236</v>
      </c>
      <c r="AG198">
        <f t="shared" ca="1" si="101"/>
        <v>5.7497185888890481E-2</v>
      </c>
    </row>
    <row r="199" spans="1:33" x14ac:dyDescent="0.25">
      <c r="A199" s="10">
        <v>42644</v>
      </c>
      <c r="B199">
        <f>VLOOKUP($A199,CurveFetch!$D$8:$T$292,B$12)</f>
        <v>5.52</v>
      </c>
      <c r="C199">
        <f>VLOOKUP($A199,CurveFetch!$D$8:$T$292,C$12)</f>
        <v>-0.27500000000000002</v>
      </c>
      <c r="D199">
        <f>VLOOKUP($A199,CurveFetch!$D$8:$T$292,D$12)</f>
        <v>0.57999999999999996</v>
      </c>
      <c r="E199">
        <f t="shared" si="85"/>
        <v>5.2449999999999992</v>
      </c>
      <c r="F199">
        <f t="shared" si="86"/>
        <v>0.85499999999999998</v>
      </c>
      <c r="G199">
        <f t="shared" ref="G199:H262" si="102">G$10</f>
        <v>0.88</v>
      </c>
      <c r="H199">
        <f t="shared" si="102"/>
        <v>0.06</v>
      </c>
      <c r="I199" s="21">
        <f t="shared" ref="I199:I262" si="103">$E199*(I$10/(1-I$10))</f>
        <v>0.28770042194092826</v>
      </c>
      <c r="J199">
        <f t="shared" si="82"/>
        <v>0.34770042194092826</v>
      </c>
      <c r="K199" t="b">
        <f t="shared" si="87"/>
        <v>1</v>
      </c>
      <c r="L199">
        <f t="shared" si="88"/>
        <v>1.2277004219409282</v>
      </c>
      <c r="M199">
        <f t="shared" si="89"/>
        <v>-0.37270042194092823</v>
      </c>
      <c r="N199" s="20">
        <f t="shared" ca="1" si="90"/>
        <v>0.42506015224292876</v>
      </c>
      <c r="O199">
        <f t="shared" ca="1" si="91"/>
        <v>-0.15842009809121474</v>
      </c>
      <c r="P199">
        <f t="shared" ref="P199:Q262" si="104">P$10</f>
        <v>0.88</v>
      </c>
      <c r="Q199">
        <f t="shared" si="104"/>
        <v>0.06</v>
      </c>
      <c r="R199" s="21">
        <f t="shared" ref="R199:R262" si="105">$E199*(R$10/(1-R$10))</f>
        <v>0.22994780793319414</v>
      </c>
      <c r="S199">
        <f t="shared" si="83"/>
        <v>0.28994780793319413</v>
      </c>
      <c r="T199" t="b">
        <f t="shared" si="92"/>
        <v>1</v>
      </c>
      <c r="U199">
        <f t="shared" si="93"/>
        <v>1.1699478079331942</v>
      </c>
      <c r="V199">
        <f t="shared" si="94"/>
        <v>-0.31494780793319421</v>
      </c>
      <c r="W199" s="20">
        <f t="shared" ca="1" si="95"/>
        <v>0.42506015224292876</v>
      </c>
      <c r="X199">
        <f t="shared" ca="1" si="96"/>
        <v>-0.13387176318866023</v>
      </c>
      <c r="Y199">
        <f t="shared" ref="Y199:Z262" si="106">Y$10</f>
        <v>0.44</v>
      </c>
      <c r="Z199">
        <f t="shared" si="106"/>
        <v>5.7299999999999997E-2</v>
      </c>
      <c r="AA199" s="21">
        <f t="shared" ref="AA199:AA262" si="107">$E199*(AA$10/(1-AA$10))</f>
        <v>0.2242387904066736</v>
      </c>
      <c r="AB199">
        <f t="shared" si="84"/>
        <v>0.28153879040667362</v>
      </c>
      <c r="AC199" t="b">
        <f t="shared" si="97"/>
        <v>1</v>
      </c>
      <c r="AD199">
        <f t="shared" si="98"/>
        <v>0.72153879040667368</v>
      </c>
      <c r="AE199">
        <f t="shared" si="99"/>
        <v>0.1334612095933263</v>
      </c>
      <c r="AF199" s="20">
        <f t="shared" ca="1" si="100"/>
        <v>0.42506015224292876</v>
      </c>
      <c r="AG199">
        <f t="shared" ca="1" si="101"/>
        <v>5.67290420682647E-2</v>
      </c>
    </row>
    <row r="200" spans="1:33" x14ac:dyDescent="0.25">
      <c r="A200" s="10">
        <v>42675</v>
      </c>
      <c r="B200">
        <f>VLOOKUP($A200,CurveFetch!$D$8:$T$292,B$12)</f>
        <v>5.6420000000000003</v>
      </c>
      <c r="C200">
        <f>VLOOKUP($A200,CurveFetch!$D$8:$T$292,C$12)</f>
        <v>-0.16</v>
      </c>
      <c r="D200">
        <f>VLOOKUP($A200,CurveFetch!$D$8:$T$292,D$12)</f>
        <v>0.32</v>
      </c>
      <c r="E200">
        <f t="shared" si="85"/>
        <v>5.4820000000000002</v>
      </c>
      <c r="F200">
        <f t="shared" si="86"/>
        <v>0.48</v>
      </c>
      <c r="G200">
        <f t="shared" si="102"/>
        <v>0.88</v>
      </c>
      <c r="H200">
        <f t="shared" si="102"/>
        <v>0.06</v>
      </c>
      <c r="I200" s="21">
        <f t="shared" si="103"/>
        <v>0.30070042194092828</v>
      </c>
      <c r="J200">
        <f t="shared" si="82"/>
        <v>0.36070042194092827</v>
      </c>
      <c r="K200" t="b">
        <f t="shared" si="87"/>
        <v>1</v>
      </c>
      <c r="L200">
        <f t="shared" si="88"/>
        <v>1.2407004219409283</v>
      </c>
      <c r="M200">
        <f t="shared" si="89"/>
        <v>-0.76070042194092835</v>
      </c>
      <c r="N200" s="20">
        <f t="shared" ca="1" si="90"/>
        <v>0.42307937645197891</v>
      </c>
      <c r="O200">
        <f t="shared" ca="1" si="91"/>
        <v>-0.32183666018152524</v>
      </c>
      <c r="P200">
        <f t="shared" si="104"/>
        <v>0.88</v>
      </c>
      <c r="Q200">
        <f t="shared" si="104"/>
        <v>0.06</v>
      </c>
      <c r="R200" s="21">
        <f t="shared" si="105"/>
        <v>0.24033820459290189</v>
      </c>
      <c r="S200">
        <f t="shared" si="83"/>
        <v>0.30033820459290189</v>
      </c>
      <c r="T200" t="b">
        <f t="shared" si="92"/>
        <v>1</v>
      </c>
      <c r="U200">
        <f t="shared" si="93"/>
        <v>1.1803382045929018</v>
      </c>
      <c r="V200">
        <f t="shared" si="94"/>
        <v>-0.70033820459290186</v>
      </c>
      <c r="W200" s="20">
        <f t="shared" ca="1" si="95"/>
        <v>0.42307937645197891</v>
      </c>
      <c r="X200">
        <f t="shared" ca="1" si="96"/>
        <v>-0.29629865090466334</v>
      </c>
      <c r="Y200">
        <f t="shared" si="106"/>
        <v>0.44</v>
      </c>
      <c r="Z200">
        <f t="shared" si="106"/>
        <v>5.7299999999999997E-2</v>
      </c>
      <c r="AA200" s="21">
        <f t="shared" si="107"/>
        <v>0.23437122002085509</v>
      </c>
      <c r="AB200">
        <f t="shared" si="84"/>
        <v>0.2916712200208551</v>
      </c>
      <c r="AC200" t="b">
        <f t="shared" si="97"/>
        <v>1</v>
      </c>
      <c r="AD200">
        <f t="shared" si="98"/>
        <v>0.73167122002085505</v>
      </c>
      <c r="AE200">
        <f t="shared" si="99"/>
        <v>-0.25167122002085507</v>
      </c>
      <c r="AF200" s="20">
        <f t="shared" ca="1" si="100"/>
        <v>0.42307937645197891</v>
      </c>
      <c r="AG200">
        <f t="shared" ca="1" si="101"/>
        <v>-0.10647690283733215</v>
      </c>
    </row>
    <row r="201" spans="1:33" x14ac:dyDescent="0.25">
      <c r="A201" s="10">
        <v>42705</v>
      </c>
      <c r="B201">
        <f>VLOOKUP($A201,CurveFetch!$D$8:$T$292,B$12)</f>
        <v>5.77</v>
      </c>
      <c r="C201">
        <f>VLOOKUP($A201,CurveFetch!$D$8:$T$292,C$12)</f>
        <v>-0.16</v>
      </c>
      <c r="D201">
        <f>VLOOKUP($A201,CurveFetch!$D$8:$T$292,D$12)</f>
        <v>0.32</v>
      </c>
      <c r="E201">
        <f t="shared" si="85"/>
        <v>5.6099999999999994</v>
      </c>
      <c r="F201">
        <f t="shared" si="86"/>
        <v>0.48</v>
      </c>
      <c r="G201">
        <f t="shared" si="102"/>
        <v>0.88</v>
      </c>
      <c r="H201">
        <f t="shared" si="102"/>
        <v>0.06</v>
      </c>
      <c r="I201" s="21">
        <f t="shared" si="103"/>
        <v>0.30772151898734174</v>
      </c>
      <c r="J201">
        <f t="shared" si="82"/>
        <v>0.36772151898734173</v>
      </c>
      <c r="K201" t="b">
        <f t="shared" si="87"/>
        <v>1</v>
      </c>
      <c r="L201">
        <f t="shared" si="88"/>
        <v>1.2477215189873418</v>
      </c>
      <c r="M201">
        <f t="shared" si="89"/>
        <v>-0.76772151898734187</v>
      </c>
      <c r="N201" s="20">
        <f t="shared" ca="1" si="90"/>
        <v>0.42117128565983802</v>
      </c>
      <c r="O201">
        <f t="shared" ca="1" si="91"/>
        <v>-0.32334225918062254</v>
      </c>
      <c r="P201">
        <f t="shared" si="104"/>
        <v>0.88</v>
      </c>
      <c r="Q201">
        <f t="shared" si="104"/>
        <v>0.06</v>
      </c>
      <c r="R201" s="21">
        <f t="shared" si="105"/>
        <v>0.24594989561586639</v>
      </c>
      <c r="S201">
        <f t="shared" si="83"/>
        <v>0.30594989561586639</v>
      </c>
      <c r="T201" t="b">
        <f t="shared" si="92"/>
        <v>1</v>
      </c>
      <c r="U201">
        <f t="shared" si="93"/>
        <v>1.1859498956158663</v>
      </c>
      <c r="V201">
        <f t="shared" si="94"/>
        <v>-0.7059498956158663</v>
      </c>
      <c r="W201" s="20">
        <f t="shared" ca="1" si="95"/>
        <v>0.42117128565983802</v>
      </c>
      <c r="X201">
        <f t="shared" ca="1" si="96"/>
        <v>-0.29732582514796285</v>
      </c>
      <c r="Y201">
        <f t="shared" si="106"/>
        <v>0.44</v>
      </c>
      <c r="Z201">
        <f t="shared" si="106"/>
        <v>5.7299999999999997E-2</v>
      </c>
      <c r="AA201" s="21">
        <f t="shared" si="107"/>
        <v>0.23984358706986444</v>
      </c>
      <c r="AB201">
        <f t="shared" si="84"/>
        <v>0.29714358706986443</v>
      </c>
      <c r="AC201" t="b">
        <f t="shared" si="97"/>
        <v>1</v>
      </c>
      <c r="AD201">
        <f t="shared" si="98"/>
        <v>0.73714358706986438</v>
      </c>
      <c r="AE201">
        <f t="shared" si="99"/>
        <v>-0.2571435870698644</v>
      </c>
      <c r="AF201" s="20">
        <f t="shared" ca="1" si="100"/>
        <v>0.42117128565983802</v>
      </c>
      <c r="AG201">
        <f t="shared" ca="1" si="101"/>
        <v>-0.10830149516539729</v>
      </c>
    </row>
    <row r="202" spans="1:33" x14ac:dyDescent="0.25">
      <c r="A202" s="10">
        <v>42736</v>
      </c>
      <c r="B202">
        <f>VLOOKUP($A202,CurveFetch!$D$8:$T$292,B$12)</f>
        <v>5.78</v>
      </c>
      <c r="C202">
        <f>VLOOKUP($A202,CurveFetch!$D$8:$T$292,C$12)</f>
        <v>-0.16</v>
      </c>
      <c r="D202">
        <f>VLOOKUP($A202,CurveFetch!$D$8:$T$292,D$12)</f>
        <v>0.32</v>
      </c>
      <c r="E202">
        <f t="shared" si="85"/>
        <v>5.62</v>
      </c>
      <c r="F202">
        <f t="shared" si="86"/>
        <v>0.48</v>
      </c>
      <c r="G202">
        <f t="shared" si="102"/>
        <v>0.88</v>
      </c>
      <c r="H202">
        <f t="shared" si="102"/>
        <v>0.06</v>
      </c>
      <c r="I202" s="21">
        <f t="shared" si="103"/>
        <v>0.30827004219409287</v>
      </c>
      <c r="J202">
        <f t="shared" si="82"/>
        <v>0.36827004219409287</v>
      </c>
      <c r="K202" t="b">
        <f t="shared" si="87"/>
        <v>1</v>
      </c>
      <c r="L202">
        <f t="shared" si="88"/>
        <v>1.2482700421940929</v>
      </c>
      <c r="M202">
        <f t="shared" si="89"/>
        <v>-0.76827004219409289</v>
      </c>
      <c r="N202" s="20">
        <f t="shared" ca="1" si="90"/>
        <v>0.41920863194582553</v>
      </c>
      <c r="O202">
        <f t="shared" ca="1" si="91"/>
        <v>-0.32206543335314736</v>
      </c>
      <c r="P202">
        <f t="shared" si="104"/>
        <v>0.88</v>
      </c>
      <c r="Q202">
        <f t="shared" si="104"/>
        <v>0.06</v>
      </c>
      <c r="R202" s="21">
        <f t="shared" si="105"/>
        <v>0.24638830897703551</v>
      </c>
      <c r="S202">
        <f t="shared" si="83"/>
        <v>0.30638830897703551</v>
      </c>
      <c r="T202" t="b">
        <f t="shared" si="92"/>
        <v>1</v>
      </c>
      <c r="U202">
        <f t="shared" si="93"/>
        <v>1.1863883089770355</v>
      </c>
      <c r="V202">
        <f t="shared" si="94"/>
        <v>-0.70638830897703553</v>
      </c>
      <c r="W202" s="20">
        <f t="shared" ca="1" si="95"/>
        <v>0.41920863194582553</v>
      </c>
      <c r="X202">
        <f t="shared" ca="1" si="96"/>
        <v>-0.29612407662878815</v>
      </c>
      <c r="Y202">
        <f t="shared" si="106"/>
        <v>0.44</v>
      </c>
      <c r="Z202">
        <f t="shared" si="106"/>
        <v>5.7299999999999997E-2</v>
      </c>
      <c r="AA202" s="21">
        <f t="shared" si="107"/>
        <v>0.24027111574556834</v>
      </c>
      <c r="AB202">
        <f t="shared" si="84"/>
        <v>0.29757111574556833</v>
      </c>
      <c r="AC202" t="b">
        <f t="shared" si="97"/>
        <v>1</v>
      </c>
      <c r="AD202">
        <f t="shared" si="98"/>
        <v>0.73757111574556833</v>
      </c>
      <c r="AE202">
        <f t="shared" si="99"/>
        <v>-0.25757111574556835</v>
      </c>
      <c r="AF202" s="20">
        <f t="shared" ca="1" si="100"/>
        <v>0.41920863194582553</v>
      </c>
      <c r="AG202">
        <f t="shared" ca="1" si="101"/>
        <v>-0.10797603506045959</v>
      </c>
    </row>
    <row r="203" spans="1:33" x14ac:dyDescent="0.25">
      <c r="A203" s="10">
        <v>42767</v>
      </c>
      <c r="B203">
        <f>VLOOKUP($A203,CurveFetch!$D$8:$T$292,B$12)</f>
        <v>5.66</v>
      </c>
      <c r="C203">
        <f>VLOOKUP($A203,CurveFetch!$D$8:$T$292,C$12)</f>
        <v>-0.16</v>
      </c>
      <c r="D203">
        <f>VLOOKUP($A203,CurveFetch!$D$8:$T$292,D$12)</f>
        <v>0.32</v>
      </c>
      <c r="E203">
        <f t="shared" si="85"/>
        <v>5.5</v>
      </c>
      <c r="F203">
        <f t="shared" si="86"/>
        <v>0.48</v>
      </c>
      <c r="G203">
        <f t="shared" si="102"/>
        <v>0.88</v>
      </c>
      <c r="H203">
        <f t="shared" si="102"/>
        <v>0.06</v>
      </c>
      <c r="I203" s="21">
        <f t="shared" si="103"/>
        <v>0.3016877637130802</v>
      </c>
      <c r="J203">
        <f t="shared" si="82"/>
        <v>0.3616877637130802</v>
      </c>
      <c r="K203" t="b">
        <f t="shared" si="87"/>
        <v>1</v>
      </c>
      <c r="L203">
        <f t="shared" si="88"/>
        <v>1.2416877637130801</v>
      </c>
      <c r="M203">
        <f t="shared" si="89"/>
        <v>-0.76168776371308011</v>
      </c>
      <c r="N203" s="20">
        <f t="shared" ca="1" si="90"/>
        <v>0.41725512417725691</v>
      </c>
      <c r="O203">
        <f t="shared" ca="1" si="91"/>
        <v>-0.31781812243239838</v>
      </c>
      <c r="P203">
        <f t="shared" si="104"/>
        <v>0.88</v>
      </c>
      <c r="Q203">
        <f t="shared" si="104"/>
        <v>0.06</v>
      </c>
      <c r="R203" s="21">
        <f t="shared" si="105"/>
        <v>0.24112734864300628</v>
      </c>
      <c r="S203">
        <f t="shared" si="83"/>
        <v>0.30112734864300628</v>
      </c>
      <c r="T203" t="b">
        <f t="shared" si="92"/>
        <v>1</v>
      </c>
      <c r="U203">
        <f t="shared" si="93"/>
        <v>1.1811273486430063</v>
      </c>
      <c r="V203">
        <f t="shared" si="94"/>
        <v>-0.7011273486430063</v>
      </c>
      <c r="W203" s="20">
        <f t="shared" ca="1" si="95"/>
        <v>0.41725512417725691</v>
      </c>
      <c r="X203">
        <f t="shared" ca="1" si="96"/>
        <v>-0.29254897892210852</v>
      </c>
      <c r="Y203">
        <f t="shared" si="106"/>
        <v>0.44</v>
      </c>
      <c r="Z203">
        <f t="shared" si="106"/>
        <v>5.7299999999999997E-2</v>
      </c>
      <c r="AA203" s="21">
        <f t="shared" si="107"/>
        <v>0.23514077163712202</v>
      </c>
      <c r="AB203">
        <f t="shared" si="84"/>
        <v>0.29244077163712201</v>
      </c>
      <c r="AC203" t="b">
        <f t="shared" si="97"/>
        <v>1</v>
      </c>
      <c r="AD203">
        <f t="shared" si="98"/>
        <v>0.73244077163712196</v>
      </c>
      <c r="AE203">
        <f t="shared" si="99"/>
        <v>-0.25244077163712197</v>
      </c>
      <c r="AF203" s="20">
        <f t="shared" ca="1" si="100"/>
        <v>0.41725512417725691</v>
      </c>
      <c r="AG203">
        <f t="shared" ca="1" si="101"/>
        <v>-0.10533220551684988</v>
      </c>
    </row>
    <row r="204" spans="1:33" x14ac:dyDescent="0.25">
      <c r="A204" s="10">
        <v>42795</v>
      </c>
      <c r="B204">
        <f>VLOOKUP($A204,CurveFetch!$D$8:$T$292,B$12)</f>
        <v>5.52</v>
      </c>
      <c r="C204">
        <f>VLOOKUP($A204,CurveFetch!$D$8:$T$292,C$12)</f>
        <v>-0.16</v>
      </c>
      <c r="D204">
        <f>VLOOKUP($A204,CurveFetch!$D$8:$T$292,D$12)</f>
        <v>0.32</v>
      </c>
      <c r="E204">
        <f t="shared" si="85"/>
        <v>5.3599999999999994</v>
      </c>
      <c r="F204">
        <f t="shared" si="86"/>
        <v>0.48</v>
      </c>
      <c r="G204">
        <f t="shared" si="102"/>
        <v>0.88</v>
      </c>
      <c r="H204">
        <f t="shared" si="102"/>
        <v>0.06</v>
      </c>
      <c r="I204" s="21">
        <f t="shared" si="103"/>
        <v>0.29400843881856537</v>
      </c>
      <c r="J204">
        <f t="shared" si="82"/>
        <v>0.35400843881856536</v>
      </c>
      <c r="K204" t="b">
        <f t="shared" si="87"/>
        <v>1</v>
      </c>
      <c r="L204">
        <f t="shared" si="88"/>
        <v>1.2340084388185653</v>
      </c>
      <c r="M204">
        <f t="shared" si="89"/>
        <v>-0.75400843881856527</v>
      </c>
      <c r="N204" s="20">
        <f t="shared" ca="1" si="90"/>
        <v>0.41549849122768784</v>
      </c>
      <c r="O204">
        <f t="shared" ca="1" si="91"/>
        <v>-0.31328936870205826</v>
      </c>
      <c r="P204">
        <f t="shared" si="104"/>
        <v>0.88</v>
      </c>
      <c r="Q204">
        <f t="shared" si="104"/>
        <v>0.06</v>
      </c>
      <c r="R204" s="21">
        <f t="shared" si="105"/>
        <v>0.23498956158663883</v>
      </c>
      <c r="S204">
        <f t="shared" si="83"/>
        <v>0.2949895615866388</v>
      </c>
      <c r="T204" t="b">
        <f t="shared" si="92"/>
        <v>1</v>
      </c>
      <c r="U204">
        <f t="shared" si="93"/>
        <v>1.1749895615866388</v>
      </c>
      <c r="V204">
        <f t="shared" si="94"/>
        <v>-0.69498956158663883</v>
      </c>
      <c r="W204" s="20">
        <f t="shared" ca="1" si="95"/>
        <v>0.41549849122768784</v>
      </c>
      <c r="X204">
        <f t="shared" ca="1" si="96"/>
        <v>-0.28876711425824064</v>
      </c>
      <c r="Y204">
        <f t="shared" si="106"/>
        <v>0.44</v>
      </c>
      <c r="Z204">
        <f t="shared" si="106"/>
        <v>5.7299999999999997E-2</v>
      </c>
      <c r="AA204" s="21">
        <f t="shared" si="107"/>
        <v>0.22915537017726798</v>
      </c>
      <c r="AB204">
        <f t="shared" si="84"/>
        <v>0.28645537017726797</v>
      </c>
      <c r="AC204" t="b">
        <f t="shared" si="97"/>
        <v>1</v>
      </c>
      <c r="AD204">
        <f t="shared" si="98"/>
        <v>0.72645537017726802</v>
      </c>
      <c r="AE204">
        <f t="shared" si="99"/>
        <v>-0.24645537017726804</v>
      </c>
      <c r="AF204" s="20">
        <f t="shared" ca="1" si="100"/>
        <v>0.41549849122768784</v>
      </c>
      <c r="AG204">
        <f t="shared" ca="1" si="101"/>
        <v>-0.10240183446361617</v>
      </c>
    </row>
    <row r="205" spans="1:33" x14ac:dyDescent="0.25">
      <c r="A205" s="10">
        <v>42826</v>
      </c>
      <c r="B205">
        <f>VLOOKUP($A205,CurveFetch!$D$8:$T$292,B$12)</f>
        <v>5.407</v>
      </c>
      <c r="C205">
        <f>VLOOKUP($A205,CurveFetch!$D$8:$T$292,C$12)</f>
        <v>-0.27500000000000002</v>
      </c>
      <c r="D205">
        <f>VLOOKUP($A205,CurveFetch!$D$8:$T$292,D$12)</f>
        <v>0.57999999999999996</v>
      </c>
      <c r="E205">
        <f t="shared" si="85"/>
        <v>5.1319999999999997</v>
      </c>
      <c r="F205">
        <f t="shared" si="86"/>
        <v>0.85499999999999998</v>
      </c>
      <c r="G205">
        <f t="shared" si="102"/>
        <v>0.88</v>
      </c>
      <c r="H205">
        <f t="shared" si="102"/>
        <v>0.06</v>
      </c>
      <c r="I205" s="21">
        <f t="shared" si="103"/>
        <v>0.28150210970464135</v>
      </c>
      <c r="J205">
        <f t="shared" ref="J205:J268" si="108">SUM(H205:I205)</f>
        <v>0.34150210970464134</v>
      </c>
      <c r="K205" t="b">
        <f t="shared" si="87"/>
        <v>1</v>
      </c>
      <c r="L205">
        <f t="shared" si="88"/>
        <v>1.2215021097046415</v>
      </c>
      <c r="M205">
        <f t="shared" si="89"/>
        <v>-0.36650210970464148</v>
      </c>
      <c r="N205" s="20">
        <f t="shared" ca="1" si="90"/>
        <v>0.41356227267542567</v>
      </c>
      <c r="O205">
        <f t="shared" ca="1" si="91"/>
        <v>-0.1515714454297897</v>
      </c>
      <c r="P205">
        <f t="shared" si="104"/>
        <v>0.88</v>
      </c>
      <c r="Q205">
        <f t="shared" si="104"/>
        <v>0.06</v>
      </c>
      <c r="R205" s="21">
        <f t="shared" si="105"/>
        <v>0.2249937369519833</v>
      </c>
      <c r="S205">
        <f t="shared" ref="S205:S268" si="109">SUM(Q205:R205)</f>
        <v>0.28499373695198327</v>
      </c>
      <c r="T205" t="b">
        <f t="shared" si="92"/>
        <v>1</v>
      </c>
      <c r="U205">
        <f t="shared" si="93"/>
        <v>1.1649937369519834</v>
      </c>
      <c r="V205">
        <f t="shared" si="94"/>
        <v>-0.3099937369519834</v>
      </c>
      <c r="W205" s="20">
        <f t="shared" ca="1" si="95"/>
        <v>0.41356227267542567</v>
      </c>
      <c r="X205">
        <f t="shared" ca="1" si="96"/>
        <v>-0.12820171436901034</v>
      </c>
      <c r="Y205">
        <f t="shared" si="106"/>
        <v>0.44</v>
      </c>
      <c r="Z205">
        <f t="shared" si="106"/>
        <v>5.7299999999999997E-2</v>
      </c>
      <c r="AA205" s="21">
        <f t="shared" si="107"/>
        <v>0.21940771637122003</v>
      </c>
      <c r="AB205">
        <f t="shared" ref="AB205:AB268" si="110">SUM(Z205:AA205)</f>
        <v>0.27670771637122005</v>
      </c>
      <c r="AC205" t="b">
        <f t="shared" si="97"/>
        <v>1</v>
      </c>
      <c r="AD205">
        <f t="shared" si="98"/>
        <v>0.7167077163712201</v>
      </c>
      <c r="AE205">
        <f t="shared" si="99"/>
        <v>0.13829228362877988</v>
      </c>
      <c r="AF205" s="20">
        <f t="shared" ca="1" si="100"/>
        <v>0.41356227267542567</v>
      </c>
      <c r="AG205">
        <f t="shared" ca="1" si="101"/>
        <v>5.7192471110992772E-2</v>
      </c>
    </row>
    <row r="206" spans="1:33" x14ac:dyDescent="0.25">
      <c r="A206" s="10">
        <v>42856</v>
      </c>
      <c r="B206">
        <f>VLOOKUP($A206,CurveFetch!$D$8:$T$292,B$12)</f>
        <v>5.4470000000000001</v>
      </c>
      <c r="C206">
        <f>VLOOKUP($A206,CurveFetch!$D$8:$T$292,C$12)</f>
        <v>-0.27500000000000002</v>
      </c>
      <c r="D206">
        <f>VLOOKUP($A206,CurveFetch!$D$8:$T$292,D$12)</f>
        <v>0.57999999999999996</v>
      </c>
      <c r="E206">
        <f t="shared" ref="E206:E269" si="111">C206+B206</f>
        <v>5.1719999999999997</v>
      </c>
      <c r="F206">
        <f t="shared" ref="F206:F269" si="112">D206-C206</f>
        <v>0.85499999999999998</v>
      </c>
      <c r="G206">
        <f t="shared" si="102"/>
        <v>0.88</v>
      </c>
      <c r="H206">
        <f t="shared" si="102"/>
        <v>0.06</v>
      </c>
      <c r="I206" s="21">
        <f t="shared" si="103"/>
        <v>0.28369620253164557</v>
      </c>
      <c r="J206">
        <f t="shared" si="108"/>
        <v>0.34369620253164557</v>
      </c>
      <c r="K206" t="b">
        <f t="shared" ref="K206:K269" si="113">IF($F206&gt;J206,TRUE,FALSE)</f>
        <v>1</v>
      </c>
      <c r="L206">
        <f t="shared" ref="L206:L269" si="114">G206+J206*K206:K206</f>
        <v>1.2236962025316456</v>
      </c>
      <c r="M206">
        <f t="shared" ref="M206:M269" si="115">$F206*K206-L206</f>
        <v>-0.36869620253164559</v>
      </c>
      <c r="N206" s="20">
        <f t="shared" ref="N206:N269" ca="1" si="116">1/(1+($N$12/365))^($A206-$A$1)</f>
        <v>0.41169710408440041</v>
      </c>
      <c r="O206">
        <f t="shared" ref="O206:O269" ca="1" si="117">M206*N206</f>
        <v>-0.15179115886919406</v>
      </c>
      <c r="P206">
        <f t="shared" si="104"/>
        <v>0.88</v>
      </c>
      <c r="Q206">
        <f t="shared" si="104"/>
        <v>0.06</v>
      </c>
      <c r="R206" s="21">
        <f t="shared" si="105"/>
        <v>0.22674739039665973</v>
      </c>
      <c r="S206">
        <f t="shared" si="109"/>
        <v>0.28674739039665975</v>
      </c>
      <c r="T206" t="b">
        <f t="shared" ref="T206:T269" si="118">IF($F206&gt;S206,TRUE,FALSE)</f>
        <v>1</v>
      </c>
      <c r="U206">
        <f t="shared" ref="U206:U269" si="119">P206+S206*T206:T206</f>
        <v>1.1667473903966599</v>
      </c>
      <c r="V206">
        <f t="shared" ref="V206:V269" si="120">$F206*T206-U206</f>
        <v>-0.31174739039665988</v>
      </c>
      <c r="W206" s="20">
        <f t="shared" ref="W206:W269" ca="1" si="121">1/(1+($N$12/365))^($A206-$A$1)</f>
        <v>0.41169710408440041</v>
      </c>
      <c r="X206">
        <f t="shared" ref="X206:X269" ca="1" si="122">V206*W206</f>
        <v>-0.12834549783217389</v>
      </c>
      <c r="Y206">
        <f t="shared" si="106"/>
        <v>0.44</v>
      </c>
      <c r="Z206">
        <f t="shared" si="106"/>
        <v>5.7299999999999997E-2</v>
      </c>
      <c r="AA206" s="21">
        <f t="shared" si="107"/>
        <v>0.22111783107403546</v>
      </c>
      <c r="AB206">
        <f t="shared" si="110"/>
        <v>0.27841783107403545</v>
      </c>
      <c r="AC206" t="b">
        <f t="shared" ref="AC206:AC269" si="123">IF($F206&gt;AB206,TRUE,FALSE)</f>
        <v>1</v>
      </c>
      <c r="AD206">
        <f t="shared" ref="AD206:AD269" si="124">Y206+AB206*AC206:AC206</f>
        <v>0.71841783107403545</v>
      </c>
      <c r="AE206">
        <f t="shared" ref="AE206:AE269" si="125">$F206*AC206-AD206</f>
        <v>0.13658216892596453</v>
      </c>
      <c r="AF206" s="20">
        <f t="shared" ref="AF206:AF269" ca="1" si="126">1/(1+($N$12/365))^($A206-$A$1)</f>
        <v>0.41169710408440041</v>
      </c>
      <c r="AG206">
        <f t="shared" ref="AG206:AG269" ca="1" si="127">AE206*AF206</f>
        <v>5.6230483416385979E-2</v>
      </c>
    </row>
    <row r="207" spans="1:33" x14ac:dyDescent="0.25">
      <c r="A207" s="10">
        <v>42887</v>
      </c>
      <c r="B207">
        <f>VLOOKUP($A207,CurveFetch!$D$8:$T$292,B$12)</f>
        <v>5.4960000000000004</v>
      </c>
      <c r="C207">
        <f>VLOOKUP($A207,CurveFetch!$D$8:$T$292,C$12)</f>
        <v>-0.27500000000000002</v>
      </c>
      <c r="D207">
        <f>VLOOKUP($A207,CurveFetch!$D$8:$T$292,D$12)</f>
        <v>0.57999999999999996</v>
      </c>
      <c r="E207">
        <f t="shared" si="111"/>
        <v>5.2210000000000001</v>
      </c>
      <c r="F207">
        <f t="shared" si="112"/>
        <v>0.85499999999999998</v>
      </c>
      <c r="G207">
        <f t="shared" si="102"/>
        <v>0.88</v>
      </c>
      <c r="H207">
        <f t="shared" si="102"/>
        <v>0.06</v>
      </c>
      <c r="I207" s="21">
        <f t="shared" si="103"/>
        <v>0.28638396624472578</v>
      </c>
      <c r="J207">
        <f t="shared" si="108"/>
        <v>0.34638396624472578</v>
      </c>
      <c r="K207" t="b">
        <f t="shared" si="113"/>
        <v>1</v>
      </c>
      <c r="L207">
        <f t="shared" si="114"/>
        <v>1.2263839662447258</v>
      </c>
      <c r="M207">
        <f t="shared" si="115"/>
        <v>-0.3713839662447258</v>
      </c>
      <c r="N207" s="20">
        <f t="shared" ca="1" si="116"/>
        <v>0.40977859995581645</v>
      </c>
      <c r="O207">
        <f t="shared" ca="1" si="117"/>
        <v>-0.15218520173380193</v>
      </c>
      <c r="P207">
        <f t="shared" si="104"/>
        <v>0.88</v>
      </c>
      <c r="Q207">
        <f t="shared" si="104"/>
        <v>0.06</v>
      </c>
      <c r="R207" s="21">
        <f t="shared" si="105"/>
        <v>0.22889561586638832</v>
      </c>
      <c r="S207">
        <f t="shared" si="109"/>
        <v>0.28889561586638834</v>
      </c>
      <c r="T207" t="b">
        <f t="shared" si="118"/>
        <v>1</v>
      </c>
      <c r="U207">
        <f t="shared" si="119"/>
        <v>1.1688956158663883</v>
      </c>
      <c r="V207">
        <f t="shared" si="120"/>
        <v>-0.31389561586638837</v>
      </c>
      <c r="W207" s="20">
        <f t="shared" ca="1" si="121"/>
        <v>0.40977859995581645</v>
      </c>
      <c r="X207">
        <f t="shared" ca="1" si="122"/>
        <v>-0.12862770600199738</v>
      </c>
      <c r="Y207">
        <f t="shared" si="106"/>
        <v>0.44</v>
      </c>
      <c r="Z207">
        <f t="shared" si="106"/>
        <v>5.7299999999999997E-2</v>
      </c>
      <c r="AA207" s="21">
        <f t="shared" si="107"/>
        <v>0.22321272158498437</v>
      </c>
      <c r="AB207">
        <f t="shared" si="110"/>
        <v>0.28051272158498436</v>
      </c>
      <c r="AC207" t="b">
        <f t="shared" si="123"/>
        <v>1</v>
      </c>
      <c r="AD207">
        <f t="shared" si="124"/>
        <v>0.72051272158498436</v>
      </c>
      <c r="AE207">
        <f t="shared" si="125"/>
        <v>0.13448727841501562</v>
      </c>
      <c r="AF207" s="20">
        <f t="shared" ca="1" si="126"/>
        <v>0.40977859995581645</v>
      </c>
      <c r="AG207">
        <f t="shared" ca="1" si="127"/>
        <v>5.5110008660773195E-2</v>
      </c>
    </row>
    <row r="208" spans="1:33" x14ac:dyDescent="0.25">
      <c r="A208" s="10">
        <v>42917</v>
      </c>
      <c r="B208">
        <f>VLOOKUP($A208,CurveFetch!$D$8:$T$292,B$12)</f>
        <v>5.5259999999999998</v>
      </c>
      <c r="C208">
        <f>VLOOKUP($A208,CurveFetch!$D$8:$T$292,C$12)</f>
        <v>-0.27500000000000002</v>
      </c>
      <c r="D208">
        <f>VLOOKUP($A208,CurveFetch!$D$8:$T$292,D$12)</f>
        <v>0.57999999999999996</v>
      </c>
      <c r="E208">
        <f t="shared" si="111"/>
        <v>5.2509999999999994</v>
      </c>
      <c r="F208">
        <f t="shared" si="112"/>
        <v>0.85499999999999998</v>
      </c>
      <c r="G208">
        <f t="shared" si="102"/>
        <v>0.88</v>
      </c>
      <c r="H208">
        <f t="shared" si="102"/>
        <v>0.06</v>
      </c>
      <c r="I208" s="21">
        <f t="shared" si="103"/>
        <v>0.28802953586497887</v>
      </c>
      <c r="J208">
        <f t="shared" si="108"/>
        <v>0.34802953586497887</v>
      </c>
      <c r="K208" t="b">
        <f t="shared" si="113"/>
        <v>1</v>
      </c>
      <c r="L208">
        <f t="shared" si="114"/>
        <v>1.2280295358649789</v>
      </c>
      <c r="M208">
        <f t="shared" si="115"/>
        <v>-0.37302953586497889</v>
      </c>
      <c r="N208" s="20">
        <f t="shared" ca="1" si="116"/>
        <v>0.40793049575383628</v>
      </c>
      <c r="O208">
        <f t="shared" ca="1" si="117"/>
        <v>-0.15217012349622427</v>
      </c>
      <c r="P208">
        <f t="shared" si="104"/>
        <v>0.88</v>
      </c>
      <c r="Q208">
        <f t="shared" si="104"/>
        <v>0.06</v>
      </c>
      <c r="R208" s="21">
        <f t="shared" si="105"/>
        <v>0.2302108559498956</v>
      </c>
      <c r="S208">
        <f t="shared" si="109"/>
        <v>0.2902108559498956</v>
      </c>
      <c r="T208" t="b">
        <f t="shared" si="118"/>
        <v>1</v>
      </c>
      <c r="U208">
        <f t="shared" si="119"/>
        <v>1.1702108559498956</v>
      </c>
      <c r="V208">
        <f t="shared" si="120"/>
        <v>-0.31521085594989562</v>
      </c>
      <c r="W208" s="20">
        <f t="shared" ca="1" si="121"/>
        <v>0.40793049575383628</v>
      </c>
      <c r="X208">
        <f t="shared" ca="1" si="122"/>
        <v>-0.12858412073463199</v>
      </c>
      <c r="Y208">
        <f t="shared" si="106"/>
        <v>0.44</v>
      </c>
      <c r="Z208">
        <f t="shared" si="106"/>
        <v>5.7299999999999997E-2</v>
      </c>
      <c r="AA208" s="21">
        <f t="shared" si="107"/>
        <v>0.22449530761209593</v>
      </c>
      <c r="AB208">
        <f t="shared" si="110"/>
        <v>0.28179530761209592</v>
      </c>
      <c r="AC208" t="b">
        <f t="shared" si="123"/>
        <v>1</v>
      </c>
      <c r="AD208">
        <f t="shared" si="124"/>
        <v>0.72179530761209598</v>
      </c>
      <c r="AE208">
        <f t="shared" si="125"/>
        <v>0.133204692387904</v>
      </c>
      <c r="AF208" s="20">
        <f t="shared" ca="1" si="126"/>
        <v>0.40793049575383628</v>
      </c>
      <c r="AG208">
        <f t="shared" ca="1" si="127"/>
        <v>5.4338256202534942E-2</v>
      </c>
    </row>
    <row r="209" spans="1:33" x14ac:dyDescent="0.25">
      <c r="A209" s="10">
        <v>42948</v>
      </c>
      <c r="B209">
        <f>VLOOKUP($A209,CurveFetch!$D$8:$T$292,B$12)</f>
        <v>5.5839999999999996</v>
      </c>
      <c r="C209">
        <f>VLOOKUP($A209,CurveFetch!$D$8:$T$292,C$12)</f>
        <v>-0.27500000000000002</v>
      </c>
      <c r="D209">
        <f>VLOOKUP($A209,CurveFetch!$D$8:$T$292,D$12)</f>
        <v>0.57999999999999996</v>
      </c>
      <c r="E209">
        <f t="shared" si="111"/>
        <v>5.3089999999999993</v>
      </c>
      <c r="F209">
        <f t="shared" si="112"/>
        <v>0.85499999999999998</v>
      </c>
      <c r="G209">
        <f t="shared" si="102"/>
        <v>0.88</v>
      </c>
      <c r="H209">
        <f t="shared" si="102"/>
        <v>0.06</v>
      </c>
      <c r="I209" s="21">
        <f t="shared" si="103"/>
        <v>0.29121097046413502</v>
      </c>
      <c r="J209">
        <f t="shared" si="108"/>
        <v>0.35121097046413502</v>
      </c>
      <c r="K209" t="b">
        <f t="shared" si="113"/>
        <v>1</v>
      </c>
      <c r="L209">
        <f t="shared" si="114"/>
        <v>1.231210970464135</v>
      </c>
      <c r="M209">
        <f t="shared" si="115"/>
        <v>-0.37621097046413499</v>
      </c>
      <c r="N209" s="20">
        <f t="shared" ca="1" si="116"/>
        <v>0.40602954398003271</v>
      </c>
      <c r="O209">
        <f t="shared" ca="1" si="117"/>
        <v>-0.15275276877783828</v>
      </c>
      <c r="P209">
        <f t="shared" si="104"/>
        <v>0.88</v>
      </c>
      <c r="Q209">
        <f t="shared" si="104"/>
        <v>0.06</v>
      </c>
      <c r="R209" s="21">
        <f t="shared" si="105"/>
        <v>0.23275365344467638</v>
      </c>
      <c r="S209">
        <f t="shared" si="109"/>
        <v>0.29275365344467641</v>
      </c>
      <c r="T209" t="b">
        <f t="shared" si="118"/>
        <v>1</v>
      </c>
      <c r="U209">
        <f t="shared" si="119"/>
        <v>1.1727536534446763</v>
      </c>
      <c r="V209">
        <f t="shared" si="120"/>
        <v>-0.31775365344467632</v>
      </c>
      <c r="W209" s="20">
        <f t="shared" ca="1" si="121"/>
        <v>0.40602954398003271</v>
      </c>
      <c r="X209">
        <f t="shared" ca="1" si="122"/>
        <v>-0.12901737100613128</v>
      </c>
      <c r="Y209">
        <f t="shared" si="106"/>
        <v>0.44</v>
      </c>
      <c r="Z209">
        <f t="shared" si="106"/>
        <v>5.7299999999999997E-2</v>
      </c>
      <c r="AA209" s="21">
        <f t="shared" si="107"/>
        <v>0.2269749739311783</v>
      </c>
      <c r="AB209">
        <f t="shared" si="110"/>
        <v>0.28427497393117829</v>
      </c>
      <c r="AC209" t="b">
        <f t="shared" si="123"/>
        <v>1</v>
      </c>
      <c r="AD209">
        <f t="shared" si="124"/>
        <v>0.72427497393117823</v>
      </c>
      <c r="AE209">
        <f t="shared" si="125"/>
        <v>0.13072502606882175</v>
      </c>
      <c r="AF209" s="20">
        <f t="shared" ca="1" si="126"/>
        <v>0.40602954398003271</v>
      </c>
      <c r="AG209">
        <f t="shared" ca="1" si="127"/>
        <v>5.3078222721501582E-2</v>
      </c>
    </row>
    <row r="210" spans="1:33" x14ac:dyDescent="0.25">
      <c r="A210" s="10">
        <v>42979</v>
      </c>
      <c r="B210">
        <f>VLOOKUP($A210,CurveFetch!$D$8:$T$292,B$12)</f>
        <v>5.5919999999999996</v>
      </c>
      <c r="C210">
        <f>VLOOKUP($A210,CurveFetch!$D$8:$T$292,C$12)</f>
        <v>-0.27500000000000002</v>
      </c>
      <c r="D210">
        <f>VLOOKUP($A210,CurveFetch!$D$8:$T$292,D$12)</f>
        <v>0.57999999999999996</v>
      </c>
      <c r="E210">
        <f t="shared" si="111"/>
        <v>5.3169999999999993</v>
      </c>
      <c r="F210">
        <f t="shared" si="112"/>
        <v>0.85499999999999998</v>
      </c>
      <c r="G210">
        <f t="shared" si="102"/>
        <v>0.88</v>
      </c>
      <c r="H210">
        <f t="shared" si="102"/>
        <v>0.06</v>
      </c>
      <c r="I210" s="21">
        <f t="shared" si="103"/>
        <v>0.29164978902953587</v>
      </c>
      <c r="J210">
        <f t="shared" si="108"/>
        <v>0.35164978902953586</v>
      </c>
      <c r="K210" t="b">
        <f t="shared" si="113"/>
        <v>1</v>
      </c>
      <c r="L210">
        <f t="shared" si="114"/>
        <v>1.2316497890295359</v>
      </c>
      <c r="M210">
        <f t="shared" si="115"/>
        <v>-0.37664978902953594</v>
      </c>
      <c r="N210" s="20">
        <f t="shared" ca="1" si="116"/>
        <v>0.40413745062128748</v>
      </c>
      <c r="O210">
        <f t="shared" ca="1" si="117"/>
        <v>-0.15221828551544242</v>
      </c>
      <c r="P210">
        <f t="shared" si="104"/>
        <v>0.88</v>
      </c>
      <c r="Q210">
        <f t="shared" si="104"/>
        <v>0.06</v>
      </c>
      <c r="R210" s="21">
        <f t="shared" si="105"/>
        <v>0.23310438413361168</v>
      </c>
      <c r="S210">
        <f t="shared" si="109"/>
        <v>0.29310438413361167</v>
      </c>
      <c r="T210" t="b">
        <f t="shared" si="118"/>
        <v>1</v>
      </c>
      <c r="U210">
        <f t="shared" si="119"/>
        <v>1.1731043841336117</v>
      </c>
      <c r="V210">
        <f t="shared" si="120"/>
        <v>-0.31810438413361175</v>
      </c>
      <c r="W210" s="20">
        <f t="shared" ca="1" si="121"/>
        <v>0.40413745062128748</v>
      </c>
      <c r="X210">
        <f t="shared" ca="1" si="122"/>
        <v>-0.12855789483521257</v>
      </c>
      <c r="Y210">
        <f t="shared" si="106"/>
        <v>0.44</v>
      </c>
      <c r="Z210">
        <f t="shared" si="106"/>
        <v>5.7299999999999997E-2</v>
      </c>
      <c r="AA210" s="21">
        <f t="shared" si="107"/>
        <v>0.22731699687174139</v>
      </c>
      <c r="AB210">
        <f t="shared" si="110"/>
        <v>0.28461699687174141</v>
      </c>
      <c r="AC210" t="b">
        <f t="shared" si="123"/>
        <v>1</v>
      </c>
      <c r="AD210">
        <f t="shared" si="124"/>
        <v>0.72461699687174141</v>
      </c>
      <c r="AE210">
        <f t="shared" si="125"/>
        <v>0.13038300312825857</v>
      </c>
      <c r="AF210" s="20">
        <f t="shared" ca="1" si="126"/>
        <v>0.40413745062128748</v>
      </c>
      <c r="AG210">
        <f t="shared" ca="1" si="127"/>
        <v>5.2692654488601769E-2</v>
      </c>
    </row>
    <row r="211" spans="1:33" x14ac:dyDescent="0.25">
      <c r="A211" s="10">
        <v>43009</v>
      </c>
      <c r="B211">
        <f>VLOOKUP($A211,CurveFetch!$D$8:$T$292,B$12)</f>
        <v>5.62</v>
      </c>
      <c r="C211">
        <f>VLOOKUP($A211,CurveFetch!$D$8:$T$292,C$12)</f>
        <v>-0.27500000000000002</v>
      </c>
      <c r="D211">
        <f>VLOOKUP($A211,CurveFetch!$D$8:$T$292,D$12)</f>
        <v>0.57999999999999996</v>
      </c>
      <c r="E211">
        <f t="shared" si="111"/>
        <v>5.3449999999999998</v>
      </c>
      <c r="F211">
        <f t="shared" si="112"/>
        <v>0.85499999999999998</v>
      </c>
      <c r="G211">
        <f t="shared" si="102"/>
        <v>0.88</v>
      </c>
      <c r="H211">
        <f t="shared" si="102"/>
        <v>0.06</v>
      </c>
      <c r="I211" s="21">
        <f t="shared" si="103"/>
        <v>0.29318565400843882</v>
      </c>
      <c r="J211">
        <f t="shared" si="108"/>
        <v>0.35318565400843882</v>
      </c>
      <c r="K211" t="b">
        <f t="shared" si="113"/>
        <v>1</v>
      </c>
      <c r="L211">
        <f t="shared" si="114"/>
        <v>1.2331856540084387</v>
      </c>
      <c r="M211">
        <f t="shared" si="115"/>
        <v>-0.37818565400843873</v>
      </c>
      <c r="N211" s="20">
        <f t="shared" ca="1" si="116"/>
        <v>0.40231478804019782</v>
      </c>
      <c r="O211">
        <f t="shared" ca="1" si="117"/>
        <v>-0.15214968123224862</v>
      </c>
      <c r="P211">
        <f t="shared" si="104"/>
        <v>0.88</v>
      </c>
      <c r="Q211">
        <f t="shared" si="104"/>
        <v>0.06</v>
      </c>
      <c r="R211" s="21">
        <f t="shared" si="105"/>
        <v>0.23433194154488518</v>
      </c>
      <c r="S211">
        <f t="shared" si="109"/>
        <v>0.29433194154488518</v>
      </c>
      <c r="T211" t="b">
        <f t="shared" si="118"/>
        <v>1</v>
      </c>
      <c r="U211">
        <f t="shared" si="119"/>
        <v>1.1743319415448852</v>
      </c>
      <c r="V211">
        <f t="shared" si="120"/>
        <v>-0.3193319415448852</v>
      </c>
      <c r="W211" s="20">
        <f t="shared" ca="1" si="121"/>
        <v>0.40231478804019782</v>
      </c>
      <c r="X211">
        <f t="shared" ca="1" si="122"/>
        <v>-0.12847196237709532</v>
      </c>
      <c r="Y211">
        <f t="shared" si="106"/>
        <v>0.44</v>
      </c>
      <c r="Z211">
        <f t="shared" si="106"/>
        <v>5.7299999999999997E-2</v>
      </c>
      <c r="AA211" s="21">
        <f t="shared" si="107"/>
        <v>0.22851407716371222</v>
      </c>
      <c r="AB211">
        <f t="shared" si="110"/>
        <v>0.28581407716371221</v>
      </c>
      <c r="AC211" t="b">
        <f t="shared" si="123"/>
        <v>1</v>
      </c>
      <c r="AD211">
        <f t="shared" si="124"/>
        <v>0.72581407716371227</v>
      </c>
      <c r="AE211">
        <f t="shared" si="125"/>
        <v>0.12918592283628771</v>
      </c>
      <c r="AF211" s="20">
        <f t="shared" ca="1" si="126"/>
        <v>0.40231478804019782</v>
      </c>
      <c r="AG211">
        <f t="shared" ca="1" si="127"/>
        <v>5.197340716365844E-2</v>
      </c>
    </row>
    <row r="212" spans="1:33" x14ac:dyDescent="0.25">
      <c r="A212" s="10">
        <v>43040</v>
      </c>
      <c r="B212">
        <f>VLOOKUP($A212,CurveFetch!$D$8:$T$292,B$12)</f>
        <v>5.742</v>
      </c>
      <c r="C212">
        <f>VLOOKUP($A212,CurveFetch!$D$8:$T$292,C$12)</f>
        <v>-0.16</v>
      </c>
      <c r="D212">
        <f>VLOOKUP($A212,CurveFetch!$D$8:$T$292,D$12)</f>
        <v>0.32</v>
      </c>
      <c r="E212">
        <f t="shared" si="111"/>
        <v>5.5819999999999999</v>
      </c>
      <c r="F212">
        <f t="shared" si="112"/>
        <v>0.48</v>
      </c>
      <c r="G212">
        <f t="shared" si="102"/>
        <v>0.88</v>
      </c>
      <c r="H212">
        <f t="shared" si="102"/>
        <v>0.06</v>
      </c>
      <c r="I212" s="21">
        <f t="shared" si="103"/>
        <v>0.30618565400843883</v>
      </c>
      <c r="J212">
        <f t="shared" si="108"/>
        <v>0.36618565400843883</v>
      </c>
      <c r="K212" t="b">
        <f t="shared" si="113"/>
        <v>1</v>
      </c>
      <c r="L212">
        <f t="shared" si="114"/>
        <v>1.2461856540084388</v>
      </c>
      <c r="M212">
        <f t="shared" si="115"/>
        <v>-0.76618565400843885</v>
      </c>
      <c r="N212" s="20">
        <f t="shared" ca="1" si="116"/>
        <v>0.40044000540464336</v>
      </c>
      <c r="O212">
        <f t="shared" ca="1" si="117"/>
        <v>-0.30681138743209946</v>
      </c>
      <c r="P212">
        <f t="shared" si="104"/>
        <v>0.88</v>
      </c>
      <c r="Q212">
        <f t="shared" si="104"/>
        <v>0.06</v>
      </c>
      <c r="R212" s="21">
        <f t="shared" si="105"/>
        <v>0.24472233820459291</v>
      </c>
      <c r="S212">
        <f t="shared" si="109"/>
        <v>0.30472233820459294</v>
      </c>
      <c r="T212" t="b">
        <f t="shared" si="118"/>
        <v>1</v>
      </c>
      <c r="U212">
        <f t="shared" si="119"/>
        <v>1.1847223382045931</v>
      </c>
      <c r="V212">
        <f t="shared" si="120"/>
        <v>-0.70472233820459307</v>
      </c>
      <c r="W212" s="20">
        <f t="shared" ca="1" si="121"/>
        <v>0.40044000540464336</v>
      </c>
      <c r="X212">
        <f t="shared" ca="1" si="122"/>
        <v>-0.28219901691942018</v>
      </c>
      <c r="Y212">
        <f t="shared" si="106"/>
        <v>0.44</v>
      </c>
      <c r="Z212">
        <f t="shared" si="106"/>
        <v>5.7299999999999997E-2</v>
      </c>
      <c r="AA212" s="21">
        <f t="shared" si="107"/>
        <v>0.23864650677789365</v>
      </c>
      <c r="AB212">
        <f t="shared" si="110"/>
        <v>0.29594650677789364</v>
      </c>
      <c r="AC212" t="b">
        <f t="shared" si="123"/>
        <v>1</v>
      </c>
      <c r="AD212">
        <f t="shared" si="124"/>
        <v>0.73594650677789364</v>
      </c>
      <c r="AE212">
        <f t="shared" si="125"/>
        <v>-0.25594650677789366</v>
      </c>
      <c r="AF212" s="20">
        <f t="shared" ca="1" si="126"/>
        <v>0.40044000540464336</v>
      </c>
      <c r="AG212">
        <f t="shared" ca="1" si="127"/>
        <v>-0.10249122055743932</v>
      </c>
    </row>
    <row r="213" spans="1:33" x14ac:dyDescent="0.25">
      <c r="A213" s="10">
        <v>43070</v>
      </c>
      <c r="B213">
        <f>VLOOKUP($A213,CurveFetch!$D$8:$T$292,B$12)</f>
        <v>5.87</v>
      </c>
      <c r="C213">
        <f>VLOOKUP($A213,CurveFetch!$D$8:$T$292,C$12)</f>
        <v>-0.16</v>
      </c>
      <c r="D213">
        <f>VLOOKUP($A213,CurveFetch!$D$8:$T$292,D$12)</f>
        <v>0.32</v>
      </c>
      <c r="E213">
        <f t="shared" si="111"/>
        <v>5.71</v>
      </c>
      <c r="F213">
        <f t="shared" si="112"/>
        <v>0.48</v>
      </c>
      <c r="G213">
        <f t="shared" si="102"/>
        <v>0.88</v>
      </c>
      <c r="H213">
        <f t="shared" si="102"/>
        <v>0.06</v>
      </c>
      <c r="I213" s="21">
        <f t="shared" si="103"/>
        <v>0.31320675105485235</v>
      </c>
      <c r="J213">
        <f t="shared" si="108"/>
        <v>0.37320675105485235</v>
      </c>
      <c r="K213" t="b">
        <f t="shared" si="113"/>
        <v>1</v>
      </c>
      <c r="L213">
        <f t="shared" si="114"/>
        <v>1.2532067510548524</v>
      </c>
      <c r="M213">
        <f t="shared" si="115"/>
        <v>-0.77320675105485237</v>
      </c>
      <c r="N213" s="20">
        <f t="shared" ca="1" si="116"/>
        <v>0.39863401832598905</v>
      </c>
      <c r="O213">
        <f t="shared" ca="1" si="117"/>
        <v>-0.30822651416977848</v>
      </c>
      <c r="P213">
        <f t="shared" si="104"/>
        <v>0.88</v>
      </c>
      <c r="Q213">
        <f t="shared" si="104"/>
        <v>0.06</v>
      </c>
      <c r="R213" s="21">
        <f t="shared" si="105"/>
        <v>0.25033402922755743</v>
      </c>
      <c r="S213">
        <f t="shared" si="109"/>
        <v>0.31033402922755743</v>
      </c>
      <c r="T213" t="b">
        <f t="shared" si="118"/>
        <v>1</v>
      </c>
      <c r="U213">
        <f t="shared" si="119"/>
        <v>1.1903340292275575</v>
      </c>
      <c r="V213">
        <f t="shared" si="120"/>
        <v>-0.71033402922755751</v>
      </c>
      <c r="W213" s="20">
        <f t="shared" ca="1" si="121"/>
        <v>0.39863401832598905</v>
      </c>
      <c r="X213">
        <f t="shared" ca="1" si="122"/>
        <v>-0.2831633084246718</v>
      </c>
      <c r="Y213">
        <f t="shared" si="106"/>
        <v>0.44</v>
      </c>
      <c r="Z213">
        <f t="shared" si="106"/>
        <v>5.7299999999999997E-2</v>
      </c>
      <c r="AA213" s="21">
        <f t="shared" si="107"/>
        <v>0.24411887382690303</v>
      </c>
      <c r="AB213">
        <f t="shared" si="110"/>
        <v>0.30141887382690302</v>
      </c>
      <c r="AC213" t="b">
        <f t="shared" si="123"/>
        <v>1</v>
      </c>
      <c r="AD213">
        <f t="shared" si="124"/>
        <v>0.74141887382690297</v>
      </c>
      <c r="AE213">
        <f t="shared" si="125"/>
        <v>-0.26141887382690299</v>
      </c>
      <c r="AF213" s="20">
        <f t="shared" ca="1" si="126"/>
        <v>0.39863401832598905</v>
      </c>
      <c r="AG213">
        <f t="shared" ca="1" si="127"/>
        <v>-0.10421045613987306</v>
      </c>
    </row>
    <row r="214" spans="1:33" x14ac:dyDescent="0.25">
      <c r="A214" s="10">
        <v>43101</v>
      </c>
      <c r="B214">
        <f>VLOOKUP($A214,CurveFetch!$D$8:$T$292,B$12)</f>
        <v>5.88</v>
      </c>
      <c r="C214">
        <f>VLOOKUP($A214,CurveFetch!$D$8:$T$292,C$12)</f>
        <v>-0.16</v>
      </c>
      <c r="D214">
        <f>VLOOKUP($A214,CurveFetch!$D$8:$T$292,D$12)</f>
        <v>0.32</v>
      </c>
      <c r="E214">
        <f t="shared" si="111"/>
        <v>5.72</v>
      </c>
      <c r="F214">
        <f t="shared" si="112"/>
        <v>0.48</v>
      </c>
      <c r="G214">
        <f t="shared" si="102"/>
        <v>0.88</v>
      </c>
      <c r="H214">
        <f t="shared" si="102"/>
        <v>0.06</v>
      </c>
      <c r="I214" s="21">
        <f t="shared" si="103"/>
        <v>0.31375527426160338</v>
      </c>
      <c r="J214">
        <f t="shared" si="108"/>
        <v>0.37375527426160338</v>
      </c>
      <c r="K214" t="b">
        <f t="shared" si="113"/>
        <v>1</v>
      </c>
      <c r="L214">
        <f t="shared" si="114"/>
        <v>1.2537552742616034</v>
      </c>
      <c r="M214">
        <f t="shared" si="115"/>
        <v>-0.7737552742616034</v>
      </c>
      <c r="N214" s="20">
        <f t="shared" ca="1" si="116"/>
        <v>0.39677638803817528</v>
      </c>
      <c r="O214">
        <f t="shared" ca="1" si="117"/>
        <v>-0.30700782294700668</v>
      </c>
      <c r="P214">
        <f t="shared" si="104"/>
        <v>0.88</v>
      </c>
      <c r="Q214">
        <f t="shared" si="104"/>
        <v>0.06</v>
      </c>
      <c r="R214" s="21">
        <f t="shared" si="105"/>
        <v>0.2507724425887265</v>
      </c>
      <c r="S214">
        <f t="shared" si="109"/>
        <v>0.31077244258872649</v>
      </c>
      <c r="T214" t="b">
        <f t="shared" si="118"/>
        <v>1</v>
      </c>
      <c r="U214">
        <f t="shared" si="119"/>
        <v>1.1907724425887265</v>
      </c>
      <c r="V214">
        <f t="shared" si="120"/>
        <v>-0.71077244258872652</v>
      </c>
      <c r="W214" s="20">
        <f t="shared" ca="1" si="121"/>
        <v>0.39677638803817528</v>
      </c>
      <c r="X214">
        <f t="shared" ca="1" si="122"/>
        <v>-0.28201772248742624</v>
      </c>
      <c r="Y214">
        <f t="shared" si="106"/>
        <v>0.44</v>
      </c>
      <c r="Z214">
        <f t="shared" si="106"/>
        <v>5.7299999999999997E-2</v>
      </c>
      <c r="AA214" s="21">
        <f t="shared" si="107"/>
        <v>0.2445464025026069</v>
      </c>
      <c r="AB214">
        <f t="shared" si="110"/>
        <v>0.30184640250260691</v>
      </c>
      <c r="AC214" t="b">
        <f t="shared" si="123"/>
        <v>1</v>
      </c>
      <c r="AD214">
        <f t="shared" si="124"/>
        <v>0.74184640250260692</v>
      </c>
      <c r="AE214">
        <f t="shared" si="125"/>
        <v>-0.26184640250260693</v>
      </c>
      <c r="AF214" s="20">
        <f t="shared" ca="1" si="126"/>
        <v>0.39677638803817528</v>
      </c>
      <c r="AG214">
        <f t="shared" ca="1" si="127"/>
        <v>-0.1038944698057746</v>
      </c>
    </row>
    <row r="215" spans="1:33" x14ac:dyDescent="0.25">
      <c r="A215" s="10">
        <v>43132</v>
      </c>
      <c r="B215">
        <f>VLOOKUP($A215,CurveFetch!$D$8:$T$292,B$12)</f>
        <v>5.76</v>
      </c>
      <c r="C215">
        <f>VLOOKUP($A215,CurveFetch!$D$8:$T$292,C$12)</f>
        <v>-0.16</v>
      </c>
      <c r="D215">
        <f>VLOOKUP($A215,CurveFetch!$D$8:$T$292,D$12)</f>
        <v>0.32</v>
      </c>
      <c r="E215">
        <f t="shared" si="111"/>
        <v>5.6</v>
      </c>
      <c r="F215">
        <f t="shared" si="112"/>
        <v>0.48</v>
      </c>
      <c r="G215">
        <f t="shared" si="102"/>
        <v>0.88</v>
      </c>
      <c r="H215">
        <f t="shared" si="102"/>
        <v>0.06</v>
      </c>
      <c r="I215" s="21">
        <f t="shared" si="103"/>
        <v>0.30717299578059071</v>
      </c>
      <c r="J215">
        <f t="shared" si="108"/>
        <v>0.36717299578059071</v>
      </c>
      <c r="K215" t="b">
        <f t="shared" si="113"/>
        <v>1</v>
      </c>
      <c r="L215">
        <f t="shared" si="114"/>
        <v>1.2471729957805908</v>
      </c>
      <c r="M215">
        <f t="shared" si="115"/>
        <v>-0.76717299578059084</v>
      </c>
      <c r="N215" s="20">
        <f t="shared" ca="1" si="116"/>
        <v>0.39492741428775546</v>
      </c>
      <c r="O215">
        <f t="shared" ca="1" si="117"/>
        <v>-0.30297764753501988</v>
      </c>
      <c r="P215">
        <f t="shared" si="104"/>
        <v>0.88</v>
      </c>
      <c r="Q215">
        <f t="shared" si="104"/>
        <v>0.06</v>
      </c>
      <c r="R215" s="21">
        <f t="shared" si="105"/>
        <v>0.24551148225469729</v>
      </c>
      <c r="S215">
        <f t="shared" si="109"/>
        <v>0.30551148225469726</v>
      </c>
      <c r="T215" t="b">
        <f t="shared" si="118"/>
        <v>1</v>
      </c>
      <c r="U215">
        <f t="shared" si="119"/>
        <v>1.1855114822546973</v>
      </c>
      <c r="V215">
        <f t="shared" si="120"/>
        <v>-0.70551148225469729</v>
      </c>
      <c r="W215" s="20">
        <f t="shared" ca="1" si="121"/>
        <v>0.39492741428775546</v>
      </c>
      <c r="X215">
        <f t="shared" ca="1" si="122"/>
        <v>-0.27862582543716929</v>
      </c>
      <c r="Y215">
        <f t="shared" si="106"/>
        <v>0.44</v>
      </c>
      <c r="Z215">
        <f t="shared" si="106"/>
        <v>5.7299999999999997E-2</v>
      </c>
      <c r="AA215" s="21">
        <f t="shared" si="107"/>
        <v>0.23941605839416058</v>
      </c>
      <c r="AB215">
        <f t="shared" si="110"/>
        <v>0.2967160583941606</v>
      </c>
      <c r="AC215" t="b">
        <f t="shared" si="123"/>
        <v>1</v>
      </c>
      <c r="AD215">
        <f t="shared" si="124"/>
        <v>0.73671605839416054</v>
      </c>
      <c r="AE215">
        <f t="shared" si="125"/>
        <v>-0.25671605839416056</v>
      </c>
      <c r="AF215" s="20">
        <f t="shared" ca="1" si="126"/>
        <v>0.39492741428775546</v>
      </c>
      <c r="AG215">
        <f t="shared" ca="1" si="127"/>
        <v>-0.10138420914775027</v>
      </c>
    </row>
    <row r="216" spans="1:33" x14ac:dyDescent="0.25">
      <c r="A216" s="10">
        <v>43160</v>
      </c>
      <c r="B216">
        <f>VLOOKUP($A216,CurveFetch!$D$8:$T$292,B$12)</f>
        <v>5.62</v>
      </c>
      <c r="C216">
        <f>VLOOKUP($A216,CurveFetch!$D$8:$T$292,C$12)</f>
        <v>-0.16</v>
      </c>
      <c r="D216">
        <f>VLOOKUP($A216,CurveFetch!$D$8:$T$292,D$12)</f>
        <v>0.32</v>
      </c>
      <c r="E216">
        <f t="shared" si="111"/>
        <v>5.46</v>
      </c>
      <c r="F216">
        <f t="shared" si="112"/>
        <v>0.48</v>
      </c>
      <c r="G216">
        <f t="shared" si="102"/>
        <v>0.88</v>
      </c>
      <c r="H216">
        <f t="shared" si="102"/>
        <v>0.06</v>
      </c>
      <c r="I216" s="21">
        <f t="shared" si="103"/>
        <v>0.29949367088607598</v>
      </c>
      <c r="J216">
        <f t="shared" si="108"/>
        <v>0.35949367088607598</v>
      </c>
      <c r="K216" t="b">
        <f t="shared" si="113"/>
        <v>1</v>
      </c>
      <c r="L216">
        <f t="shared" si="114"/>
        <v>1.239493670886076</v>
      </c>
      <c r="M216">
        <f t="shared" si="115"/>
        <v>-0.759493670886076</v>
      </c>
      <c r="N216" s="20">
        <f t="shared" ca="1" si="116"/>
        <v>0.39326478040160734</v>
      </c>
      <c r="O216">
        <f t="shared" ca="1" si="117"/>
        <v>-0.29868211169742331</v>
      </c>
      <c r="P216">
        <f t="shared" si="104"/>
        <v>0.88</v>
      </c>
      <c r="Q216">
        <f t="shared" si="104"/>
        <v>0.06</v>
      </c>
      <c r="R216" s="21">
        <f t="shared" si="105"/>
        <v>0.23937369519832988</v>
      </c>
      <c r="S216">
        <f t="shared" si="109"/>
        <v>0.2993736951983299</v>
      </c>
      <c r="T216" t="b">
        <f t="shared" si="118"/>
        <v>1</v>
      </c>
      <c r="U216">
        <f t="shared" si="119"/>
        <v>1.17937369519833</v>
      </c>
      <c r="V216">
        <f t="shared" si="120"/>
        <v>-0.69937369519833004</v>
      </c>
      <c r="W216" s="20">
        <f t="shared" ca="1" si="121"/>
        <v>0.39326478040160734</v>
      </c>
      <c r="X216">
        <f t="shared" ca="1" si="122"/>
        <v>-0.2750390426608319</v>
      </c>
      <c r="Y216">
        <f t="shared" si="106"/>
        <v>0.44</v>
      </c>
      <c r="Z216">
        <f t="shared" si="106"/>
        <v>5.7299999999999997E-2</v>
      </c>
      <c r="AA216" s="21">
        <f t="shared" si="107"/>
        <v>0.23343065693430659</v>
      </c>
      <c r="AB216">
        <f t="shared" si="110"/>
        <v>0.29073065693430661</v>
      </c>
      <c r="AC216" t="b">
        <f t="shared" si="123"/>
        <v>1</v>
      </c>
      <c r="AD216">
        <f t="shared" si="124"/>
        <v>0.73073065693430661</v>
      </c>
      <c r="AE216">
        <f t="shared" si="125"/>
        <v>-0.25073065693430663</v>
      </c>
      <c r="AF216" s="20">
        <f t="shared" ca="1" si="126"/>
        <v>0.39326478040160734</v>
      </c>
      <c r="AG216">
        <f t="shared" ca="1" si="127"/>
        <v>-9.8603536739220843E-2</v>
      </c>
    </row>
    <row r="217" spans="1:33" x14ac:dyDescent="0.25">
      <c r="A217" s="10">
        <v>43191</v>
      </c>
      <c r="B217">
        <f>VLOOKUP($A217,CurveFetch!$D$8:$T$292,B$12)</f>
        <v>5.5069999999999997</v>
      </c>
      <c r="C217">
        <f>VLOOKUP($A217,CurveFetch!$D$8:$T$292,C$12)</f>
        <v>-0.27500000000000002</v>
      </c>
      <c r="D217">
        <f>VLOOKUP($A217,CurveFetch!$D$8:$T$292,D$12)</f>
        <v>0.57999999999999996</v>
      </c>
      <c r="E217">
        <f t="shared" si="111"/>
        <v>5.2319999999999993</v>
      </c>
      <c r="F217">
        <f t="shared" si="112"/>
        <v>0.85499999999999998</v>
      </c>
      <c r="G217">
        <f t="shared" si="102"/>
        <v>0.88</v>
      </c>
      <c r="H217">
        <f t="shared" si="102"/>
        <v>0.06</v>
      </c>
      <c r="I217" s="21">
        <f t="shared" si="103"/>
        <v>0.2869873417721519</v>
      </c>
      <c r="J217">
        <f t="shared" si="108"/>
        <v>0.3469873417721519</v>
      </c>
      <c r="K217" t="b">
        <f t="shared" si="113"/>
        <v>1</v>
      </c>
      <c r="L217">
        <f t="shared" si="114"/>
        <v>1.226987341772152</v>
      </c>
      <c r="M217">
        <f t="shared" si="115"/>
        <v>-0.37198734177215198</v>
      </c>
      <c r="N217" s="20">
        <f t="shared" ca="1" si="116"/>
        <v>0.39143217070544473</v>
      </c>
      <c r="O217">
        <f t="shared" ca="1" si="117"/>
        <v>-0.14560781266482162</v>
      </c>
      <c r="P217">
        <f t="shared" si="104"/>
        <v>0.88</v>
      </c>
      <c r="Q217">
        <f t="shared" si="104"/>
        <v>0.06</v>
      </c>
      <c r="R217" s="21">
        <f t="shared" si="105"/>
        <v>0.22937787056367431</v>
      </c>
      <c r="S217">
        <f t="shared" si="109"/>
        <v>0.28937787056367431</v>
      </c>
      <c r="T217" t="b">
        <f t="shared" si="118"/>
        <v>1</v>
      </c>
      <c r="U217">
        <f t="shared" si="119"/>
        <v>1.1693778705636744</v>
      </c>
      <c r="V217">
        <f t="shared" si="120"/>
        <v>-0.31437787056367439</v>
      </c>
      <c r="W217" s="20">
        <f t="shared" ca="1" si="121"/>
        <v>0.39143217070544473</v>
      </c>
      <c r="X217">
        <f t="shared" ca="1" si="122"/>
        <v>-0.1230576122964944</v>
      </c>
      <c r="Y217">
        <f t="shared" si="106"/>
        <v>0.44</v>
      </c>
      <c r="Z217">
        <f t="shared" si="106"/>
        <v>5.7299999999999997E-2</v>
      </c>
      <c r="AA217" s="21">
        <f t="shared" si="107"/>
        <v>0.22368300312825859</v>
      </c>
      <c r="AB217">
        <f t="shared" si="110"/>
        <v>0.28098300312825858</v>
      </c>
      <c r="AC217" t="b">
        <f t="shared" si="123"/>
        <v>1</v>
      </c>
      <c r="AD217">
        <f t="shared" si="124"/>
        <v>0.72098300312825858</v>
      </c>
      <c r="AE217">
        <f t="shared" si="125"/>
        <v>0.1340169968717414</v>
      </c>
      <c r="AF217" s="20">
        <f t="shared" ca="1" si="126"/>
        <v>0.39143217070544473</v>
      </c>
      <c r="AG217">
        <f t="shared" ca="1" si="127"/>
        <v>5.2458563996930531E-2</v>
      </c>
    </row>
    <row r="218" spans="1:33" x14ac:dyDescent="0.25">
      <c r="A218" s="10">
        <v>43221</v>
      </c>
      <c r="B218">
        <f>VLOOKUP($A218,CurveFetch!$D$8:$T$292,B$12)</f>
        <v>5.5469999999999997</v>
      </c>
      <c r="C218">
        <f>VLOOKUP($A218,CurveFetch!$D$8:$T$292,C$12)</f>
        <v>-0.27500000000000002</v>
      </c>
      <c r="D218">
        <f>VLOOKUP($A218,CurveFetch!$D$8:$T$292,D$12)</f>
        <v>0.57999999999999996</v>
      </c>
      <c r="E218">
        <f t="shared" si="111"/>
        <v>5.2719999999999994</v>
      </c>
      <c r="F218">
        <f t="shared" si="112"/>
        <v>0.85499999999999998</v>
      </c>
      <c r="G218">
        <f t="shared" si="102"/>
        <v>0.88</v>
      </c>
      <c r="H218">
        <f t="shared" si="102"/>
        <v>0.06</v>
      </c>
      <c r="I218" s="21">
        <f t="shared" si="103"/>
        <v>0.28918143459915607</v>
      </c>
      <c r="J218">
        <f t="shared" si="108"/>
        <v>0.34918143459915607</v>
      </c>
      <c r="K218" t="b">
        <f t="shared" si="113"/>
        <v>1</v>
      </c>
      <c r="L218">
        <f t="shared" si="114"/>
        <v>1.2291814345991561</v>
      </c>
      <c r="M218">
        <f t="shared" si="115"/>
        <v>-0.37418143459915609</v>
      </c>
      <c r="N218" s="20">
        <f t="shared" ca="1" si="116"/>
        <v>0.38966680902099149</v>
      </c>
      <c r="O218">
        <f t="shared" ca="1" si="117"/>
        <v>-0.14580608561514996</v>
      </c>
      <c r="P218">
        <f t="shared" si="104"/>
        <v>0.88</v>
      </c>
      <c r="Q218">
        <f t="shared" si="104"/>
        <v>0.06</v>
      </c>
      <c r="R218" s="21">
        <f t="shared" si="105"/>
        <v>0.23113152400835071</v>
      </c>
      <c r="S218">
        <f t="shared" si="109"/>
        <v>0.29113152400835074</v>
      </c>
      <c r="T218" t="b">
        <f t="shared" si="118"/>
        <v>1</v>
      </c>
      <c r="U218">
        <f t="shared" si="119"/>
        <v>1.1711315240083509</v>
      </c>
      <c r="V218">
        <f t="shared" si="120"/>
        <v>-0.31613152400835087</v>
      </c>
      <c r="W218" s="20">
        <f t="shared" ca="1" si="121"/>
        <v>0.38966680902099149</v>
      </c>
      <c r="X218">
        <f t="shared" ca="1" si="122"/>
        <v>-0.12318596219127705</v>
      </c>
      <c r="Y218">
        <f t="shared" si="106"/>
        <v>0.44</v>
      </c>
      <c r="Z218">
        <f t="shared" si="106"/>
        <v>5.7299999999999997E-2</v>
      </c>
      <c r="AA218" s="21">
        <f t="shared" si="107"/>
        <v>0.22539311783107402</v>
      </c>
      <c r="AB218">
        <f t="shared" si="110"/>
        <v>0.28269311783107404</v>
      </c>
      <c r="AC218" t="b">
        <f t="shared" si="123"/>
        <v>1</v>
      </c>
      <c r="AD218">
        <f t="shared" si="124"/>
        <v>0.72269311783107404</v>
      </c>
      <c r="AE218">
        <f t="shared" si="125"/>
        <v>0.13230688216892594</v>
      </c>
      <c r="AF218" s="20">
        <f t="shared" ca="1" si="126"/>
        <v>0.38966680902099149</v>
      </c>
      <c r="AG218">
        <f t="shared" ca="1" si="127"/>
        <v>5.155560058628169E-2</v>
      </c>
    </row>
    <row r="219" spans="1:33" x14ac:dyDescent="0.25">
      <c r="A219" s="10">
        <v>43252</v>
      </c>
      <c r="B219">
        <f>VLOOKUP($A219,CurveFetch!$D$8:$T$292,B$12)</f>
        <v>5.5960000000000001</v>
      </c>
      <c r="C219">
        <f>VLOOKUP($A219,CurveFetch!$D$8:$T$292,C$12)</f>
        <v>-0.27500000000000002</v>
      </c>
      <c r="D219">
        <f>VLOOKUP($A219,CurveFetch!$D$8:$T$292,D$12)</f>
        <v>0.57999999999999996</v>
      </c>
      <c r="E219">
        <f t="shared" si="111"/>
        <v>5.3209999999999997</v>
      </c>
      <c r="F219">
        <f t="shared" si="112"/>
        <v>0.85499999999999998</v>
      </c>
      <c r="G219">
        <f t="shared" si="102"/>
        <v>0.88</v>
      </c>
      <c r="H219">
        <f t="shared" si="102"/>
        <v>0.06</v>
      </c>
      <c r="I219" s="21">
        <f t="shared" si="103"/>
        <v>0.29186919831223629</v>
      </c>
      <c r="J219">
        <f t="shared" si="108"/>
        <v>0.35186919831223629</v>
      </c>
      <c r="K219" t="b">
        <f t="shared" si="113"/>
        <v>1</v>
      </c>
      <c r="L219">
        <f t="shared" si="114"/>
        <v>1.2318691983122363</v>
      </c>
      <c r="M219">
        <f t="shared" si="115"/>
        <v>-0.37686919831223631</v>
      </c>
      <c r="N219" s="20">
        <f t="shared" ca="1" si="116"/>
        <v>0.3878509658332151</v>
      </c>
      <c r="O219">
        <f t="shared" ca="1" si="117"/>
        <v>-0.14616908255819033</v>
      </c>
      <c r="P219">
        <f t="shared" si="104"/>
        <v>0.88</v>
      </c>
      <c r="Q219">
        <f t="shared" si="104"/>
        <v>0.06</v>
      </c>
      <c r="R219" s="21">
        <f t="shared" si="105"/>
        <v>0.23327974947807933</v>
      </c>
      <c r="S219">
        <f t="shared" si="109"/>
        <v>0.29327974947807933</v>
      </c>
      <c r="T219" t="b">
        <f t="shared" si="118"/>
        <v>1</v>
      </c>
      <c r="U219">
        <f t="shared" si="119"/>
        <v>1.1732797494780793</v>
      </c>
      <c r="V219">
        <f t="shared" si="120"/>
        <v>-0.31827974947807935</v>
      </c>
      <c r="W219" s="20">
        <f t="shared" ca="1" si="121"/>
        <v>0.3878509658332151</v>
      </c>
      <c r="X219">
        <f t="shared" ca="1" si="122"/>
        <v>-0.12344510824022682</v>
      </c>
      <c r="Y219">
        <f t="shared" si="106"/>
        <v>0.44</v>
      </c>
      <c r="Z219">
        <f t="shared" si="106"/>
        <v>5.7299999999999997E-2</v>
      </c>
      <c r="AA219" s="21">
        <f t="shared" si="107"/>
        <v>0.22748800834202296</v>
      </c>
      <c r="AB219">
        <f t="shared" si="110"/>
        <v>0.28478800834202295</v>
      </c>
      <c r="AC219" t="b">
        <f t="shared" si="123"/>
        <v>1</v>
      </c>
      <c r="AD219">
        <f t="shared" si="124"/>
        <v>0.72478800834202295</v>
      </c>
      <c r="AE219">
        <f t="shared" si="125"/>
        <v>0.13021199165797703</v>
      </c>
      <c r="AF219" s="20">
        <f t="shared" ca="1" si="126"/>
        <v>0.3878509658332151</v>
      </c>
      <c r="AG219">
        <f t="shared" ca="1" si="127"/>
        <v>5.0502846727612939E-2</v>
      </c>
    </row>
    <row r="220" spans="1:33" x14ac:dyDescent="0.25">
      <c r="A220" s="10">
        <v>43282</v>
      </c>
      <c r="B220">
        <f>VLOOKUP($A220,CurveFetch!$D$8:$T$292,B$12)</f>
        <v>5.6260000000000003</v>
      </c>
      <c r="C220">
        <f>VLOOKUP($A220,CurveFetch!$D$8:$T$292,C$12)</f>
        <v>-0.27500000000000002</v>
      </c>
      <c r="D220">
        <f>VLOOKUP($A220,CurveFetch!$D$8:$T$292,D$12)</f>
        <v>0.57999999999999996</v>
      </c>
      <c r="E220">
        <f t="shared" si="111"/>
        <v>5.351</v>
      </c>
      <c r="F220">
        <f t="shared" si="112"/>
        <v>0.85499999999999998</v>
      </c>
      <c r="G220">
        <f t="shared" si="102"/>
        <v>0.88</v>
      </c>
      <c r="H220">
        <f t="shared" si="102"/>
        <v>0.06</v>
      </c>
      <c r="I220" s="21">
        <f t="shared" si="103"/>
        <v>0.29351476793248948</v>
      </c>
      <c r="J220">
        <f t="shared" si="108"/>
        <v>0.35351476793248948</v>
      </c>
      <c r="K220" t="b">
        <f t="shared" si="113"/>
        <v>1</v>
      </c>
      <c r="L220">
        <f t="shared" si="114"/>
        <v>1.2335147679324896</v>
      </c>
      <c r="M220">
        <f t="shared" si="115"/>
        <v>-0.37851476793248962</v>
      </c>
      <c r="N220" s="20">
        <f t="shared" ca="1" si="116"/>
        <v>0.38610175540647323</v>
      </c>
      <c r="O220">
        <f t="shared" ca="1" si="117"/>
        <v>-0.14614521634600808</v>
      </c>
      <c r="P220">
        <f t="shared" si="104"/>
        <v>0.88</v>
      </c>
      <c r="Q220">
        <f t="shared" si="104"/>
        <v>0.06</v>
      </c>
      <c r="R220" s="21">
        <f t="shared" si="105"/>
        <v>0.23459498956158667</v>
      </c>
      <c r="S220">
        <f t="shared" si="109"/>
        <v>0.2945949895615867</v>
      </c>
      <c r="T220" t="b">
        <f t="shared" si="118"/>
        <v>1</v>
      </c>
      <c r="U220">
        <f t="shared" si="119"/>
        <v>1.1745949895615868</v>
      </c>
      <c r="V220">
        <f t="shared" si="120"/>
        <v>-0.31959498956158683</v>
      </c>
      <c r="W220" s="20">
        <f t="shared" ca="1" si="121"/>
        <v>0.38610175540647323</v>
      </c>
      <c r="X220">
        <f t="shared" ca="1" si="122"/>
        <v>-0.12339618648884217</v>
      </c>
      <c r="Y220">
        <f t="shared" si="106"/>
        <v>0.44</v>
      </c>
      <c r="Z220">
        <f t="shared" si="106"/>
        <v>5.7299999999999997E-2</v>
      </c>
      <c r="AA220" s="21">
        <f t="shared" si="107"/>
        <v>0.22877059436913452</v>
      </c>
      <c r="AB220">
        <f t="shared" si="110"/>
        <v>0.28607059436913451</v>
      </c>
      <c r="AC220" t="b">
        <f t="shared" si="123"/>
        <v>1</v>
      </c>
      <c r="AD220">
        <f t="shared" si="124"/>
        <v>0.72607059436913457</v>
      </c>
      <c r="AE220">
        <f t="shared" si="125"/>
        <v>0.12892940563086541</v>
      </c>
      <c r="AF220" s="20">
        <f t="shared" ca="1" si="126"/>
        <v>0.38610175540647323</v>
      </c>
      <c r="AG220">
        <f t="shared" ca="1" si="127"/>
        <v>4.9779869837590369E-2</v>
      </c>
    </row>
    <row r="221" spans="1:33" x14ac:dyDescent="0.25">
      <c r="A221" s="10">
        <v>43313</v>
      </c>
      <c r="B221">
        <f>VLOOKUP($A221,CurveFetch!$D$8:$T$292,B$12)</f>
        <v>5.6840000000000002</v>
      </c>
      <c r="C221">
        <f>VLOOKUP($A221,CurveFetch!$D$8:$T$292,C$12)</f>
        <v>-0.27500000000000002</v>
      </c>
      <c r="D221">
        <f>VLOOKUP($A221,CurveFetch!$D$8:$T$292,D$12)</f>
        <v>0.57999999999999996</v>
      </c>
      <c r="E221">
        <f t="shared" si="111"/>
        <v>5.4089999999999998</v>
      </c>
      <c r="F221">
        <f t="shared" si="112"/>
        <v>0.85499999999999998</v>
      </c>
      <c r="G221">
        <f t="shared" si="102"/>
        <v>0.88</v>
      </c>
      <c r="H221">
        <f t="shared" si="102"/>
        <v>0.06</v>
      </c>
      <c r="I221" s="21">
        <f t="shared" si="103"/>
        <v>0.29669620253164558</v>
      </c>
      <c r="J221">
        <f t="shared" si="108"/>
        <v>0.35669620253164558</v>
      </c>
      <c r="K221" t="b">
        <f t="shared" si="113"/>
        <v>1</v>
      </c>
      <c r="L221">
        <f t="shared" si="114"/>
        <v>1.2366962025316455</v>
      </c>
      <c r="M221">
        <f t="shared" si="115"/>
        <v>-0.38169620253164549</v>
      </c>
      <c r="N221" s="20">
        <f t="shared" ca="1" si="116"/>
        <v>0.38430252533064302</v>
      </c>
      <c r="O221">
        <f t="shared" ca="1" si="117"/>
        <v>-0.14668681454202795</v>
      </c>
      <c r="P221">
        <f t="shared" si="104"/>
        <v>0.88</v>
      </c>
      <c r="Q221">
        <f t="shared" si="104"/>
        <v>0.06</v>
      </c>
      <c r="R221" s="21">
        <f t="shared" si="105"/>
        <v>0.23713778705636746</v>
      </c>
      <c r="S221">
        <f t="shared" si="109"/>
        <v>0.29713778705636745</v>
      </c>
      <c r="T221" t="b">
        <f t="shared" si="118"/>
        <v>1</v>
      </c>
      <c r="U221">
        <f t="shared" si="119"/>
        <v>1.1771377870563675</v>
      </c>
      <c r="V221">
        <f t="shared" si="120"/>
        <v>-0.32213778705636753</v>
      </c>
      <c r="W221" s="20">
        <f t="shared" ca="1" si="121"/>
        <v>0.38430252533064302</v>
      </c>
      <c r="X221">
        <f t="shared" ca="1" si="122"/>
        <v>-0.12379836507018697</v>
      </c>
      <c r="Y221">
        <f t="shared" si="106"/>
        <v>0.44</v>
      </c>
      <c r="Z221">
        <f t="shared" si="106"/>
        <v>5.7299999999999997E-2</v>
      </c>
      <c r="AA221" s="21">
        <f t="shared" si="107"/>
        <v>0.23125026068821691</v>
      </c>
      <c r="AB221">
        <f t="shared" si="110"/>
        <v>0.28855026068821693</v>
      </c>
      <c r="AC221" t="b">
        <f t="shared" si="123"/>
        <v>1</v>
      </c>
      <c r="AD221">
        <f t="shared" si="124"/>
        <v>0.72855026068821693</v>
      </c>
      <c r="AE221">
        <f t="shared" si="125"/>
        <v>0.12644973931178305</v>
      </c>
      <c r="AF221" s="20">
        <f t="shared" ca="1" si="126"/>
        <v>0.38430252533064302</v>
      </c>
      <c r="AG221">
        <f t="shared" ca="1" si="127"/>
        <v>4.8594954144919711E-2</v>
      </c>
    </row>
    <row r="222" spans="1:33" x14ac:dyDescent="0.25">
      <c r="A222" s="10">
        <v>43344</v>
      </c>
      <c r="B222">
        <f>VLOOKUP($A222,CurveFetch!$D$8:$T$292,B$12)</f>
        <v>5.6920000000000002</v>
      </c>
      <c r="C222">
        <f>VLOOKUP($A222,CurveFetch!$D$8:$T$292,C$12)</f>
        <v>-0.27500000000000002</v>
      </c>
      <c r="D222">
        <f>VLOOKUP($A222,CurveFetch!$D$8:$T$292,D$12)</f>
        <v>0.57999999999999996</v>
      </c>
      <c r="E222">
        <f t="shared" si="111"/>
        <v>5.4169999999999998</v>
      </c>
      <c r="F222">
        <f t="shared" si="112"/>
        <v>0.85499999999999998</v>
      </c>
      <c r="G222">
        <f t="shared" si="102"/>
        <v>0.88</v>
      </c>
      <c r="H222">
        <f t="shared" si="102"/>
        <v>0.06</v>
      </c>
      <c r="I222" s="21">
        <f t="shared" si="103"/>
        <v>0.29713502109704643</v>
      </c>
      <c r="J222">
        <f t="shared" si="108"/>
        <v>0.35713502109704642</v>
      </c>
      <c r="K222" t="b">
        <f t="shared" si="113"/>
        <v>1</v>
      </c>
      <c r="L222">
        <f t="shared" si="114"/>
        <v>1.2371350210970464</v>
      </c>
      <c r="M222">
        <f t="shared" si="115"/>
        <v>-0.38213502109704645</v>
      </c>
      <c r="N222" s="20">
        <f t="shared" ca="1" si="116"/>
        <v>0.38251167964783989</v>
      </c>
      <c r="O222">
        <f t="shared" ca="1" si="117"/>
        <v>-0.14617110877209397</v>
      </c>
      <c r="P222">
        <f t="shared" si="104"/>
        <v>0.88</v>
      </c>
      <c r="Q222">
        <f t="shared" si="104"/>
        <v>0.06</v>
      </c>
      <c r="R222" s="21">
        <f t="shared" si="105"/>
        <v>0.23748851774530272</v>
      </c>
      <c r="S222">
        <f t="shared" si="109"/>
        <v>0.29748851774530272</v>
      </c>
      <c r="T222" t="b">
        <f t="shared" si="118"/>
        <v>1</v>
      </c>
      <c r="U222">
        <f t="shared" si="119"/>
        <v>1.1774885177453027</v>
      </c>
      <c r="V222">
        <f t="shared" si="120"/>
        <v>-0.32248851774530274</v>
      </c>
      <c r="W222" s="20">
        <f t="shared" ca="1" si="121"/>
        <v>0.38251167964783989</v>
      </c>
      <c r="X222">
        <f t="shared" ca="1" si="122"/>
        <v>-0.12335562458989797</v>
      </c>
      <c r="Y222">
        <f t="shared" si="106"/>
        <v>0.44</v>
      </c>
      <c r="Z222">
        <f t="shared" si="106"/>
        <v>5.7299999999999997E-2</v>
      </c>
      <c r="AA222" s="21">
        <f t="shared" si="107"/>
        <v>0.23159228362877998</v>
      </c>
      <c r="AB222">
        <f t="shared" si="110"/>
        <v>0.28889228362878</v>
      </c>
      <c r="AC222" t="b">
        <f t="shared" si="123"/>
        <v>1</v>
      </c>
      <c r="AD222">
        <f t="shared" si="124"/>
        <v>0.72889228362878</v>
      </c>
      <c r="AE222">
        <f t="shared" si="125"/>
        <v>0.12610771637121998</v>
      </c>
      <c r="AF222" s="20">
        <f t="shared" ca="1" si="126"/>
        <v>0.38251167964783989</v>
      </c>
      <c r="AG222">
        <f t="shared" ca="1" si="127"/>
        <v>4.8237674405708753E-2</v>
      </c>
    </row>
    <row r="223" spans="1:33" x14ac:dyDescent="0.25">
      <c r="A223" s="10">
        <v>43374</v>
      </c>
      <c r="B223">
        <f>VLOOKUP($A223,CurveFetch!$D$8:$T$292,B$12)</f>
        <v>5.72</v>
      </c>
      <c r="C223">
        <f>VLOOKUP($A223,CurveFetch!$D$8:$T$292,C$12)</f>
        <v>-0.27500000000000002</v>
      </c>
      <c r="D223">
        <f>VLOOKUP($A223,CurveFetch!$D$8:$T$292,D$12)</f>
        <v>0.57999999999999996</v>
      </c>
      <c r="E223">
        <f t="shared" si="111"/>
        <v>5.4449999999999994</v>
      </c>
      <c r="F223">
        <f t="shared" si="112"/>
        <v>0.85499999999999998</v>
      </c>
      <c r="G223">
        <f t="shared" si="102"/>
        <v>0.88</v>
      </c>
      <c r="H223">
        <f t="shared" si="102"/>
        <v>0.06</v>
      </c>
      <c r="I223" s="21">
        <f t="shared" si="103"/>
        <v>0.29867088607594933</v>
      </c>
      <c r="J223">
        <f t="shared" si="108"/>
        <v>0.35867088607594932</v>
      </c>
      <c r="K223" t="b">
        <f t="shared" si="113"/>
        <v>1</v>
      </c>
      <c r="L223">
        <f t="shared" si="114"/>
        <v>1.2386708860759494</v>
      </c>
      <c r="M223">
        <f t="shared" si="115"/>
        <v>-0.38367088607594946</v>
      </c>
      <c r="N223" s="20">
        <f t="shared" ca="1" si="116"/>
        <v>0.38078654943718498</v>
      </c>
      <c r="O223">
        <f t="shared" ca="1" si="117"/>
        <v>-0.14609671282836809</v>
      </c>
      <c r="P223">
        <f t="shared" si="104"/>
        <v>0.88</v>
      </c>
      <c r="Q223">
        <f t="shared" si="104"/>
        <v>0.06</v>
      </c>
      <c r="R223" s="21">
        <f t="shared" si="105"/>
        <v>0.2387160751565762</v>
      </c>
      <c r="S223">
        <f t="shared" si="109"/>
        <v>0.29871607515657617</v>
      </c>
      <c r="T223" t="b">
        <f t="shared" si="118"/>
        <v>1</v>
      </c>
      <c r="U223">
        <f t="shared" si="119"/>
        <v>1.1787160751565762</v>
      </c>
      <c r="V223">
        <f t="shared" si="120"/>
        <v>-0.32371607515657619</v>
      </c>
      <c r="W223" s="20">
        <f t="shared" ca="1" si="121"/>
        <v>0.38078654943718498</v>
      </c>
      <c r="X223">
        <f t="shared" ca="1" si="122"/>
        <v>-0.12326672725622109</v>
      </c>
      <c r="Y223">
        <f t="shared" si="106"/>
        <v>0.44</v>
      </c>
      <c r="Z223">
        <f t="shared" si="106"/>
        <v>5.7299999999999997E-2</v>
      </c>
      <c r="AA223" s="21">
        <f t="shared" si="107"/>
        <v>0.23278936392075078</v>
      </c>
      <c r="AB223">
        <f t="shared" si="110"/>
        <v>0.2900893639207508</v>
      </c>
      <c r="AC223" t="b">
        <f t="shared" si="123"/>
        <v>1</v>
      </c>
      <c r="AD223">
        <f t="shared" si="124"/>
        <v>0.73008936392075086</v>
      </c>
      <c r="AE223">
        <f t="shared" si="125"/>
        <v>0.12491063607924913</v>
      </c>
      <c r="AF223" s="20">
        <f t="shared" ca="1" si="126"/>
        <v>0.38078654943718498</v>
      </c>
      <c r="AG223">
        <f t="shared" ca="1" si="127"/>
        <v>4.7564290100621222E-2</v>
      </c>
    </row>
    <row r="224" spans="1:33" x14ac:dyDescent="0.25">
      <c r="A224" s="10">
        <v>43405</v>
      </c>
      <c r="B224">
        <f>VLOOKUP($A224,CurveFetch!$D$8:$T$292,B$12)</f>
        <v>5.8419999999999996</v>
      </c>
      <c r="C224">
        <f>VLOOKUP($A224,CurveFetch!$D$8:$T$292,C$12)</f>
        <v>-0.16</v>
      </c>
      <c r="D224">
        <f>VLOOKUP($A224,CurveFetch!$D$8:$T$292,D$12)</f>
        <v>0.32</v>
      </c>
      <c r="E224">
        <f t="shared" si="111"/>
        <v>5.6819999999999995</v>
      </c>
      <c r="F224">
        <f t="shared" si="112"/>
        <v>0.48</v>
      </c>
      <c r="G224">
        <f t="shared" si="102"/>
        <v>0.88</v>
      </c>
      <c r="H224">
        <f t="shared" si="102"/>
        <v>0.06</v>
      </c>
      <c r="I224" s="21">
        <f t="shared" si="103"/>
        <v>0.31167088607594934</v>
      </c>
      <c r="J224">
        <f t="shared" si="108"/>
        <v>0.37167088607594934</v>
      </c>
      <c r="K224" t="b">
        <f t="shared" si="113"/>
        <v>1</v>
      </c>
      <c r="L224">
        <f t="shared" si="114"/>
        <v>1.2516708860759493</v>
      </c>
      <c r="M224">
        <f t="shared" si="115"/>
        <v>-0.77167088607594936</v>
      </c>
      <c r="N224" s="20">
        <f t="shared" ca="1" si="116"/>
        <v>0.37901208816466969</v>
      </c>
      <c r="O224">
        <f t="shared" ca="1" si="117"/>
        <v>-0.2924725939075265</v>
      </c>
      <c r="P224">
        <f t="shared" si="104"/>
        <v>0.88</v>
      </c>
      <c r="Q224">
        <f t="shared" si="104"/>
        <v>0.06</v>
      </c>
      <c r="R224" s="21">
        <f t="shared" si="105"/>
        <v>0.24910647181628393</v>
      </c>
      <c r="S224">
        <f t="shared" si="109"/>
        <v>0.30910647181628392</v>
      </c>
      <c r="T224" t="b">
        <f t="shared" si="118"/>
        <v>1</v>
      </c>
      <c r="U224">
        <f t="shared" si="119"/>
        <v>1.189106471816284</v>
      </c>
      <c r="V224">
        <f t="shared" si="120"/>
        <v>-0.70910647181628406</v>
      </c>
      <c r="W224" s="20">
        <f t="shared" ca="1" si="121"/>
        <v>0.37901208816466969</v>
      </c>
      <c r="X224">
        <f t="shared" ca="1" si="122"/>
        <v>-0.26875992461417131</v>
      </c>
      <c r="Y224">
        <f t="shared" si="106"/>
        <v>0.44</v>
      </c>
      <c r="Z224">
        <f t="shared" si="106"/>
        <v>5.7299999999999997E-2</v>
      </c>
      <c r="AA224" s="21">
        <f t="shared" si="107"/>
        <v>0.24292179353493221</v>
      </c>
      <c r="AB224">
        <f t="shared" si="110"/>
        <v>0.30022179353493222</v>
      </c>
      <c r="AC224" t="b">
        <f t="shared" si="123"/>
        <v>1</v>
      </c>
      <c r="AD224">
        <f t="shared" si="124"/>
        <v>0.74022179353493223</v>
      </c>
      <c r="AE224">
        <f t="shared" si="125"/>
        <v>-0.26022179353493224</v>
      </c>
      <c r="AF224" s="20">
        <f t="shared" ca="1" si="126"/>
        <v>0.37901208816466969</v>
      </c>
      <c r="AG224">
        <f t="shared" ca="1" si="127"/>
        <v>-9.8627205353630218E-2</v>
      </c>
    </row>
    <row r="225" spans="1:33" x14ac:dyDescent="0.25">
      <c r="A225" s="10">
        <v>43435</v>
      </c>
      <c r="B225">
        <f>VLOOKUP($A225,CurveFetch!$D$8:$T$292,B$12)</f>
        <v>5.97</v>
      </c>
      <c r="C225">
        <f>VLOOKUP($A225,CurveFetch!$D$8:$T$292,C$12)</f>
        <v>-0.16</v>
      </c>
      <c r="D225">
        <f>VLOOKUP($A225,CurveFetch!$D$8:$T$292,D$12)</f>
        <v>0.32</v>
      </c>
      <c r="E225">
        <f t="shared" si="111"/>
        <v>5.81</v>
      </c>
      <c r="F225">
        <f t="shared" si="112"/>
        <v>0.48</v>
      </c>
      <c r="G225">
        <f t="shared" si="102"/>
        <v>0.88</v>
      </c>
      <c r="H225">
        <f t="shared" si="102"/>
        <v>0.06</v>
      </c>
      <c r="I225" s="21">
        <f t="shared" si="103"/>
        <v>0.31869198312236285</v>
      </c>
      <c r="J225">
        <f t="shared" si="108"/>
        <v>0.37869198312236285</v>
      </c>
      <c r="K225" t="b">
        <f t="shared" si="113"/>
        <v>1</v>
      </c>
      <c r="L225">
        <f t="shared" si="114"/>
        <v>1.2586919831223629</v>
      </c>
      <c r="M225">
        <f t="shared" si="115"/>
        <v>-0.77869198312236287</v>
      </c>
      <c r="N225" s="20">
        <f t="shared" ca="1" si="116"/>
        <v>0.37730274113480067</v>
      </c>
      <c r="O225">
        <f t="shared" ca="1" si="117"/>
        <v>-0.29380261973176147</v>
      </c>
      <c r="P225">
        <f t="shared" si="104"/>
        <v>0.88</v>
      </c>
      <c r="Q225">
        <f t="shared" si="104"/>
        <v>0.06</v>
      </c>
      <c r="R225" s="21">
        <f t="shared" si="105"/>
        <v>0.25471816283924842</v>
      </c>
      <c r="S225">
        <f t="shared" si="109"/>
        <v>0.31471816283924842</v>
      </c>
      <c r="T225" t="b">
        <f t="shared" si="118"/>
        <v>1</v>
      </c>
      <c r="U225">
        <f t="shared" si="119"/>
        <v>1.1947181628392485</v>
      </c>
      <c r="V225">
        <f t="shared" si="120"/>
        <v>-0.71471816283924849</v>
      </c>
      <c r="W225" s="20">
        <f t="shared" ca="1" si="121"/>
        <v>0.37730274113480067</v>
      </c>
      <c r="X225">
        <f t="shared" ca="1" si="122"/>
        <v>-0.26966512197807729</v>
      </c>
      <c r="Y225">
        <f t="shared" si="106"/>
        <v>0.44</v>
      </c>
      <c r="Z225">
        <f t="shared" si="106"/>
        <v>5.7299999999999997E-2</v>
      </c>
      <c r="AA225" s="21">
        <f t="shared" si="107"/>
        <v>0.24839416058394162</v>
      </c>
      <c r="AB225">
        <f t="shared" si="110"/>
        <v>0.30569416058394161</v>
      </c>
      <c r="AC225" t="b">
        <f t="shared" si="123"/>
        <v>1</v>
      </c>
      <c r="AD225">
        <f t="shared" si="124"/>
        <v>0.74569416058394156</v>
      </c>
      <c r="AE225">
        <f t="shared" si="125"/>
        <v>-0.26569416058394157</v>
      </c>
      <c r="AF225" s="20">
        <f t="shared" ca="1" si="126"/>
        <v>0.37730274113480067</v>
      </c>
      <c r="AG225">
        <f t="shared" ca="1" si="127"/>
        <v>-0.10024713509183107</v>
      </c>
    </row>
    <row r="226" spans="1:33" x14ac:dyDescent="0.25">
      <c r="A226" s="10">
        <v>43466</v>
      </c>
      <c r="B226">
        <f>VLOOKUP($A226,CurveFetch!$D$8:$T$292,B$12)</f>
        <v>5.98</v>
      </c>
      <c r="C226">
        <f>VLOOKUP($A226,CurveFetch!$D$8:$T$292,C$12)</f>
        <v>-0.16</v>
      </c>
      <c r="D226">
        <f>VLOOKUP($A226,CurveFetch!$D$8:$T$292,D$12)</f>
        <v>0.32</v>
      </c>
      <c r="E226">
        <f t="shared" si="111"/>
        <v>5.82</v>
      </c>
      <c r="F226">
        <f t="shared" si="112"/>
        <v>0.48</v>
      </c>
      <c r="G226">
        <f t="shared" si="102"/>
        <v>0.88</v>
      </c>
      <c r="H226">
        <f t="shared" si="102"/>
        <v>0.06</v>
      </c>
      <c r="I226" s="21">
        <f t="shared" si="103"/>
        <v>0.31924050632911394</v>
      </c>
      <c r="J226">
        <f t="shared" si="108"/>
        <v>0.37924050632911394</v>
      </c>
      <c r="K226" t="b">
        <f t="shared" si="113"/>
        <v>1</v>
      </c>
      <c r="L226">
        <f t="shared" si="114"/>
        <v>1.2592405063291139</v>
      </c>
      <c r="M226">
        <f t="shared" si="115"/>
        <v>-0.7792405063291139</v>
      </c>
      <c r="N226" s="20">
        <f t="shared" ca="1" si="116"/>
        <v>0.37554451437194059</v>
      </c>
      <c r="O226">
        <f t="shared" ca="1" si="117"/>
        <v>-0.2926394975283122</v>
      </c>
      <c r="P226">
        <f t="shared" si="104"/>
        <v>0.88</v>
      </c>
      <c r="Q226">
        <f t="shared" si="104"/>
        <v>0.06</v>
      </c>
      <c r="R226" s="21">
        <f t="shared" si="105"/>
        <v>0.2551565762004176</v>
      </c>
      <c r="S226">
        <f t="shared" si="109"/>
        <v>0.31515657620041759</v>
      </c>
      <c r="T226" t="b">
        <f t="shared" si="118"/>
        <v>1</v>
      </c>
      <c r="U226">
        <f t="shared" si="119"/>
        <v>1.1951565762004175</v>
      </c>
      <c r="V226">
        <f t="shared" si="120"/>
        <v>-0.7151565762004175</v>
      </c>
      <c r="W226" s="20">
        <f t="shared" ca="1" si="121"/>
        <v>0.37554451437194059</v>
      </c>
      <c r="X226">
        <f t="shared" ca="1" si="122"/>
        <v>-0.26857312910908554</v>
      </c>
      <c r="Y226">
        <f t="shared" si="106"/>
        <v>0.44</v>
      </c>
      <c r="Z226">
        <f t="shared" si="106"/>
        <v>5.7299999999999997E-2</v>
      </c>
      <c r="AA226" s="21">
        <f t="shared" si="107"/>
        <v>0.24882168925964548</v>
      </c>
      <c r="AB226">
        <f t="shared" si="110"/>
        <v>0.3061216892596455</v>
      </c>
      <c r="AC226" t="b">
        <f t="shared" si="123"/>
        <v>1</v>
      </c>
      <c r="AD226">
        <f t="shared" si="124"/>
        <v>0.7461216892596455</v>
      </c>
      <c r="AE226">
        <f t="shared" si="125"/>
        <v>-0.26612168925964552</v>
      </c>
      <c r="AF226" s="20">
        <f t="shared" ca="1" si="126"/>
        <v>0.37554451437194059</v>
      </c>
      <c r="AG226">
        <f t="shared" ca="1" si="127"/>
        <v>-9.9940540556854057E-2</v>
      </c>
    </row>
    <row r="227" spans="1:33" x14ac:dyDescent="0.25">
      <c r="A227" s="10">
        <v>43497</v>
      </c>
      <c r="B227">
        <f>VLOOKUP($A227,CurveFetch!$D$8:$T$292,B$12)</f>
        <v>5.86</v>
      </c>
      <c r="C227">
        <f>VLOOKUP($A227,CurveFetch!$D$8:$T$292,C$12)</f>
        <v>-0.16</v>
      </c>
      <c r="D227">
        <f>VLOOKUP($A227,CurveFetch!$D$8:$T$292,D$12)</f>
        <v>0.32</v>
      </c>
      <c r="E227">
        <f t="shared" si="111"/>
        <v>5.7</v>
      </c>
      <c r="F227">
        <f t="shared" si="112"/>
        <v>0.48</v>
      </c>
      <c r="G227">
        <f t="shared" si="102"/>
        <v>0.88</v>
      </c>
      <c r="H227">
        <f t="shared" si="102"/>
        <v>0.06</v>
      </c>
      <c r="I227" s="21">
        <f t="shared" si="103"/>
        <v>0.31265822784810127</v>
      </c>
      <c r="J227">
        <f t="shared" si="108"/>
        <v>0.37265822784810126</v>
      </c>
      <c r="K227" t="b">
        <f t="shared" si="113"/>
        <v>1</v>
      </c>
      <c r="L227">
        <f t="shared" si="114"/>
        <v>1.2526582278481013</v>
      </c>
      <c r="M227">
        <f t="shared" si="115"/>
        <v>-0.77265822784810134</v>
      </c>
      <c r="N227" s="20">
        <f t="shared" ca="1" si="116"/>
        <v>0.37379448092710504</v>
      </c>
      <c r="O227">
        <f t="shared" ca="1" si="117"/>
        <v>-0.28881538121253791</v>
      </c>
      <c r="P227">
        <f t="shared" si="104"/>
        <v>0.88</v>
      </c>
      <c r="Q227">
        <f t="shared" si="104"/>
        <v>0.06</v>
      </c>
      <c r="R227" s="21">
        <f t="shared" si="105"/>
        <v>0.24989561586638834</v>
      </c>
      <c r="S227">
        <f t="shared" si="109"/>
        <v>0.30989561586638836</v>
      </c>
      <c r="T227" t="b">
        <f t="shared" si="118"/>
        <v>1</v>
      </c>
      <c r="U227">
        <f t="shared" si="119"/>
        <v>1.1898956158663885</v>
      </c>
      <c r="V227">
        <f t="shared" si="120"/>
        <v>-0.7098956158663885</v>
      </c>
      <c r="W227" s="20">
        <f t="shared" ca="1" si="121"/>
        <v>0.37379448092710504</v>
      </c>
      <c r="X227">
        <f t="shared" ca="1" si="122"/>
        <v>-0.26535506324520425</v>
      </c>
      <c r="Y227">
        <f t="shared" si="106"/>
        <v>0.44</v>
      </c>
      <c r="Z227">
        <f t="shared" si="106"/>
        <v>5.7299999999999997E-2</v>
      </c>
      <c r="AA227" s="21">
        <f t="shared" si="107"/>
        <v>0.2436913451511992</v>
      </c>
      <c r="AB227">
        <f t="shared" si="110"/>
        <v>0.30099134515119919</v>
      </c>
      <c r="AC227" t="b">
        <f t="shared" si="123"/>
        <v>1</v>
      </c>
      <c r="AD227">
        <f t="shared" si="124"/>
        <v>0.74099134515119913</v>
      </c>
      <c r="AE227">
        <f t="shared" si="125"/>
        <v>-0.26099134515119915</v>
      </c>
      <c r="AF227" s="20">
        <f t="shared" ca="1" si="126"/>
        <v>0.37379448092710504</v>
      </c>
      <c r="AG227">
        <f t="shared" ca="1" si="127"/>
        <v>-9.75571243872594E-2</v>
      </c>
    </row>
    <row r="228" spans="1:33" x14ac:dyDescent="0.25">
      <c r="A228" s="10">
        <v>43525</v>
      </c>
      <c r="B228">
        <f>VLOOKUP($A228,CurveFetch!$D$8:$T$292,B$12)</f>
        <v>5.72</v>
      </c>
      <c r="C228">
        <f>VLOOKUP($A228,CurveFetch!$D$8:$T$292,C$12)</f>
        <v>-0.16</v>
      </c>
      <c r="D228">
        <f>VLOOKUP($A228,CurveFetch!$D$8:$T$292,D$12)</f>
        <v>0.32</v>
      </c>
      <c r="E228">
        <f t="shared" si="111"/>
        <v>5.56</v>
      </c>
      <c r="F228">
        <f t="shared" si="112"/>
        <v>0.48</v>
      </c>
      <c r="G228">
        <f t="shared" si="102"/>
        <v>0.88</v>
      </c>
      <c r="H228">
        <f t="shared" si="102"/>
        <v>0.06</v>
      </c>
      <c r="I228" s="21">
        <f t="shared" si="103"/>
        <v>0.30497890295358648</v>
      </c>
      <c r="J228">
        <f t="shared" si="108"/>
        <v>0.36497890295358648</v>
      </c>
      <c r="K228" t="b">
        <f t="shared" si="113"/>
        <v>1</v>
      </c>
      <c r="L228">
        <f t="shared" si="114"/>
        <v>1.2449789029535865</v>
      </c>
      <c r="M228">
        <f t="shared" si="115"/>
        <v>-0.7649789029535865</v>
      </c>
      <c r="N228" s="20">
        <f t="shared" ca="1" si="116"/>
        <v>0.37222081612704194</v>
      </c>
      <c r="O228">
        <f t="shared" ca="1" si="117"/>
        <v>-0.28474107157735318</v>
      </c>
      <c r="P228">
        <f t="shared" si="104"/>
        <v>0.88</v>
      </c>
      <c r="Q228">
        <f t="shared" si="104"/>
        <v>0.06</v>
      </c>
      <c r="R228" s="21">
        <f t="shared" si="105"/>
        <v>0.24375782881002087</v>
      </c>
      <c r="S228">
        <f t="shared" si="109"/>
        <v>0.30375782881002089</v>
      </c>
      <c r="T228" t="b">
        <f t="shared" si="118"/>
        <v>1</v>
      </c>
      <c r="U228">
        <f t="shared" si="119"/>
        <v>1.183757828810021</v>
      </c>
      <c r="V228">
        <f t="shared" si="120"/>
        <v>-0.70375782881002102</v>
      </c>
      <c r="W228" s="20">
        <f t="shared" ca="1" si="121"/>
        <v>0.37222081612704194</v>
      </c>
      <c r="X228">
        <f t="shared" ca="1" si="122"/>
        <v>-0.26195331339546107</v>
      </c>
      <c r="Y228">
        <f t="shared" si="106"/>
        <v>0.44</v>
      </c>
      <c r="Z228">
        <f t="shared" si="106"/>
        <v>5.7299999999999997E-2</v>
      </c>
      <c r="AA228" s="21">
        <f t="shared" si="107"/>
        <v>0.23770594369134515</v>
      </c>
      <c r="AB228">
        <f t="shared" si="110"/>
        <v>0.29500594369134514</v>
      </c>
      <c r="AC228" t="b">
        <f t="shared" si="123"/>
        <v>1</v>
      </c>
      <c r="AD228">
        <f t="shared" si="124"/>
        <v>0.7350059436913452</v>
      </c>
      <c r="AE228">
        <f t="shared" si="125"/>
        <v>-0.25500594369134522</v>
      </c>
      <c r="AF228" s="20">
        <f t="shared" ca="1" si="126"/>
        <v>0.37222081612704194</v>
      </c>
      <c r="AG228">
        <f t="shared" ca="1" si="127"/>
        <v>-9.4918520478039017E-2</v>
      </c>
    </row>
    <row r="229" spans="1:33" x14ac:dyDescent="0.25">
      <c r="A229" s="10">
        <v>43556</v>
      </c>
      <c r="B229">
        <f>VLOOKUP($A229,CurveFetch!$D$8:$T$292,B$12)</f>
        <v>5.6070000000000002</v>
      </c>
      <c r="C229">
        <f>VLOOKUP($A229,CurveFetch!$D$8:$T$292,C$12)</f>
        <v>-0.27500000000000002</v>
      </c>
      <c r="D229">
        <f>VLOOKUP($A229,CurveFetch!$D$8:$T$292,D$12)</f>
        <v>0.57999999999999996</v>
      </c>
      <c r="E229">
        <f t="shared" si="111"/>
        <v>5.3319999999999999</v>
      </c>
      <c r="F229">
        <f t="shared" si="112"/>
        <v>0.85499999999999998</v>
      </c>
      <c r="G229">
        <f t="shared" si="102"/>
        <v>0.88</v>
      </c>
      <c r="H229">
        <f t="shared" si="102"/>
        <v>0.06</v>
      </c>
      <c r="I229" s="21">
        <f t="shared" si="103"/>
        <v>0.29247257383966246</v>
      </c>
      <c r="J229">
        <f t="shared" si="108"/>
        <v>0.35247257383966246</v>
      </c>
      <c r="K229" t="b">
        <f t="shared" si="113"/>
        <v>1</v>
      </c>
      <c r="L229">
        <f t="shared" si="114"/>
        <v>1.2324725738396625</v>
      </c>
      <c r="M229">
        <f t="shared" si="115"/>
        <v>-0.37747257383966248</v>
      </c>
      <c r="N229" s="20">
        <f t="shared" ca="1" si="116"/>
        <v>0.37048627108069593</v>
      </c>
      <c r="O229">
        <f t="shared" ca="1" si="117"/>
        <v>-0.1398484063170892</v>
      </c>
      <c r="P229">
        <f t="shared" si="104"/>
        <v>0.88</v>
      </c>
      <c r="Q229">
        <f t="shared" si="104"/>
        <v>0.06</v>
      </c>
      <c r="R229" s="21">
        <f t="shared" si="105"/>
        <v>0.23376200417536536</v>
      </c>
      <c r="S229">
        <f t="shared" si="109"/>
        <v>0.29376200417536535</v>
      </c>
      <c r="T229" t="b">
        <f t="shared" si="118"/>
        <v>1</v>
      </c>
      <c r="U229">
        <f t="shared" si="119"/>
        <v>1.1737620041753654</v>
      </c>
      <c r="V229">
        <f t="shared" si="120"/>
        <v>-0.31876200417536538</v>
      </c>
      <c r="W229" s="20">
        <f t="shared" ca="1" si="121"/>
        <v>0.37048627108069593</v>
      </c>
      <c r="X229">
        <f t="shared" ca="1" si="122"/>
        <v>-0.11809694628914034</v>
      </c>
      <c r="Y229">
        <f t="shared" si="106"/>
        <v>0.44</v>
      </c>
      <c r="Z229">
        <f t="shared" si="106"/>
        <v>5.7299999999999997E-2</v>
      </c>
      <c r="AA229" s="21">
        <f t="shared" si="107"/>
        <v>0.22795828988529721</v>
      </c>
      <c r="AB229">
        <f t="shared" si="110"/>
        <v>0.28525828988529722</v>
      </c>
      <c r="AC229" t="b">
        <f t="shared" si="123"/>
        <v>1</v>
      </c>
      <c r="AD229">
        <f t="shared" si="124"/>
        <v>0.72525828988529728</v>
      </c>
      <c r="AE229">
        <f t="shared" si="125"/>
        <v>0.1297417101147027</v>
      </c>
      <c r="AF229" s="20">
        <f t="shared" ca="1" si="126"/>
        <v>0.37048627108069593</v>
      </c>
      <c r="AG229">
        <f t="shared" ca="1" si="127"/>
        <v>4.8067522384028817E-2</v>
      </c>
    </row>
    <row r="230" spans="1:33" x14ac:dyDescent="0.25">
      <c r="A230" s="10">
        <v>43586</v>
      </c>
      <c r="B230">
        <f>VLOOKUP($A230,CurveFetch!$D$8:$T$292,B$12)</f>
        <v>5.6470000000000002</v>
      </c>
      <c r="C230">
        <f>VLOOKUP($A230,CurveFetch!$D$8:$T$292,C$12)</f>
        <v>-0.27500000000000002</v>
      </c>
      <c r="D230">
        <f>VLOOKUP($A230,CurveFetch!$D$8:$T$292,D$12)</f>
        <v>0.57999999999999996</v>
      </c>
      <c r="E230">
        <f t="shared" si="111"/>
        <v>5.3719999999999999</v>
      </c>
      <c r="F230">
        <f t="shared" si="112"/>
        <v>0.85499999999999998</v>
      </c>
      <c r="G230">
        <f t="shared" si="102"/>
        <v>0.88</v>
      </c>
      <c r="H230">
        <f t="shared" si="102"/>
        <v>0.06</v>
      </c>
      <c r="I230" s="21">
        <f t="shared" si="103"/>
        <v>0.29466666666666669</v>
      </c>
      <c r="J230">
        <f t="shared" si="108"/>
        <v>0.35466666666666669</v>
      </c>
      <c r="K230" t="b">
        <f t="shared" si="113"/>
        <v>1</v>
      </c>
      <c r="L230">
        <f t="shared" si="114"/>
        <v>1.2346666666666666</v>
      </c>
      <c r="M230">
        <f t="shared" si="115"/>
        <v>-0.3796666666666666</v>
      </c>
      <c r="N230" s="20">
        <f t="shared" ca="1" si="116"/>
        <v>0.36881537554238808</v>
      </c>
      <c r="O230">
        <f t="shared" ca="1" si="117"/>
        <v>-0.14002690424759331</v>
      </c>
      <c r="P230">
        <f t="shared" si="104"/>
        <v>0.88</v>
      </c>
      <c r="Q230">
        <f t="shared" si="104"/>
        <v>0.06</v>
      </c>
      <c r="R230" s="21">
        <f t="shared" si="105"/>
        <v>0.23551565762004176</v>
      </c>
      <c r="S230">
        <f t="shared" si="109"/>
        <v>0.29551565762004173</v>
      </c>
      <c r="T230" t="b">
        <f t="shared" si="118"/>
        <v>1</v>
      </c>
      <c r="U230">
        <f t="shared" si="119"/>
        <v>1.1755156576200418</v>
      </c>
      <c r="V230">
        <f t="shared" si="120"/>
        <v>-0.32051565762004186</v>
      </c>
      <c r="W230" s="20">
        <f t="shared" ca="1" si="121"/>
        <v>0.36881537554238808</v>
      </c>
      <c r="X230">
        <f t="shared" ca="1" si="122"/>
        <v>-0.11821110263235121</v>
      </c>
      <c r="Y230">
        <f t="shared" si="106"/>
        <v>0.44</v>
      </c>
      <c r="Z230">
        <f t="shared" si="106"/>
        <v>5.7299999999999997E-2</v>
      </c>
      <c r="AA230" s="21">
        <f t="shared" si="107"/>
        <v>0.22966840458811263</v>
      </c>
      <c r="AB230">
        <f t="shared" si="110"/>
        <v>0.28696840458811262</v>
      </c>
      <c r="AC230" t="b">
        <f t="shared" si="123"/>
        <v>1</v>
      </c>
      <c r="AD230">
        <f t="shared" si="124"/>
        <v>0.72696840458811263</v>
      </c>
      <c r="AE230">
        <f t="shared" si="125"/>
        <v>0.12803159541188736</v>
      </c>
      <c r="AF230" s="20">
        <f t="shared" ca="1" si="126"/>
        <v>0.36881537554238808</v>
      </c>
      <c r="AG230">
        <f t="shared" ca="1" si="127"/>
        <v>4.7220020943126328E-2</v>
      </c>
    </row>
    <row r="231" spans="1:33" x14ac:dyDescent="0.25">
      <c r="A231" s="10">
        <v>43617</v>
      </c>
      <c r="B231">
        <f>VLOOKUP($A231,CurveFetch!$D$8:$T$292,B$12)</f>
        <v>5.6959999999999997</v>
      </c>
      <c r="C231">
        <f>VLOOKUP($A231,CurveFetch!$D$8:$T$292,C$12)</f>
        <v>-0.27500000000000002</v>
      </c>
      <c r="D231">
        <f>VLOOKUP($A231,CurveFetch!$D$8:$T$292,D$12)</f>
        <v>0.57999999999999996</v>
      </c>
      <c r="E231">
        <f t="shared" si="111"/>
        <v>5.4209999999999994</v>
      </c>
      <c r="F231">
        <f t="shared" si="112"/>
        <v>0.85499999999999998</v>
      </c>
      <c r="G231">
        <f t="shared" si="102"/>
        <v>0.88</v>
      </c>
      <c r="H231">
        <f t="shared" si="102"/>
        <v>0.06</v>
      </c>
      <c r="I231" s="21">
        <f t="shared" si="103"/>
        <v>0.29735443037974679</v>
      </c>
      <c r="J231">
        <f t="shared" si="108"/>
        <v>0.35735443037974679</v>
      </c>
      <c r="K231" t="b">
        <f t="shared" si="113"/>
        <v>1</v>
      </c>
      <c r="L231">
        <f t="shared" si="114"/>
        <v>1.2373544303797468</v>
      </c>
      <c r="M231">
        <f t="shared" si="115"/>
        <v>-0.38235443037974681</v>
      </c>
      <c r="N231" s="20">
        <f t="shared" ca="1" si="116"/>
        <v>0.36709669981296583</v>
      </c>
      <c r="O231">
        <f t="shared" ca="1" si="117"/>
        <v>-0.14036104955127146</v>
      </c>
      <c r="P231">
        <f t="shared" si="104"/>
        <v>0.88</v>
      </c>
      <c r="Q231">
        <f t="shared" si="104"/>
        <v>0.06</v>
      </c>
      <c r="R231" s="21">
        <f t="shared" si="105"/>
        <v>0.23766388308977035</v>
      </c>
      <c r="S231">
        <f t="shared" si="109"/>
        <v>0.29766388308977032</v>
      </c>
      <c r="T231" t="b">
        <f t="shared" si="118"/>
        <v>1</v>
      </c>
      <c r="U231">
        <f t="shared" si="119"/>
        <v>1.1776638830897703</v>
      </c>
      <c r="V231">
        <f t="shared" si="120"/>
        <v>-0.32266388308977034</v>
      </c>
      <c r="W231" s="20">
        <f t="shared" ca="1" si="121"/>
        <v>0.36709669981296583</v>
      </c>
      <c r="X231">
        <f t="shared" ca="1" si="122"/>
        <v>-0.11844884663109133</v>
      </c>
      <c r="Y231">
        <f t="shared" si="106"/>
        <v>0.44</v>
      </c>
      <c r="Z231">
        <f t="shared" si="106"/>
        <v>5.7299999999999997E-2</v>
      </c>
      <c r="AA231" s="21">
        <f t="shared" si="107"/>
        <v>0.23176329509906152</v>
      </c>
      <c r="AB231">
        <f t="shared" si="110"/>
        <v>0.28906329509906153</v>
      </c>
      <c r="AC231" t="b">
        <f t="shared" si="123"/>
        <v>1</v>
      </c>
      <c r="AD231">
        <f t="shared" si="124"/>
        <v>0.72906329509906154</v>
      </c>
      <c r="AE231">
        <f t="shared" si="125"/>
        <v>0.12593670490093845</v>
      </c>
      <c r="AF231" s="20">
        <f t="shared" ca="1" si="126"/>
        <v>0.36709669981296583</v>
      </c>
      <c r="AG231">
        <f t="shared" ca="1" si="127"/>
        <v>4.6230948754453861E-2</v>
      </c>
    </row>
    <row r="232" spans="1:33" x14ac:dyDescent="0.25">
      <c r="A232" s="10">
        <v>43647</v>
      </c>
      <c r="B232">
        <f>VLOOKUP($A232,CurveFetch!$D$8:$T$292,B$12)</f>
        <v>5.726</v>
      </c>
      <c r="C232">
        <f>VLOOKUP($A232,CurveFetch!$D$8:$T$292,C$12)</f>
        <v>-0.27500000000000002</v>
      </c>
      <c r="D232">
        <f>VLOOKUP($A232,CurveFetch!$D$8:$T$292,D$12)</f>
        <v>0.57999999999999996</v>
      </c>
      <c r="E232">
        <f t="shared" si="111"/>
        <v>5.4509999999999996</v>
      </c>
      <c r="F232">
        <f t="shared" si="112"/>
        <v>0.85499999999999998</v>
      </c>
      <c r="G232">
        <f t="shared" si="102"/>
        <v>0.88</v>
      </c>
      <c r="H232">
        <f t="shared" si="102"/>
        <v>0.06</v>
      </c>
      <c r="I232" s="21">
        <f t="shared" si="103"/>
        <v>0.29899999999999999</v>
      </c>
      <c r="J232">
        <f t="shared" si="108"/>
        <v>0.35899999999999999</v>
      </c>
      <c r="K232" t="b">
        <f t="shared" si="113"/>
        <v>1</v>
      </c>
      <c r="L232">
        <f t="shared" si="114"/>
        <v>1.2389999999999999</v>
      </c>
      <c r="M232">
        <f t="shared" si="115"/>
        <v>-0.3839999999999999</v>
      </c>
      <c r="N232" s="20">
        <f t="shared" ca="1" si="116"/>
        <v>0.36544109126354285</v>
      </c>
      <c r="O232">
        <f t="shared" ca="1" si="117"/>
        <v>-0.1403293790452004</v>
      </c>
      <c r="P232">
        <f t="shared" si="104"/>
        <v>0.88</v>
      </c>
      <c r="Q232">
        <f t="shared" si="104"/>
        <v>0.06</v>
      </c>
      <c r="R232" s="21">
        <f t="shared" si="105"/>
        <v>0.23897912317327766</v>
      </c>
      <c r="S232">
        <f t="shared" si="109"/>
        <v>0.29897912317327768</v>
      </c>
      <c r="T232" t="b">
        <f t="shared" si="118"/>
        <v>1</v>
      </c>
      <c r="U232">
        <f t="shared" si="119"/>
        <v>1.1789791231732778</v>
      </c>
      <c r="V232">
        <f t="shared" si="120"/>
        <v>-0.32397912317327782</v>
      </c>
      <c r="W232" s="20">
        <f t="shared" ca="1" si="121"/>
        <v>0.36544109126354285</v>
      </c>
      <c r="X232">
        <f t="shared" ca="1" si="122"/>
        <v>-0.1183952843190484</v>
      </c>
      <c r="Y232">
        <f t="shared" si="106"/>
        <v>0.44</v>
      </c>
      <c r="Z232">
        <f t="shared" si="106"/>
        <v>5.7299999999999997E-2</v>
      </c>
      <c r="AA232" s="21">
        <f t="shared" si="107"/>
        <v>0.23304588112617311</v>
      </c>
      <c r="AB232">
        <f t="shared" si="110"/>
        <v>0.2903458811261731</v>
      </c>
      <c r="AC232" t="b">
        <f t="shared" si="123"/>
        <v>1</v>
      </c>
      <c r="AD232">
        <f t="shared" si="124"/>
        <v>0.73034588112617316</v>
      </c>
      <c r="AE232">
        <f t="shared" si="125"/>
        <v>0.12465411887382682</v>
      </c>
      <c r="AF232" s="20">
        <f t="shared" ca="1" si="126"/>
        <v>0.36544109126354285</v>
      </c>
      <c r="AG232">
        <f t="shared" ca="1" si="127"/>
        <v>4.5553737231746667E-2</v>
      </c>
    </row>
    <row r="233" spans="1:33" x14ac:dyDescent="0.25">
      <c r="A233" s="10">
        <v>43678</v>
      </c>
      <c r="B233">
        <f>VLOOKUP($A233,CurveFetch!$D$8:$T$292,B$12)</f>
        <v>5.7839999999999998</v>
      </c>
      <c r="C233">
        <f>VLOOKUP($A233,CurveFetch!$D$8:$T$292,C$12)</f>
        <v>-0.27500000000000002</v>
      </c>
      <c r="D233">
        <f>VLOOKUP($A233,CurveFetch!$D$8:$T$292,D$12)</f>
        <v>0.57999999999999996</v>
      </c>
      <c r="E233">
        <f t="shared" si="111"/>
        <v>5.5089999999999995</v>
      </c>
      <c r="F233">
        <f t="shared" si="112"/>
        <v>0.85499999999999998</v>
      </c>
      <c r="G233">
        <f t="shared" si="102"/>
        <v>0.88</v>
      </c>
      <c r="H233">
        <f t="shared" si="102"/>
        <v>0.06</v>
      </c>
      <c r="I233" s="21">
        <f t="shared" si="103"/>
        <v>0.30218143459915608</v>
      </c>
      <c r="J233">
        <f t="shared" si="108"/>
        <v>0.36218143459915608</v>
      </c>
      <c r="K233" t="b">
        <f t="shared" si="113"/>
        <v>1</v>
      </c>
      <c r="L233">
        <f t="shared" si="114"/>
        <v>1.2421814345991562</v>
      </c>
      <c r="M233">
        <f t="shared" si="115"/>
        <v>-0.38718143459915622</v>
      </c>
      <c r="N233" s="20">
        <f t="shared" ca="1" si="116"/>
        <v>0.36373813966299051</v>
      </c>
      <c r="O233">
        <f t="shared" ca="1" si="117"/>
        <v>-0.14083265473314491</v>
      </c>
      <c r="P233">
        <f t="shared" si="104"/>
        <v>0.88</v>
      </c>
      <c r="Q233">
        <f t="shared" si="104"/>
        <v>0.06</v>
      </c>
      <c r="R233" s="21">
        <f t="shared" si="105"/>
        <v>0.24152192066805844</v>
      </c>
      <c r="S233">
        <f t="shared" si="109"/>
        <v>0.30152192066805844</v>
      </c>
      <c r="T233" t="b">
        <f t="shared" si="118"/>
        <v>1</v>
      </c>
      <c r="U233">
        <f t="shared" si="119"/>
        <v>1.1815219206680585</v>
      </c>
      <c r="V233">
        <f t="shared" si="120"/>
        <v>-0.32652192066805852</v>
      </c>
      <c r="W233" s="20">
        <f t="shared" ca="1" si="121"/>
        <v>0.36373813966299051</v>
      </c>
      <c r="X233">
        <f t="shared" ca="1" si="122"/>
        <v>-0.11876847598298618</v>
      </c>
      <c r="Y233">
        <f t="shared" si="106"/>
        <v>0.44</v>
      </c>
      <c r="Z233">
        <f t="shared" si="106"/>
        <v>5.7299999999999997E-2</v>
      </c>
      <c r="AA233" s="21">
        <f t="shared" si="107"/>
        <v>0.23552554744525547</v>
      </c>
      <c r="AB233">
        <f t="shared" si="110"/>
        <v>0.29282554744525546</v>
      </c>
      <c r="AC233" t="b">
        <f t="shared" si="123"/>
        <v>1</v>
      </c>
      <c r="AD233">
        <f t="shared" si="124"/>
        <v>0.73282554744525541</v>
      </c>
      <c r="AE233">
        <f t="shared" si="125"/>
        <v>0.12217445255474457</v>
      </c>
      <c r="AF233" s="20">
        <f t="shared" ca="1" si="126"/>
        <v>0.36373813966299051</v>
      </c>
      <c r="AG233">
        <f t="shared" ca="1" si="127"/>
        <v>4.4439508086607092E-2</v>
      </c>
    </row>
    <row r="234" spans="1:33" x14ac:dyDescent="0.25">
      <c r="A234" s="10">
        <v>43709</v>
      </c>
      <c r="B234">
        <f>VLOOKUP($A234,CurveFetch!$D$8:$T$292,B$12)</f>
        <v>5.7919999999999998</v>
      </c>
      <c r="C234">
        <f>VLOOKUP($A234,CurveFetch!$D$8:$T$292,C$12)</f>
        <v>-0.27500000000000002</v>
      </c>
      <c r="D234">
        <f>VLOOKUP($A234,CurveFetch!$D$8:$T$292,D$12)</f>
        <v>0.57999999999999996</v>
      </c>
      <c r="E234">
        <f t="shared" si="111"/>
        <v>5.5169999999999995</v>
      </c>
      <c r="F234">
        <f t="shared" si="112"/>
        <v>0.85499999999999998</v>
      </c>
      <c r="G234">
        <f t="shared" si="102"/>
        <v>0.88</v>
      </c>
      <c r="H234">
        <f t="shared" si="102"/>
        <v>0.06</v>
      </c>
      <c r="I234" s="21">
        <f t="shared" si="103"/>
        <v>0.30262025316455693</v>
      </c>
      <c r="J234">
        <f t="shared" si="108"/>
        <v>0.36262025316455693</v>
      </c>
      <c r="K234" t="b">
        <f t="shared" si="113"/>
        <v>1</v>
      </c>
      <c r="L234">
        <f t="shared" si="114"/>
        <v>1.2426202531645569</v>
      </c>
      <c r="M234">
        <f t="shared" si="115"/>
        <v>-0.38762025316455695</v>
      </c>
      <c r="N234" s="20">
        <f t="shared" ca="1" si="116"/>
        <v>0.36204312379879378</v>
      </c>
      <c r="O234">
        <f t="shared" ca="1" si="117"/>
        <v>-0.14033524730337549</v>
      </c>
      <c r="P234">
        <f t="shared" si="104"/>
        <v>0.88</v>
      </c>
      <c r="Q234">
        <f t="shared" si="104"/>
        <v>0.06</v>
      </c>
      <c r="R234" s="21">
        <f t="shared" si="105"/>
        <v>0.24187265135699373</v>
      </c>
      <c r="S234">
        <f t="shared" si="109"/>
        <v>0.3018726513569937</v>
      </c>
      <c r="T234" t="b">
        <f t="shared" si="118"/>
        <v>1</v>
      </c>
      <c r="U234">
        <f t="shared" si="119"/>
        <v>1.1818726513569937</v>
      </c>
      <c r="V234">
        <f t="shared" si="120"/>
        <v>-0.32687265135699373</v>
      </c>
      <c r="W234" s="20">
        <f t="shared" ca="1" si="121"/>
        <v>0.36204312379879378</v>
      </c>
      <c r="X234">
        <f t="shared" ca="1" si="122"/>
        <v>-0.11834199578168003</v>
      </c>
      <c r="Y234">
        <f t="shared" si="106"/>
        <v>0.44</v>
      </c>
      <c r="Z234">
        <f t="shared" si="106"/>
        <v>5.7299999999999997E-2</v>
      </c>
      <c r="AA234" s="21">
        <f t="shared" si="107"/>
        <v>0.23586757038581854</v>
      </c>
      <c r="AB234">
        <f t="shared" si="110"/>
        <v>0.29316757038581853</v>
      </c>
      <c r="AC234" t="b">
        <f t="shared" si="123"/>
        <v>1</v>
      </c>
      <c r="AD234">
        <f t="shared" si="124"/>
        <v>0.73316757038581848</v>
      </c>
      <c r="AE234">
        <f t="shared" si="125"/>
        <v>0.1218324296141815</v>
      </c>
      <c r="AF234" s="20">
        <f t="shared" ca="1" si="126"/>
        <v>0.36204312379879378</v>
      </c>
      <c r="AG234">
        <f t="shared" ca="1" si="127"/>
        <v>4.4108593397514946E-2</v>
      </c>
    </row>
    <row r="235" spans="1:33" x14ac:dyDescent="0.25">
      <c r="A235" s="10">
        <v>43739</v>
      </c>
      <c r="B235">
        <f>VLOOKUP($A235,CurveFetch!$D$8:$T$292,B$12)</f>
        <v>5.82</v>
      </c>
      <c r="C235">
        <f>VLOOKUP($A235,CurveFetch!$D$8:$T$292,C$12)</f>
        <v>-0.27500000000000002</v>
      </c>
      <c r="D235">
        <f>VLOOKUP($A235,CurveFetch!$D$8:$T$292,D$12)</f>
        <v>0.57999999999999996</v>
      </c>
      <c r="E235">
        <f t="shared" si="111"/>
        <v>5.5449999999999999</v>
      </c>
      <c r="F235">
        <f t="shared" si="112"/>
        <v>0.85499999999999998</v>
      </c>
      <c r="G235">
        <f t="shared" si="102"/>
        <v>0.88</v>
      </c>
      <c r="H235">
        <f t="shared" si="102"/>
        <v>0.06</v>
      </c>
      <c r="I235" s="21">
        <f t="shared" si="103"/>
        <v>0.30415611814345994</v>
      </c>
      <c r="J235">
        <f t="shared" si="108"/>
        <v>0.36415611814345994</v>
      </c>
      <c r="K235" t="b">
        <f t="shared" si="113"/>
        <v>1</v>
      </c>
      <c r="L235">
        <f t="shared" si="114"/>
        <v>1.2441561181434599</v>
      </c>
      <c r="M235">
        <f t="shared" si="115"/>
        <v>-0.38915611814345996</v>
      </c>
      <c r="N235" s="20">
        <f t="shared" ca="1" si="116"/>
        <v>0.36041030691069198</v>
      </c>
      <c r="O235">
        <f t="shared" ca="1" si="117"/>
        <v>-0.14025587597625791</v>
      </c>
      <c r="P235">
        <f t="shared" si="104"/>
        <v>0.88</v>
      </c>
      <c r="Q235">
        <f t="shared" si="104"/>
        <v>0.06</v>
      </c>
      <c r="R235" s="21">
        <f t="shared" si="105"/>
        <v>0.24310020876826724</v>
      </c>
      <c r="S235">
        <f t="shared" si="109"/>
        <v>0.30310020876826727</v>
      </c>
      <c r="T235" t="b">
        <f t="shared" si="118"/>
        <v>1</v>
      </c>
      <c r="U235">
        <f t="shared" si="119"/>
        <v>1.1831002087682672</v>
      </c>
      <c r="V235">
        <f t="shared" si="120"/>
        <v>-0.32810020876826718</v>
      </c>
      <c r="W235" s="20">
        <f t="shared" ca="1" si="121"/>
        <v>0.36041030691069198</v>
      </c>
      <c r="X235">
        <f t="shared" ca="1" si="122"/>
        <v>-0.11825069693963329</v>
      </c>
      <c r="Y235">
        <f t="shared" si="106"/>
        <v>0.44</v>
      </c>
      <c r="Z235">
        <f t="shared" si="106"/>
        <v>5.7299999999999997E-2</v>
      </c>
      <c r="AA235" s="21">
        <f t="shared" si="107"/>
        <v>0.23706465067778937</v>
      </c>
      <c r="AB235">
        <f t="shared" si="110"/>
        <v>0.29436465067778939</v>
      </c>
      <c r="AC235" t="b">
        <f t="shared" si="123"/>
        <v>1</v>
      </c>
      <c r="AD235">
        <f t="shared" si="124"/>
        <v>0.73436465067778944</v>
      </c>
      <c r="AE235">
        <f t="shared" si="125"/>
        <v>0.12063534932221054</v>
      </c>
      <c r="AF235" s="20">
        <f t="shared" ca="1" si="126"/>
        <v>0.36041030691069198</v>
      </c>
      <c r="AG235">
        <f t="shared" ca="1" si="127"/>
        <v>4.3478223273496437E-2</v>
      </c>
    </row>
    <row r="236" spans="1:33" x14ac:dyDescent="0.25">
      <c r="A236" s="10">
        <v>43770</v>
      </c>
      <c r="B236">
        <f>VLOOKUP($A236,CurveFetch!$D$8:$T$292,B$12)</f>
        <v>5.9420000000000002</v>
      </c>
      <c r="C236">
        <f>VLOOKUP($A236,CurveFetch!$D$8:$T$292,C$12)</f>
        <v>-0.16</v>
      </c>
      <c r="D236">
        <f>VLOOKUP($A236,CurveFetch!$D$8:$T$292,D$12)</f>
        <v>0.32</v>
      </c>
      <c r="E236">
        <f t="shared" si="111"/>
        <v>5.782</v>
      </c>
      <c r="F236">
        <f t="shared" si="112"/>
        <v>0.48</v>
      </c>
      <c r="G236">
        <f t="shared" si="102"/>
        <v>0.88</v>
      </c>
      <c r="H236">
        <f t="shared" si="102"/>
        <v>0.06</v>
      </c>
      <c r="I236" s="21">
        <f t="shared" si="103"/>
        <v>0.31715611814345995</v>
      </c>
      <c r="J236">
        <f t="shared" si="108"/>
        <v>0.37715611814345995</v>
      </c>
      <c r="K236" t="b">
        <f t="shared" si="113"/>
        <v>1</v>
      </c>
      <c r="L236">
        <f t="shared" si="114"/>
        <v>1.2571561181434601</v>
      </c>
      <c r="M236">
        <f t="shared" si="115"/>
        <v>-0.77715611814346008</v>
      </c>
      <c r="N236" s="20">
        <f t="shared" ca="1" si="116"/>
        <v>0.35873079871174524</v>
      </c>
      <c r="O236">
        <f t="shared" ca="1" si="117"/>
        <v>-0.27878983498532289</v>
      </c>
      <c r="P236">
        <f t="shared" si="104"/>
        <v>0.88</v>
      </c>
      <c r="Q236">
        <f t="shared" si="104"/>
        <v>0.06</v>
      </c>
      <c r="R236" s="21">
        <f t="shared" si="105"/>
        <v>0.25349060542797497</v>
      </c>
      <c r="S236">
        <f t="shared" si="109"/>
        <v>0.31349060542797497</v>
      </c>
      <c r="T236" t="b">
        <f t="shared" si="118"/>
        <v>1</v>
      </c>
      <c r="U236">
        <f t="shared" si="119"/>
        <v>1.193490605427975</v>
      </c>
      <c r="V236">
        <f t="shared" si="120"/>
        <v>-0.71349060542797504</v>
      </c>
      <c r="W236" s="20">
        <f t="shared" ca="1" si="121"/>
        <v>0.35873079871174524</v>
      </c>
      <c r="X236">
        <f t="shared" ca="1" si="122"/>
        <v>-0.25595105475850416</v>
      </c>
      <c r="Y236">
        <f t="shared" si="106"/>
        <v>0.44</v>
      </c>
      <c r="Z236">
        <f t="shared" si="106"/>
        <v>5.7299999999999997E-2</v>
      </c>
      <c r="AA236" s="21">
        <f t="shared" si="107"/>
        <v>0.24719708029197082</v>
      </c>
      <c r="AB236">
        <f t="shared" si="110"/>
        <v>0.30449708029197081</v>
      </c>
      <c r="AC236" t="b">
        <f t="shared" si="123"/>
        <v>1</v>
      </c>
      <c r="AD236">
        <f t="shared" si="124"/>
        <v>0.74449708029197081</v>
      </c>
      <c r="AE236">
        <f t="shared" si="125"/>
        <v>-0.26449708029197083</v>
      </c>
      <c r="AF236" s="20">
        <f t="shared" ca="1" si="126"/>
        <v>0.35873079871174524</v>
      </c>
      <c r="AG236">
        <f t="shared" ca="1" si="127"/>
        <v>-9.4883248870063303E-2</v>
      </c>
    </row>
    <row r="237" spans="1:33" x14ac:dyDescent="0.25">
      <c r="A237" s="10">
        <v>43800</v>
      </c>
      <c r="B237">
        <f>VLOOKUP($A237,CurveFetch!$D$8:$T$292,B$12)</f>
        <v>6.07</v>
      </c>
      <c r="C237">
        <f>VLOOKUP($A237,CurveFetch!$D$8:$T$292,C$12)</f>
        <v>-0.16</v>
      </c>
      <c r="D237">
        <f>VLOOKUP($A237,CurveFetch!$D$8:$T$292,D$12)</f>
        <v>0.32</v>
      </c>
      <c r="E237">
        <f t="shared" si="111"/>
        <v>5.91</v>
      </c>
      <c r="F237">
        <f t="shared" si="112"/>
        <v>0.48</v>
      </c>
      <c r="G237">
        <f t="shared" si="102"/>
        <v>0.88</v>
      </c>
      <c r="H237">
        <f t="shared" si="102"/>
        <v>0.06</v>
      </c>
      <c r="I237" s="21">
        <f t="shared" si="103"/>
        <v>0.32417721518987347</v>
      </c>
      <c r="J237">
        <f t="shared" si="108"/>
        <v>0.38417721518987347</v>
      </c>
      <c r="K237" t="b">
        <f t="shared" si="113"/>
        <v>1</v>
      </c>
      <c r="L237">
        <f t="shared" si="114"/>
        <v>1.2641772151898736</v>
      </c>
      <c r="M237">
        <f t="shared" si="115"/>
        <v>-0.7841772151898736</v>
      </c>
      <c r="N237" s="20">
        <f t="shared" ca="1" si="116"/>
        <v>0.35711292043174153</v>
      </c>
      <c r="O237">
        <f t="shared" ca="1" si="117"/>
        <v>-0.28003981545248596</v>
      </c>
      <c r="P237">
        <f t="shared" si="104"/>
        <v>0.88</v>
      </c>
      <c r="Q237">
        <f t="shared" si="104"/>
        <v>0.06</v>
      </c>
      <c r="R237" s="21">
        <f t="shared" si="105"/>
        <v>0.25910229645093946</v>
      </c>
      <c r="S237">
        <f t="shared" si="109"/>
        <v>0.31910229645093946</v>
      </c>
      <c r="T237" t="b">
        <f t="shared" si="118"/>
        <v>1</v>
      </c>
      <c r="U237">
        <f t="shared" si="119"/>
        <v>1.1991022964509395</v>
      </c>
      <c r="V237">
        <f t="shared" si="120"/>
        <v>-0.71910229645093948</v>
      </c>
      <c r="W237" s="20">
        <f t="shared" ca="1" si="121"/>
        <v>0.35711292043174153</v>
      </c>
      <c r="X237">
        <f t="shared" ca="1" si="122"/>
        <v>-0.25680072117476699</v>
      </c>
      <c r="Y237">
        <f t="shared" si="106"/>
        <v>0.44</v>
      </c>
      <c r="Z237">
        <f t="shared" si="106"/>
        <v>5.7299999999999997E-2</v>
      </c>
      <c r="AA237" s="21">
        <f t="shared" si="107"/>
        <v>0.25266944734098024</v>
      </c>
      <c r="AB237">
        <f t="shared" si="110"/>
        <v>0.30996944734098025</v>
      </c>
      <c r="AC237" t="b">
        <f t="shared" si="123"/>
        <v>1</v>
      </c>
      <c r="AD237">
        <f t="shared" si="124"/>
        <v>0.74996944734098026</v>
      </c>
      <c r="AE237">
        <f t="shared" si="125"/>
        <v>-0.26996944734098027</v>
      </c>
      <c r="AF237" s="20">
        <f t="shared" ca="1" si="126"/>
        <v>0.35711292043174153</v>
      </c>
      <c r="AG237">
        <f t="shared" ca="1" si="127"/>
        <v>-9.6409577767280721E-2</v>
      </c>
    </row>
    <row r="238" spans="1:33" x14ac:dyDescent="0.25">
      <c r="A238" s="10">
        <v>43831</v>
      </c>
      <c r="B238">
        <f>VLOOKUP($A238,CurveFetch!$D$8:$T$292,B$12)</f>
        <v>6.08</v>
      </c>
      <c r="C238">
        <f>VLOOKUP($A238,CurveFetch!$D$8:$T$292,C$12)</f>
        <v>-0.16</v>
      </c>
      <c r="D238">
        <f>VLOOKUP($A238,CurveFetch!$D$8:$T$292,D$12)</f>
        <v>0.32</v>
      </c>
      <c r="E238">
        <f t="shared" si="111"/>
        <v>5.92</v>
      </c>
      <c r="F238">
        <f t="shared" si="112"/>
        <v>0.48</v>
      </c>
      <c r="G238">
        <f t="shared" si="102"/>
        <v>0.88</v>
      </c>
      <c r="H238">
        <f t="shared" si="102"/>
        <v>0.06</v>
      </c>
      <c r="I238" s="21">
        <f t="shared" si="103"/>
        <v>0.3247257383966245</v>
      </c>
      <c r="J238">
        <f t="shared" si="108"/>
        <v>0.38472573839662449</v>
      </c>
      <c r="K238" t="b">
        <f t="shared" si="113"/>
        <v>1</v>
      </c>
      <c r="L238">
        <f t="shared" si="114"/>
        <v>1.2647257383966246</v>
      </c>
      <c r="M238">
        <f t="shared" si="115"/>
        <v>-0.78472573839662463</v>
      </c>
      <c r="N238" s="20">
        <f t="shared" ca="1" si="116"/>
        <v>0.35544877801873465</v>
      </c>
      <c r="O238">
        <f t="shared" ca="1" si="117"/>
        <v>-0.27892980479292945</v>
      </c>
      <c r="P238">
        <f t="shared" si="104"/>
        <v>0.88</v>
      </c>
      <c r="Q238">
        <f t="shared" si="104"/>
        <v>0.06</v>
      </c>
      <c r="R238" s="21">
        <f t="shared" si="105"/>
        <v>0.25954070981210858</v>
      </c>
      <c r="S238">
        <f t="shared" si="109"/>
        <v>0.31954070981210858</v>
      </c>
      <c r="T238" t="b">
        <f t="shared" si="118"/>
        <v>1</v>
      </c>
      <c r="U238">
        <f t="shared" si="119"/>
        <v>1.1995407098121085</v>
      </c>
      <c r="V238">
        <f t="shared" si="120"/>
        <v>-0.71954070981210849</v>
      </c>
      <c r="W238" s="20">
        <f t="shared" ca="1" si="121"/>
        <v>0.35544877801873465</v>
      </c>
      <c r="X238">
        <f t="shared" ca="1" si="122"/>
        <v>-0.25575986603744694</v>
      </c>
      <c r="Y238">
        <f t="shared" si="106"/>
        <v>0.44</v>
      </c>
      <c r="Z238">
        <f t="shared" si="106"/>
        <v>5.7299999999999997E-2</v>
      </c>
      <c r="AA238" s="21">
        <f t="shared" si="107"/>
        <v>0.25309697601668407</v>
      </c>
      <c r="AB238">
        <f t="shared" si="110"/>
        <v>0.31039697601668409</v>
      </c>
      <c r="AC238" t="b">
        <f t="shared" si="123"/>
        <v>1</v>
      </c>
      <c r="AD238">
        <f t="shared" si="124"/>
        <v>0.75039697601668409</v>
      </c>
      <c r="AE238">
        <f t="shared" si="125"/>
        <v>-0.27039697601668411</v>
      </c>
      <c r="AF238" s="20">
        <f t="shared" ca="1" si="126"/>
        <v>0.35544877801873465</v>
      </c>
      <c r="AG238">
        <f t="shared" ca="1" si="127"/>
        <v>-9.6112274705091469E-2</v>
      </c>
    </row>
    <row r="239" spans="1:33" x14ac:dyDescent="0.25">
      <c r="A239" s="10">
        <v>43862</v>
      </c>
      <c r="B239">
        <f>VLOOKUP($A239,CurveFetch!$D$8:$T$292,B$12)</f>
        <v>5.96</v>
      </c>
      <c r="C239">
        <f>VLOOKUP($A239,CurveFetch!$D$8:$T$292,C$12)</f>
        <v>-0.16</v>
      </c>
      <c r="D239">
        <f>VLOOKUP($A239,CurveFetch!$D$8:$T$292,D$12)</f>
        <v>0.32</v>
      </c>
      <c r="E239">
        <f t="shared" si="111"/>
        <v>5.8</v>
      </c>
      <c r="F239">
        <f t="shared" si="112"/>
        <v>0.48</v>
      </c>
      <c r="G239">
        <f t="shared" si="102"/>
        <v>0.88</v>
      </c>
      <c r="H239">
        <f t="shared" si="102"/>
        <v>0.06</v>
      </c>
      <c r="I239" s="21">
        <f t="shared" si="103"/>
        <v>0.31814345991561183</v>
      </c>
      <c r="J239">
        <f t="shared" si="108"/>
        <v>0.37814345991561182</v>
      </c>
      <c r="K239" t="b">
        <f t="shared" si="113"/>
        <v>1</v>
      </c>
      <c r="L239">
        <f t="shared" si="114"/>
        <v>1.2581434599156118</v>
      </c>
      <c r="M239">
        <f t="shared" si="115"/>
        <v>-0.77814345991561185</v>
      </c>
      <c r="N239" s="20">
        <f t="shared" ca="1" si="116"/>
        <v>0.35379239049168199</v>
      </c>
      <c r="O239">
        <f t="shared" ca="1" si="117"/>
        <v>-0.27530123482901264</v>
      </c>
      <c r="P239">
        <f t="shared" si="104"/>
        <v>0.88</v>
      </c>
      <c r="Q239">
        <f t="shared" si="104"/>
        <v>0.06</v>
      </c>
      <c r="R239" s="21">
        <f t="shared" si="105"/>
        <v>0.25427974947807935</v>
      </c>
      <c r="S239">
        <f t="shared" si="109"/>
        <v>0.31427974947807935</v>
      </c>
      <c r="T239" t="b">
        <f t="shared" si="118"/>
        <v>1</v>
      </c>
      <c r="U239">
        <f t="shared" si="119"/>
        <v>1.1942797494780795</v>
      </c>
      <c r="V239">
        <f t="shared" si="120"/>
        <v>-0.71427974947807948</v>
      </c>
      <c r="W239" s="20">
        <f t="shared" ca="1" si="121"/>
        <v>0.35379239049168199</v>
      </c>
      <c r="X239">
        <f t="shared" ca="1" si="122"/>
        <v>-0.25270674004764948</v>
      </c>
      <c r="Y239">
        <f t="shared" si="106"/>
        <v>0.44</v>
      </c>
      <c r="Z239">
        <f t="shared" si="106"/>
        <v>5.7299999999999997E-2</v>
      </c>
      <c r="AA239" s="21">
        <f t="shared" si="107"/>
        <v>0.24796663190823776</v>
      </c>
      <c r="AB239">
        <f t="shared" si="110"/>
        <v>0.30526663190823777</v>
      </c>
      <c r="AC239" t="b">
        <f t="shared" si="123"/>
        <v>1</v>
      </c>
      <c r="AD239">
        <f t="shared" si="124"/>
        <v>0.74526663190823772</v>
      </c>
      <c r="AE239">
        <f t="shared" si="125"/>
        <v>-0.26526663190823774</v>
      </c>
      <c r="AF239" s="20">
        <f t="shared" ca="1" si="126"/>
        <v>0.35379239049168199</v>
      </c>
      <c r="AG239">
        <f t="shared" ca="1" si="127"/>
        <v>-9.384931582049251E-2</v>
      </c>
    </row>
    <row r="240" spans="1:33" x14ac:dyDescent="0.25">
      <c r="A240" s="10">
        <v>43891</v>
      </c>
      <c r="B240">
        <f>VLOOKUP($A240,CurveFetch!$D$8:$T$292,B$12)</f>
        <v>5.82</v>
      </c>
      <c r="C240">
        <f>VLOOKUP($A240,CurveFetch!$D$8:$T$292,C$12)</f>
        <v>-0.16</v>
      </c>
      <c r="D240">
        <f>VLOOKUP($A240,CurveFetch!$D$8:$T$292,D$12)</f>
        <v>0.32</v>
      </c>
      <c r="E240">
        <f t="shared" si="111"/>
        <v>5.66</v>
      </c>
      <c r="F240">
        <f t="shared" si="112"/>
        <v>0.48</v>
      </c>
      <c r="G240">
        <f t="shared" si="102"/>
        <v>0.88</v>
      </c>
      <c r="H240">
        <f t="shared" si="102"/>
        <v>0.06</v>
      </c>
      <c r="I240" s="21">
        <f t="shared" si="103"/>
        <v>0.3104641350210971</v>
      </c>
      <c r="J240">
        <f t="shared" si="108"/>
        <v>0.3704641350210971</v>
      </c>
      <c r="K240" t="b">
        <f t="shared" si="113"/>
        <v>1</v>
      </c>
      <c r="L240">
        <f t="shared" si="114"/>
        <v>1.250464135021097</v>
      </c>
      <c r="M240">
        <f t="shared" si="115"/>
        <v>-0.77046413502109701</v>
      </c>
      <c r="N240" s="20">
        <f t="shared" ca="1" si="116"/>
        <v>0.35224985521382873</v>
      </c>
      <c r="O240">
        <f t="shared" ca="1" si="117"/>
        <v>-0.27139588000862919</v>
      </c>
      <c r="P240">
        <f t="shared" si="104"/>
        <v>0.88</v>
      </c>
      <c r="Q240">
        <f t="shared" si="104"/>
        <v>0.06</v>
      </c>
      <c r="R240" s="21">
        <f t="shared" si="105"/>
        <v>0.24814196242171194</v>
      </c>
      <c r="S240">
        <f t="shared" si="109"/>
        <v>0.30814196242171193</v>
      </c>
      <c r="T240" t="b">
        <f t="shared" si="118"/>
        <v>1</v>
      </c>
      <c r="U240">
        <f t="shared" si="119"/>
        <v>1.188141962421712</v>
      </c>
      <c r="V240">
        <f t="shared" si="120"/>
        <v>-0.70814196242171201</v>
      </c>
      <c r="W240" s="20">
        <f t="shared" ca="1" si="121"/>
        <v>0.35224985521382873</v>
      </c>
      <c r="X240">
        <f t="shared" ca="1" si="122"/>
        <v>-0.24944290373388461</v>
      </c>
      <c r="Y240">
        <f t="shared" si="106"/>
        <v>0.44</v>
      </c>
      <c r="Z240">
        <f t="shared" si="106"/>
        <v>5.7299999999999997E-2</v>
      </c>
      <c r="AA240" s="21">
        <f t="shared" si="107"/>
        <v>0.24198123044838377</v>
      </c>
      <c r="AB240">
        <f t="shared" si="110"/>
        <v>0.29928123044838378</v>
      </c>
      <c r="AC240" t="b">
        <f t="shared" si="123"/>
        <v>1</v>
      </c>
      <c r="AD240">
        <f t="shared" si="124"/>
        <v>0.73928123044838379</v>
      </c>
      <c r="AE240">
        <f t="shared" si="125"/>
        <v>-0.2592812304483838</v>
      </c>
      <c r="AF240" s="20">
        <f t="shared" ca="1" si="126"/>
        <v>0.35224985521382873</v>
      </c>
      <c r="AG240">
        <f t="shared" ca="1" si="127"/>
        <v>-9.1331775885106561E-2</v>
      </c>
    </row>
    <row r="241" spans="1:33" x14ac:dyDescent="0.25">
      <c r="A241" s="10">
        <v>43922</v>
      </c>
      <c r="B241">
        <f>VLOOKUP($A241,CurveFetch!$D$8:$T$292,B$12)</f>
        <v>5.7069999999999999</v>
      </c>
      <c r="C241">
        <f>VLOOKUP($A241,CurveFetch!$D$8:$T$292,C$12)</f>
        <v>-0.27500000000000002</v>
      </c>
      <c r="D241">
        <f>VLOOKUP($A241,CurveFetch!$D$8:$T$292,D$12)</f>
        <v>0.57999999999999996</v>
      </c>
      <c r="E241">
        <f t="shared" si="111"/>
        <v>5.4319999999999995</v>
      </c>
      <c r="F241">
        <f t="shared" si="112"/>
        <v>0.85499999999999998</v>
      </c>
      <c r="G241">
        <f t="shared" si="102"/>
        <v>0.88</v>
      </c>
      <c r="H241">
        <f t="shared" si="102"/>
        <v>0.06</v>
      </c>
      <c r="I241" s="21">
        <f t="shared" si="103"/>
        <v>0.29795780590717297</v>
      </c>
      <c r="J241">
        <f t="shared" si="108"/>
        <v>0.35795780590717297</v>
      </c>
      <c r="K241" t="b">
        <f t="shared" si="113"/>
        <v>1</v>
      </c>
      <c r="L241">
        <f t="shared" si="114"/>
        <v>1.237957805907173</v>
      </c>
      <c r="M241">
        <f t="shared" si="115"/>
        <v>-0.38295780590717299</v>
      </c>
      <c r="N241" s="20">
        <f t="shared" ca="1" si="116"/>
        <v>0.35060837463304151</v>
      </c>
      <c r="O241">
        <f t="shared" ca="1" si="117"/>
        <v>-0.13426821388214971</v>
      </c>
      <c r="P241">
        <f t="shared" si="104"/>
        <v>0.88</v>
      </c>
      <c r="Q241">
        <f t="shared" si="104"/>
        <v>0.06</v>
      </c>
      <c r="R241" s="21">
        <f t="shared" si="105"/>
        <v>0.23814613778705637</v>
      </c>
      <c r="S241">
        <f t="shared" si="109"/>
        <v>0.29814613778705634</v>
      </c>
      <c r="T241" t="b">
        <f t="shared" si="118"/>
        <v>1</v>
      </c>
      <c r="U241">
        <f t="shared" si="119"/>
        <v>1.1781461377870563</v>
      </c>
      <c r="V241">
        <f t="shared" si="120"/>
        <v>-0.32314613778705636</v>
      </c>
      <c r="W241" s="20">
        <f t="shared" ca="1" si="121"/>
        <v>0.35060837463304151</v>
      </c>
      <c r="X241">
        <f t="shared" ca="1" si="122"/>
        <v>-0.1132977421384647</v>
      </c>
      <c r="Y241">
        <f t="shared" si="106"/>
        <v>0.44</v>
      </c>
      <c r="Z241">
        <f t="shared" si="106"/>
        <v>5.7299999999999997E-2</v>
      </c>
      <c r="AA241" s="21">
        <f t="shared" si="107"/>
        <v>0.23223357664233577</v>
      </c>
      <c r="AB241">
        <f t="shared" si="110"/>
        <v>0.28953357664233575</v>
      </c>
      <c r="AC241" t="b">
        <f t="shared" si="123"/>
        <v>1</v>
      </c>
      <c r="AD241">
        <f t="shared" si="124"/>
        <v>0.72953357664233576</v>
      </c>
      <c r="AE241">
        <f t="shared" si="125"/>
        <v>0.12546642335766423</v>
      </c>
      <c r="AF241" s="20">
        <f t="shared" ca="1" si="126"/>
        <v>0.35060837463304151</v>
      </c>
      <c r="AG241">
        <f t="shared" ca="1" si="127"/>
        <v>4.3989578764451726E-2</v>
      </c>
    </row>
    <row r="242" spans="1:33" x14ac:dyDescent="0.25">
      <c r="A242" s="10">
        <v>43952</v>
      </c>
      <c r="B242">
        <f>VLOOKUP($A242,CurveFetch!$D$8:$T$292,B$12)</f>
        <v>5.7469999999999999</v>
      </c>
      <c r="C242">
        <f>VLOOKUP($A242,CurveFetch!$D$8:$T$292,C$12)</f>
        <v>-0.27500000000000002</v>
      </c>
      <c r="D242">
        <f>VLOOKUP($A242,CurveFetch!$D$8:$T$292,D$12)</f>
        <v>0.57999999999999996</v>
      </c>
      <c r="E242">
        <f t="shared" si="111"/>
        <v>5.4719999999999995</v>
      </c>
      <c r="F242">
        <f t="shared" si="112"/>
        <v>0.85499999999999998</v>
      </c>
      <c r="G242">
        <f t="shared" si="102"/>
        <v>0.88</v>
      </c>
      <c r="H242">
        <f t="shared" si="102"/>
        <v>0.06</v>
      </c>
      <c r="I242" s="21">
        <f t="shared" si="103"/>
        <v>0.30015189873417719</v>
      </c>
      <c r="J242">
        <f t="shared" si="108"/>
        <v>0.36015189873417719</v>
      </c>
      <c r="K242" t="b">
        <f t="shared" si="113"/>
        <v>1</v>
      </c>
      <c r="L242">
        <f t="shared" si="114"/>
        <v>1.2401518987341773</v>
      </c>
      <c r="M242">
        <f t="shared" si="115"/>
        <v>-0.38515189873417732</v>
      </c>
      <c r="N242" s="20">
        <f t="shared" ca="1" si="116"/>
        <v>0.34902712853947154</v>
      </c>
      <c r="O242">
        <f t="shared" ca="1" si="117"/>
        <v>-0.13442846126671523</v>
      </c>
      <c r="P242">
        <f t="shared" si="104"/>
        <v>0.88</v>
      </c>
      <c r="Q242">
        <f t="shared" si="104"/>
        <v>0.06</v>
      </c>
      <c r="R242" s="21">
        <f t="shared" si="105"/>
        <v>0.23989979123173277</v>
      </c>
      <c r="S242">
        <f t="shared" si="109"/>
        <v>0.29989979123173277</v>
      </c>
      <c r="T242" t="b">
        <f t="shared" si="118"/>
        <v>1</v>
      </c>
      <c r="U242">
        <f t="shared" si="119"/>
        <v>1.1798997912317328</v>
      </c>
      <c r="V242">
        <f t="shared" si="120"/>
        <v>-0.32489979123173285</v>
      </c>
      <c r="W242" s="20">
        <f t="shared" ca="1" si="121"/>
        <v>0.34902712853947154</v>
      </c>
      <c r="X242">
        <f t="shared" ca="1" si="122"/>
        <v>-0.11339884119668549</v>
      </c>
      <c r="Y242">
        <f t="shared" si="106"/>
        <v>0.44</v>
      </c>
      <c r="Z242">
        <f t="shared" si="106"/>
        <v>5.7299999999999997E-2</v>
      </c>
      <c r="AA242" s="21">
        <f t="shared" si="107"/>
        <v>0.23394369134515119</v>
      </c>
      <c r="AB242">
        <f t="shared" si="110"/>
        <v>0.29124369134515121</v>
      </c>
      <c r="AC242" t="b">
        <f t="shared" si="123"/>
        <v>1</v>
      </c>
      <c r="AD242">
        <f t="shared" si="124"/>
        <v>0.73124369134515121</v>
      </c>
      <c r="AE242">
        <f t="shared" si="125"/>
        <v>0.12375630865484877</v>
      </c>
      <c r="AF242" s="20">
        <f t="shared" ca="1" si="126"/>
        <v>0.34902712853947154</v>
      </c>
      <c r="AG242">
        <f t="shared" ca="1" si="127"/>
        <v>4.3194309048446414E-2</v>
      </c>
    </row>
    <row r="243" spans="1:33" x14ac:dyDescent="0.25">
      <c r="A243" s="10">
        <v>43983</v>
      </c>
      <c r="B243">
        <f>VLOOKUP($A243,CurveFetch!$D$8:$T$292,B$12)</f>
        <v>5.7960000000000003</v>
      </c>
      <c r="C243">
        <f>VLOOKUP($A243,CurveFetch!$D$8:$T$292,C$12)</f>
        <v>-0.27500000000000002</v>
      </c>
      <c r="D243">
        <f>VLOOKUP($A243,CurveFetch!$D$8:$T$292,D$12)</f>
        <v>0.57999999999999996</v>
      </c>
      <c r="E243">
        <f t="shared" si="111"/>
        <v>5.5209999999999999</v>
      </c>
      <c r="F243">
        <f t="shared" si="112"/>
        <v>0.85499999999999998</v>
      </c>
      <c r="G243">
        <f t="shared" si="102"/>
        <v>0.88</v>
      </c>
      <c r="H243">
        <f t="shared" si="102"/>
        <v>0.06</v>
      </c>
      <c r="I243" s="21">
        <f t="shared" si="103"/>
        <v>0.30283966244725741</v>
      </c>
      <c r="J243">
        <f t="shared" si="108"/>
        <v>0.36283966244725741</v>
      </c>
      <c r="K243" t="b">
        <f t="shared" si="113"/>
        <v>1</v>
      </c>
      <c r="L243">
        <f t="shared" si="114"/>
        <v>1.2428396624472575</v>
      </c>
      <c r="M243">
        <f t="shared" si="115"/>
        <v>-0.38783966244725754</v>
      </c>
      <c r="N243" s="20">
        <f t="shared" ca="1" si="116"/>
        <v>0.34740066583072848</v>
      </c>
      <c r="O243">
        <f t="shared" ca="1" si="117"/>
        <v>-0.13473575696974224</v>
      </c>
      <c r="P243">
        <f t="shared" si="104"/>
        <v>0.88</v>
      </c>
      <c r="Q243">
        <f t="shared" si="104"/>
        <v>0.06</v>
      </c>
      <c r="R243" s="21">
        <f t="shared" si="105"/>
        <v>0.24204801670146139</v>
      </c>
      <c r="S243">
        <f t="shared" si="109"/>
        <v>0.30204801670146142</v>
      </c>
      <c r="T243" t="b">
        <f t="shared" si="118"/>
        <v>1</v>
      </c>
      <c r="U243">
        <f t="shared" si="119"/>
        <v>1.1820480167014615</v>
      </c>
      <c r="V243">
        <f t="shared" si="120"/>
        <v>-0.32704801670146155</v>
      </c>
      <c r="W243" s="20">
        <f t="shared" ca="1" si="121"/>
        <v>0.34740066583072848</v>
      </c>
      <c r="X243">
        <f t="shared" ca="1" si="122"/>
        <v>-0.11361669876070696</v>
      </c>
      <c r="Y243">
        <f t="shared" si="106"/>
        <v>0.44</v>
      </c>
      <c r="Z243">
        <f t="shared" si="106"/>
        <v>5.7299999999999997E-2</v>
      </c>
      <c r="AA243" s="21">
        <f t="shared" si="107"/>
        <v>0.2360385818561001</v>
      </c>
      <c r="AB243">
        <f t="shared" si="110"/>
        <v>0.29333858185610012</v>
      </c>
      <c r="AC243" t="b">
        <f t="shared" si="123"/>
        <v>1</v>
      </c>
      <c r="AD243">
        <f t="shared" si="124"/>
        <v>0.73333858185610012</v>
      </c>
      <c r="AE243">
        <f t="shared" si="125"/>
        <v>0.12166141814389986</v>
      </c>
      <c r="AF243" s="20">
        <f t="shared" ca="1" si="126"/>
        <v>0.34740066583072848</v>
      </c>
      <c r="AG243">
        <f t="shared" ca="1" si="127"/>
        <v>4.2265257669101483E-2</v>
      </c>
    </row>
    <row r="244" spans="1:33" x14ac:dyDescent="0.25">
      <c r="A244" s="10">
        <v>44013</v>
      </c>
      <c r="B244">
        <f>VLOOKUP($A244,CurveFetch!$D$8:$T$292,B$12)</f>
        <v>5.8259999999999996</v>
      </c>
      <c r="C244">
        <f>VLOOKUP($A244,CurveFetch!$D$8:$T$292,C$12)</f>
        <v>-0.27500000000000002</v>
      </c>
      <c r="D244">
        <f>VLOOKUP($A244,CurveFetch!$D$8:$T$292,D$12)</f>
        <v>0.57999999999999996</v>
      </c>
      <c r="E244">
        <f t="shared" si="111"/>
        <v>5.5509999999999993</v>
      </c>
      <c r="F244">
        <f t="shared" si="112"/>
        <v>0.85499999999999998</v>
      </c>
      <c r="G244">
        <f t="shared" si="102"/>
        <v>0.88</v>
      </c>
      <c r="H244">
        <f t="shared" si="102"/>
        <v>0.06</v>
      </c>
      <c r="I244" s="21">
        <f t="shared" si="103"/>
        <v>0.30448523206751055</v>
      </c>
      <c r="J244">
        <f t="shared" si="108"/>
        <v>0.36448523206751055</v>
      </c>
      <c r="K244" t="b">
        <f t="shared" si="113"/>
        <v>1</v>
      </c>
      <c r="L244">
        <f t="shared" si="114"/>
        <v>1.2444852320675106</v>
      </c>
      <c r="M244">
        <f t="shared" si="115"/>
        <v>-0.38948523206751062</v>
      </c>
      <c r="N244" s="20">
        <f t="shared" ca="1" si="116"/>
        <v>0.34583388652511893</v>
      </c>
      <c r="O244">
        <f t="shared" ca="1" si="117"/>
        <v>-0.13469719155004509</v>
      </c>
      <c r="P244">
        <f t="shared" si="104"/>
        <v>0.88</v>
      </c>
      <c r="Q244">
        <f t="shared" si="104"/>
        <v>0.06</v>
      </c>
      <c r="R244" s="21">
        <f t="shared" si="105"/>
        <v>0.24336325678496867</v>
      </c>
      <c r="S244">
        <f t="shared" si="109"/>
        <v>0.30336325678496867</v>
      </c>
      <c r="T244" t="b">
        <f t="shared" si="118"/>
        <v>1</v>
      </c>
      <c r="U244">
        <f t="shared" si="119"/>
        <v>1.1833632567849688</v>
      </c>
      <c r="V244">
        <f t="shared" si="120"/>
        <v>-0.3283632567849688</v>
      </c>
      <c r="W244" s="20">
        <f t="shared" ca="1" si="121"/>
        <v>0.34583388652511893</v>
      </c>
      <c r="X244">
        <f t="shared" ca="1" si="122"/>
        <v>-0.11355914128599139</v>
      </c>
      <c r="Y244">
        <f t="shared" si="106"/>
        <v>0.44</v>
      </c>
      <c r="Z244">
        <f t="shared" si="106"/>
        <v>5.7299999999999997E-2</v>
      </c>
      <c r="AA244" s="21">
        <f t="shared" si="107"/>
        <v>0.23732116788321167</v>
      </c>
      <c r="AB244">
        <f t="shared" si="110"/>
        <v>0.29462116788321169</v>
      </c>
      <c r="AC244" t="b">
        <f t="shared" si="123"/>
        <v>1</v>
      </c>
      <c r="AD244">
        <f t="shared" si="124"/>
        <v>0.73462116788321175</v>
      </c>
      <c r="AE244">
        <f t="shared" si="125"/>
        <v>0.12037883211678824</v>
      </c>
      <c r="AF244" s="20">
        <f t="shared" ca="1" si="126"/>
        <v>0.34583388652511893</v>
      </c>
      <c r="AG244">
        <f t="shared" ca="1" si="127"/>
        <v>4.1631079366303683E-2</v>
      </c>
    </row>
    <row r="245" spans="1:33" x14ac:dyDescent="0.25">
      <c r="A245" s="10">
        <v>44044</v>
      </c>
      <c r="B245">
        <f>VLOOKUP($A245,CurveFetch!$D$8:$T$292,B$12)</f>
        <v>5.8840000000000003</v>
      </c>
      <c r="C245">
        <f>VLOOKUP($A245,CurveFetch!$D$8:$T$292,C$12)</f>
        <v>-0.27500000000000002</v>
      </c>
      <c r="D245">
        <f>VLOOKUP($A245,CurveFetch!$D$8:$T$292,D$12)</f>
        <v>0.57999999999999996</v>
      </c>
      <c r="E245">
        <f t="shared" si="111"/>
        <v>5.609</v>
      </c>
      <c r="F245">
        <f t="shared" si="112"/>
        <v>0.85499999999999998</v>
      </c>
      <c r="G245">
        <f t="shared" si="102"/>
        <v>0.88</v>
      </c>
      <c r="H245">
        <f t="shared" si="102"/>
        <v>0.06</v>
      </c>
      <c r="I245" s="21">
        <f t="shared" si="103"/>
        <v>0.3076666666666667</v>
      </c>
      <c r="J245">
        <f t="shared" si="108"/>
        <v>0.3676666666666667</v>
      </c>
      <c r="K245" t="b">
        <f t="shared" si="113"/>
        <v>1</v>
      </c>
      <c r="L245">
        <f t="shared" si="114"/>
        <v>1.2476666666666667</v>
      </c>
      <c r="M245">
        <f t="shared" si="115"/>
        <v>-0.39266666666666672</v>
      </c>
      <c r="N245" s="20">
        <f t="shared" ca="1" si="116"/>
        <v>0.34422230429021761</v>
      </c>
      <c r="O245">
        <f t="shared" ca="1" si="117"/>
        <v>-0.1351646248179588</v>
      </c>
      <c r="P245">
        <f t="shared" si="104"/>
        <v>0.88</v>
      </c>
      <c r="Q245">
        <f t="shared" si="104"/>
        <v>0.06</v>
      </c>
      <c r="R245" s="21">
        <f t="shared" si="105"/>
        <v>0.24590605427974949</v>
      </c>
      <c r="S245">
        <f t="shared" si="109"/>
        <v>0.30590605427974948</v>
      </c>
      <c r="T245" t="b">
        <f t="shared" si="118"/>
        <v>1</v>
      </c>
      <c r="U245">
        <f t="shared" si="119"/>
        <v>1.1859060542797495</v>
      </c>
      <c r="V245">
        <f t="shared" si="120"/>
        <v>-0.33090605427974951</v>
      </c>
      <c r="W245" s="20">
        <f t="shared" ca="1" si="121"/>
        <v>0.34422230429021761</v>
      </c>
      <c r="X245">
        <f t="shared" ca="1" si="122"/>
        <v>-0.1139052445077592</v>
      </c>
      <c r="Y245">
        <f t="shared" si="106"/>
        <v>0.44</v>
      </c>
      <c r="Z245">
        <f t="shared" si="106"/>
        <v>5.7299999999999997E-2</v>
      </c>
      <c r="AA245" s="21">
        <f t="shared" si="107"/>
        <v>0.23980083420229406</v>
      </c>
      <c r="AB245">
        <f t="shared" si="110"/>
        <v>0.29710083420229405</v>
      </c>
      <c r="AC245" t="b">
        <f t="shared" si="123"/>
        <v>1</v>
      </c>
      <c r="AD245">
        <f t="shared" si="124"/>
        <v>0.737100834202294</v>
      </c>
      <c r="AE245">
        <f t="shared" si="125"/>
        <v>0.11789916579770598</v>
      </c>
      <c r="AF245" s="20">
        <f t="shared" ca="1" si="126"/>
        <v>0.34422230429021761</v>
      </c>
      <c r="AG245">
        <f t="shared" ca="1" si="127"/>
        <v>4.0583522524780764E-2</v>
      </c>
    </row>
    <row r="246" spans="1:33" x14ac:dyDescent="0.25">
      <c r="A246" s="10">
        <v>44075</v>
      </c>
      <c r="B246">
        <f>VLOOKUP($A246,CurveFetch!$D$8:$T$292,B$12)</f>
        <v>5.8920000000000003</v>
      </c>
      <c r="C246">
        <f>VLOOKUP($A246,CurveFetch!$D$8:$T$292,C$12)</f>
        <v>-0.27500000000000002</v>
      </c>
      <c r="D246">
        <f>VLOOKUP($A246,CurveFetch!$D$8:$T$292,D$12)</f>
        <v>0.57999999999999996</v>
      </c>
      <c r="E246">
        <f t="shared" si="111"/>
        <v>5.617</v>
      </c>
      <c r="F246">
        <f t="shared" si="112"/>
        <v>0.85499999999999998</v>
      </c>
      <c r="G246">
        <f t="shared" si="102"/>
        <v>0.88</v>
      </c>
      <c r="H246">
        <f t="shared" si="102"/>
        <v>0.06</v>
      </c>
      <c r="I246" s="21">
        <f t="shared" si="103"/>
        <v>0.30810548523206754</v>
      </c>
      <c r="J246">
        <f t="shared" si="108"/>
        <v>0.36810548523206754</v>
      </c>
      <c r="K246" t="b">
        <f t="shared" si="113"/>
        <v>1</v>
      </c>
      <c r="L246">
        <f t="shared" si="114"/>
        <v>1.2481054852320677</v>
      </c>
      <c r="M246">
        <f t="shared" si="115"/>
        <v>-0.39310548523206768</v>
      </c>
      <c r="N246" s="20">
        <f t="shared" ca="1" si="116"/>
        <v>0.34261823201139968</v>
      </c>
      <c r="O246">
        <f t="shared" ca="1" si="117"/>
        <v>-0.13468510634419442</v>
      </c>
      <c r="P246">
        <f t="shared" si="104"/>
        <v>0.88</v>
      </c>
      <c r="Q246">
        <f t="shared" si="104"/>
        <v>0.06</v>
      </c>
      <c r="R246" s="21">
        <f t="shared" si="105"/>
        <v>0.24625678496868478</v>
      </c>
      <c r="S246">
        <f t="shared" si="109"/>
        <v>0.3062567849686848</v>
      </c>
      <c r="T246" t="b">
        <f t="shared" si="118"/>
        <v>1</v>
      </c>
      <c r="U246">
        <f t="shared" si="119"/>
        <v>1.1862567849686849</v>
      </c>
      <c r="V246">
        <f t="shared" si="120"/>
        <v>-0.33125678496868494</v>
      </c>
      <c r="W246" s="20">
        <f t="shared" ca="1" si="121"/>
        <v>0.34261823201139968</v>
      </c>
      <c r="X246">
        <f t="shared" ca="1" si="122"/>
        <v>-0.11349461400775122</v>
      </c>
      <c r="Y246">
        <f t="shared" si="106"/>
        <v>0.44</v>
      </c>
      <c r="Z246">
        <f t="shared" si="106"/>
        <v>5.7299999999999997E-2</v>
      </c>
      <c r="AA246" s="21">
        <f t="shared" si="107"/>
        <v>0.24014285714285716</v>
      </c>
      <c r="AB246">
        <f t="shared" si="110"/>
        <v>0.29744285714285718</v>
      </c>
      <c r="AC246" t="b">
        <f t="shared" si="123"/>
        <v>1</v>
      </c>
      <c r="AD246">
        <f t="shared" si="124"/>
        <v>0.73744285714285718</v>
      </c>
      <c r="AE246">
        <f t="shared" si="125"/>
        <v>0.1175571428571428</v>
      </c>
      <c r="AF246" s="20">
        <f t="shared" ca="1" si="126"/>
        <v>0.34261823201139968</v>
      </c>
      <c r="AG246">
        <f t="shared" ca="1" si="127"/>
        <v>4.0277220446025809E-2</v>
      </c>
    </row>
    <row r="247" spans="1:33" x14ac:dyDescent="0.25">
      <c r="A247" s="10">
        <v>44105</v>
      </c>
      <c r="B247">
        <f>VLOOKUP($A247,CurveFetch!$D$8:$T$292,B$12)</f>
        <v>5.92</v>
      </c>
      <c r="C247">
        <f>VLOOKUP($A247,CurveFetch!$D$8:$T$292,C$12)</f>
        <v>-0.27500000000000002</v>
      </c>
      <c r="D247">
        <f>VLOOKUP($A247,CurveFetch!$D$8:$T$292,D$12)</f>
        <v>0.57999999999999996</v>
      </c>
      <c r="E247">
        <f t="shared" si="111"/>
        <v>5.6449999999999996</v>
      </c>
      <c r="F247">
        <f t="shared" si="112"/>
        <v>0.85499999999999998</v>
      </c>
      <c r="G247">
        <f t="shared" si="102"/>
        <v>0.88</v>
      </c>
      <c r="H247">
        <f t="shared" si="102"/>
        <v>0.06</v>
      </c>
      <c r="I247" s="21">
        <f t="shared" si="103"/>
        <v>0.30964135021097045</v>
      </c>
      <c r="J247">
        <f t="shared" si="108"/>
        <v>0.36964135021097044</v>
      </c>
      <c r="K247" t="b">
        <f t="shared" si="113"/>
        <v>1</v>
      </c>
      <c r="L247">
        <f t="shared" si="114"/>
        <v>1.2496413502109704</v>
      </c>
      <c r="M247">
        <f t="shared" si="115"/>
        <v>-0.39464135021097047</v>
      </c>
      <c r="N247" s="20">
        <f t="shared" ca="1" si="116"/>
        <v>0.34107302151401514</v>
      </c>
      <c r="O247">
        <f t="shared" ca="1" si="117"/>
        <v>-0.13460151773082632</v>
      </c>
      <c r="P247">
        <f t="shared" si="104"/>
        <v>0.88</v>
      </c>
      <c r="Q247">
        <f t="shared" si="104"/>
        <v>0.06</v>
      </c>
      <c r="R247" s="21">
        <f t="shared" si="105"/>
        <v>0.24748434237995826</v>
      </c>
      <c r="S247">
        <f t="shared" si="109"/>
        <v>0.30748434237995825</v>
      </c>
      <c r="T247" t="b">
        <f t="shared" si="118"/>
        <v>1</v>
      </c>
      <c r="U247">
        <f t="shared" si="119"/>
        <v>1.1874843423799581</v>
      </c>
      <c r="V247">
        <f t="shared" si="120"/>
        <v>-0.33248434237995816</v>
      </c>
      <c r="W247" s="20">
        <f t="shared" ca="1" si="121"/>
        <v>0.34107302151401514</v>
      </c>
      <c r="X247">
        <f t="shared" ca="1" si="122"/>
        <v>-0.11340143926163265</v>
      </c>
      <c r="Y247">
        <f t="shared" si="106"/>
        <v>0.44</v>
      </c>
      <c r="Z247">
        <f t="shared" si="106"/>
        <v>5.7299999999999997E-2</v>
      </c>
      <c r="AA247" s="21">
        <f t="shared" si="107"/>
        <v>0.24133993743482796</v>
      </c>
      <c r="AB247">
        <f t="shared" si="110"/>
        <v>0.29863993743482797</v>
      </c>
      <c r="AC247" t="b">
        <f t="shared" si="123"/>
        <v>1</v>
      </c>
      <c r="AD247">
        <f t="shared" si="124"/>
        <v>0.73863993743482803</v>
      </c>
      <c r="AE247">
        <f t="shared" si="125"/>
        <v>0.11636006256517195</v>
      </c>
      <c r="AF247" s="20">
        <f t="shared" ca="1" si="126"/>
        <v>0.34107302151401514</v>
      </c>
      <c r="AG247">
        <f t="shared" ca="1" si="127"/>
        <v>3.9687278122663039E-2</v>
      </c>
    </row>
    <row r="248" spans="1:33" x14ac:dyDescent="0.25">
      <c r="A248" s="10">
        <v>44136</v>
      </c>
      <c r="B248">
        <f>VLOOKUP($A248,CurveFetch!$D$8:$T$292,B$12)</f>
        <v>6.0419999999999998</v>
      </c>
      <c r="C248">
        <f>VLOOKUP($A248,CurveFetch!$D$8:$T$292,C$12)</f>
        <v>0</v>
      </c>
      <c r="D248">
        <f>VLOOKUP($A248,CurveFetch!$D$8:$T$292,D$12)</f>
        <v>0.32</v>
      </c>
      <c r="E248">
        <f t="shared" si="111"/>
        <v>6.0419999999999998</v>
      </c>
      <c r="F248">
        <f t="shared" si="112"/>
        <v>0.32</v>
      </c>
      <c r="G248">
        <f t="shared" si="102"/>
        <v>0.88</v>
      </c>
      <c r="H248">
        <f t="shared" si="102"/>
        <v>0.06</v>
      </c>
      <c r="I248" s="21">
        <f t="shared" si="103"/>
        <v>0.33141772151898735</v>
      </c>
      <c r="J248">
        <f t="shared" si="108"/>
        <v>0.39141772151898735</v>
      </c>
      <c r="K248" t="b">
        <f t="shared" si="113"/>
        <v>0</v>
      </c>
      <c r="L248">
        <f t="shared" si="114"/>
        <v>0.88</v>
      </c>
      <c r="M248">
        <f t="shared" si="115"/>
        <v>-0.88</v>
      </c>
      <c r="N248" s="20">
        <f t="shared" ca="1" si="116"/>
        <v>0.33948362485945632</v>
      </c>
      <c r="O248">
        <f t="shared" ca="1" si="117"/>
        <v>-0.29874558987632155</v>
      </c>
      <c r="P248">
        <f t="shared" si="104"/>
        <v>0.88</v>
      </c>
      <c r="Q248">
        <f t="shared" si="104"/>
        <v>0.06</v>
      </c>
      <c r="R248" s="21">
        <f t="shared" si="105"/>
        <v>0.26488935281837162</v>
      </c>
      <c r="S248">
        <f t="shared" si="109"/>
        <v>0.32488935281837161</v>
      </c>
      <c r="T248" t="b">
        <f t="shared" si="118"/>
        <v>0</v>
      </c>
      <c r="U248">
        <f t="shared" si="119"/>
        <v>0.88</v>
      </c>
      <c r="V248">
        <f t="shared" si="120"/>
        <v>-0.88</v>
      </c>
      <c r="W248" s="20">
        <f t="shared" ca="1" si="121"/>
        <v>0.33948362485945632</v>
      </c>
      <c r="X248">
        <f t="shared" ca="1" si="122"/>
        <v>-0.29874558987632155</v>
      </c>
      <c r="Y248">
        <f t="shared" si="106"/>
        <v>0.44</v>
      </c>
      <c r="Z248">
        <f t="shared" si="106"/>
        <v>5.7299999999999997E-2</v>
      </c>
      <c r="AA248" s="21">
        <f t="shared" si="107"/>
        <v>0.2583128258602711</v>
      </c>
      <c r="AB248">
        <f t="shared" si="110"/>
        <v>0.31561282586027112</v>
      </c>
      <c r="AC248" t="b">
        <f t="shared" si="123"/>
        <v>1</v>
      </c>
      <c r="AD248">
        <f t="shared" si="124"/>
        <v>0.75561282586027112</v>
      </c>
      <c r="AE248">
        <f t="shared" si="125"/>
        <v>-0.43561282586027111</v>
      </c>
      <c r="AF248" s="20">
        <f t="shared" ca="1" si="126"/>
        <v>0.33948362485945632</v>
      </c>
      <c r="AG248">
        <f t="shared" ca="1" si="127"/>
        <v>-0.14788342115831596</v>
      </c>
    </row>
    <row r="249" spans="1:33" x14ac:dyDescent="0.25">
      <c r="A249" s="10">
        <v>44166</v>
      </c>
      <c r="B249">
        <f>VLOOKUP($A249,CurveFetch!$D$8:$T$292,B$12)</f>
        <v>6.17</v>
      </c>
      <c r="C249">
        <f>VLOOKUP($A249,CurveFetch!$D$8:$T$292,C$12)</f>
        <v>0</v>
      </c>
      <c r="D249">
        <f>VLOOKUP($A249,CurveFetch!$D$8:$T$292,D$12)</f>
        <v>0.32</v>
      </c>
      <c r="E249">
        <f t="shared" si="111"/>
        <v>6.17</v>
      </c>
      <c r="F249">
        <f t="shared" si="112"/>
        <v>0.32</v>
      </c>
      <c r="G249">
        <f t="shared" si="102"/>
        <v>0.88</v>
      </c>
      <c r="H249">
        <f t="shared" si="102"/>
        <v>0.06</v>
      </c>
      <c r="I249" s="21">
        <f t="shared" si="103"/>
        <v>0.33843881856540087</v>
      </c>
      <c r="J249">
        <f t="shared" si="108"/>
        <v>0.39843881856540087</v>
      </c>
      <c r="K249" t="b">
        <f t="shared" si="113"/>
        <v>0</v>
      </c>
      <c r="L249">
        <f t="shared" si="114"/>
        <v>0.88</v>
      </c>
      <c r="M249">
        <f t="shared" si="115"/>
        <v>-0.88</v>
      </c>
      <c r="N249" s="20">
        <f t="shared" ca="1" si="116"/>
        <v>0.33795255146110453</v>
      </c>
      <c r="O249">
        <f t="shared" ca="1" si="117"/>
        <v>-0.29739824528577197</v>
      </c>
      <c r="P249">
        <f t="shared" si="104"/>
        <v>0.88</v>
      </c>
      <c r="Q249">
        <f t="shared" si="104"/>
        <v>0.06</v>
      </c>
      <c r="R249" s="21">
        <f t="shared" si="105"/>
        <v>0.27050104384133611</v>
      </c>
      <c r="S249">
        <f t="shared" si="109"/>
        <v>0.33050104384133611</v>
      </c>
      <c r="T249" t="b">
        <f t="shared" si="118"/>
        <v>0</v>
      </c>
      <c r="U249">
        <f t="shared" si="119"/>
        <v>0.88</v>
      </c>
      <c r="V249">
        <f t="shared" si="120"/>
        <v>-0.88</v>
      </c>
      <c r="W249" s="20">
        <f t="shared" ca="1" si="121"/>
        <v>0.33795255146110453</v>
      </c>
      <c r="X249">
        <f t="shared" ca="1" si="122"/>
        <v>-0.29739824528577197</v>
      </c>
      <c r="Y249">
        <f t="shared" si="106"/>
        <v>0.44</v>
      </c>
      <c r="Z249">
        <f t="shared" si="106"/>
        <v>5.7299999999999997E-2</v>
      </c>
      <c r="AA249" s="21">
        <f t="shared" si="107"/>
        <v>0.26378519290928054</v>
      </c>
      <c r="AB249">
        <f t="shared" si="110"/>
        <v>0.32108519290928056</v>
      </c>
      <c r="AC249" t="b">
        <f t="shared" si="123"/>
        <v>0</v>
      </c>
      <c r="AD249">
        <f t="shared" si="124"/>
        <v>0.44</v>
      </c>
      <c r="AE249">
        <f t="shared" si="125"/>
        <v>-0.44</v>
      </c>
      <c r="AF249" s="20">
        <f t="shared" ca="1" si="126"/>
        <v>0.33795255146110453</v>
      </c>
      <c r="AG249">
        <f t="shared" ca="1" si="127"/>
        <v>-0.14869912264288598</v>
      </c>
    </row>
    <row r="250" spans="1:33" x14ac:dyDescent="0.25">
      <c r="A250" s="10">
        <v>44197</v>
      </c>
      <c r="B250">
        <f>VLOOKUP($A250,CurveFetch!$D$8:$T$292,B$12)</f>
        <v>6.18</v>
      </c>
      <c r="C250">
        <f>VLOOKUP($A250,CurveFetch!$D$8:$T$292,C$12)</f>
        <v>0</v>
      </c>
      <c r="D250">
        <f>VLOOKUP($A250,CurveFetch!$D$8:$T$292,D$12)</f>
        <v>0.32</v>
      </c>
      <c r="E250">
        <f t="shared" si="111"/>
        <v>6.18</v>
      </c>
      <c r="F250">
        <f t="shared" si="112"/>
        <v>0.32</v>
      </c>
      <c r="G250">
        <f t="shared" si="102"/>
        <v>0.88</v>
      </c>
      <c r="H250">
        <f t="shared" si="102"/>
        <v>0.06</v>
      </c>
      <c r="I250" s="21">
        <f t="shared" si="103"/>
        <v>0.3389873417721519</v>
      </c>
      <c r="J250">
        <f t="shared" si="108"/>
        <v>0.39898734177215189</v>
      </c>
      <c r="K250" t="b">
        <f t="shared" si="113"/>
        <v>0</v>
      </c>
      <c r="L250">
        <f t="shared" si="114"/>
        <v>0.88</v>
      </c>
      <c r="M250">
        <f t="shared" si="115"/>
        <v>-0.88</v>
      </c>
      <c r="N250" s="20">
        <f t="shared" ca="1" si="116"/>
        <v>0.33637769616382085</v>
      </c>
      <c r="O250">
        <f t="shared" ca="1" si="117"/>
        <v>-0.29601237262416236</v>
      </c>
      <c r="P250">
        <f t="shared" si="104"/>
        <v>0.88</v>
      </c>
      <c r="Q250">
        <f t="shared" si="104"/>
        <v>0.06</v>
      </c>
      <c r="R250" s="21">
        <f t="shared" si="105"/>
        <v>0.27093945720250523</v>
      </c>
      <c r="S250">
        <f t="shared" si="109"/>
        <v>0.33093945720250523</v>
      </c>
      <c r="T250" t="b">
        <f t="shared" si="118"/>
        <v>0</v>
      </c>
      <c r="U250">
        <f t="shared" si="119"/>
        <v>0.88</v>
      </c>
      <c r="V250">
        <f t="shared" si="120"/>
        <v>-0.88</v>
      </c>
      <c r="W250" s="20">
        <f t="shared" ca="1" si="121"/>
        <v>0.33637769616382085</v>
      </c>
      <c r="X250">
        <f t="shared" ca="1" si="122"/>
        <v>-0.29601237262416236</v>
      </c>
      <c r="Y250">
        <f t="shared" si="106"/>
        <v>0.44</v>
      </c>
      <c r="Z250">
        <f t="shared" si="106"/>
        <v>5.7299999999999997E-2</v>
      </c>
      <c r="AA250" s="21">
        <f t="shared" si="107"/>
        <v>0.26421272158498438</v>
      </c>
      <c r="AB250">
        <f t="shared" si="110"/>
        <v>0.3215127215849844</v>
      </c>
      <c r="AC250" t="b">
        <f t="shared" si="123"/>
        <v>0</v>
      </c>
      <c r="AD250">
        <f t="shared" si="124"/>
        <v>0.44</v>
      </c>
      <c r="AE250">
        <f t="shared" si="125"/>
        <v>-0.44</v>
      </c>
      <c r="AF250" s="20">
        <f t="shared" ca="1" si="126"/>
        <v>0.33637769616382085</v>
      </c>
      <c r="AG250">
        <f t="shared" ca="1" si="127"/>
        <v>-0.14800618631208118</v>
      </c>
    </row>
    <row r="251" spans="1:33" x14ac:dyDescent="0.25">
      <c r="A251" s="10">
        <v>44228</v>
      </c>
      <c r="B251">
        <f>VLOOKUP($A251,CurveFetch!$D$8:$T$292,B$12)</f>
        <v>6.06</v>
      </c>
      <c r="C251">
        <f>VLOOKUP($A251,CurveFetch!$D$8:$T$292,C$12)</f>
        <v>0</v>
      </c>
      <c r="D251">
        <f>VLOOKUP($A251,CurveFetch!$D$8:$T$292,D$12)</f>
        <v>0.32</v>
      </c>
      <c r="E251">
        <f t="shared" si="111"/>
        <v>6.06</v>
      </c>
      <c r="F251">
        <f t="shared" si="112"/>
        <v>0.32</v>
      </c>
      <c r="G251">
        <f t="shared" si="102"/>
        <v>0.88</v>
      </c>
      <c r="H251">
        <f t="shared" si="102"/>
        <v>0.06</v>
      </c>
      <c r="I251" s="21">
        <f t="shared" si="103"/>
        <v>0.33240506329113922</v>
      </c>
      <c r="J251">
        <f t="shared" si="108"/>
        <v>0.39240506329113922</v>
      </c>
      <c r="K251" t="b">
        <f t="shared" si="113"/>
        <v>0</v>
      </c>
      <c r="L251">
        <f t="shared" si="114"/>
        <v>0.88</v>
      </c>
      <c r="M251">
        <f t="shared" si="115"/>
        <v>-0.88</v>
      </c>
      <c r="N251" s="20">
        <f t="shared" ca="1" si="116"/>
        <v>0.33481017967548155</v>
      </c>
      <c r="O251">
        <f t="shared" ca="1" si="117"/>
        <v>-0.29463295811442375</v>
      </c>
      <c r="P251">
        <f t="shared" si="104"/>
        <v>0.88</v>
      </c>
      <c r="Q251">
        <f t="shared" si="104"/>
        <v>0.06</v>
      </c>
      <c r="R251" s="21">
        <f t="shared" si="105"/>
        <v>0.265678496868476</v>
      </c>
      <c r="S251">
        <f t="shared" si="109"/>
        <v>0.325678496868476</v>
      </c>
      <c r="T251" t="b">
        <f t="shared" si="118"/>
        <v>0</v>
      </c>
      <c r="U251">
        <f t="shared" si="119"/>
        <v>0.88</v>
      </c>
      <c r="V251">
        <f t="shared" si="120"/>
        <v>-0.88</v>
      </c>
      <c r="W251" s="20">
        <f t="shared" ca="1" si="121"/>
        <v>0.33481017967548155</v>
      </c>
      <c r="X251">
        <f t="shared" ca="1" si="122"/>
        <v>-0.29463295811442375</v>
      </c>
      <c r="Y251">
        <f t="shared" si="106"/>
        <v>0.44</v>
      </c>
      <c r="Z251">
        <f t="shared" si="106"/>
        <v>5.7299999999999997E-2</v>
      </c>
      <c r="AA251" s="21">
        <f t="shared" si="107"/>
        <v>0.25908237747653806</v>
      </c>
      <c r="AB251">
        <f t="shared" si="110"/>
        <v>0.31638237747653808</v>
      </c>
      <c r="AC251" t="b">
        <f t="shared" si="123"/>
        <v>1</v>
      </c>
      <c r="AD251">
        <f t="shared" si="124"/>
        <v>0.75638237747653814</v>
      </c>
      <c r="AE251">
        <f t="shared" si="125"/>
        <v>-0.43638237747653813</v>
      </c>
      <c r="AF251" s="20">
        <f t="shared" ca="1" si="126"/>
        <v>0.33481017967548155</v>
      </c>
      <c r="AG251">
        <f t="shared" ca="1" si="127"/>
        <v>-0.14610526221013354</v>
      </c>
    </row>
    <row r="252" spans="1:33" x14ac:dyDescent="0.25">
      <c r="A252" s="10">
        <v>44256</v>
      </c>
      <c r="B252">
        <f>VLOOKUP($A252,CurveFetch!$D$8:$T$292,B$12)</f>
        <v>5.92</v>
      </c>
      <c r="C252">
        <f>VLOOKUP($A252,CurveFetch!$D$8:$T$292,C$12)</f>
        <v>0</v>
      </c>
      <c r="D252">
        <f>VLOOKUP($A252,CurveFetch!$D$8:$T$292,D$12)</f>
        <v>0.32</v>
      </c>
      <c r="E252">
        <f t="shared" si="111"/>
        <v>5.92</v>
      </c>
      <c r="F252">
        <f t="shared" si="112"/>
        <v>0.32</v>
      </c>
      <c r="G252">
        <f t="shared" si="102"/>
        <v>0.88</v>
      </c>
      <c r="H252">
        <f t="shared" si="102"/>
        <v>0.06</v>
      </c>
      <c r="I252" s="21">
        <f t="shared" si="103"/>
        <v>0.3247257383966245</v>
      </c>
      <c r="J252">
        <f t="shared" si="108"/>
        <v>0.38472573839662449</v>
      </c>
      <c r="K252" t="b">
        <f t="shared" si="113"/>
        <v>0</v>
      </c>
      <c r="L252">
        <f t="shared" si="114"/>
        <v>0.88</v>
      </c>
      <c r="M252">
        <f t="shared" si="115"/>
        <v>-0.88</v>
      </c>
      <c r="N252" s="20">
        <f t="shared" ca="1" si="116"/>
        <v>0.33340063774444162</v>
      </c>
      <c r="O252">
        <f t="shared" ca="1" si="117"/>
        <v>-0.29339256121510865</v>
      </c>
      <c r="P252">
        <f t="shared" si="104"/>
        <v>0.88</v>
      </c>
      <c r="Q252">
        <f t="shared" si="104"/>
        <v>0.06</v>
      </c>
      <c r="R252" s="21">
        <f t="shared" si="105"/>
        <v>0.25954070981210858</v>
      </c>
      <c r="S252">
        <f t="shared" si="109"/>
        <v>0.31954070981210858</v>
      </c>
      <c r="T252" t="b">
        <f t="shared" si="118"/>
        <v>1</v>
      </c>
      <c r="U252">
        <f t="shared" si="119"/>
        <v>1.1995407098121085</v>
      </c>
      <c r="V252">
        <f t="shared" si="120"/>
        <v>-0.87954070981210841</v>
      </c>
      <c r="W252" s="20">
        <f t="shared" ca="1" si="121"/>
        <v>0.33340063774444162</v>
      </c>
      <c r="X252">
        <f t="shared" ca="1" si="122"/>
        <v>-0.29323943357355581</v>
      </c>
      <c r="Y252">
        <f t="shared" si="106"/>
        <v>0.44</v>
      </c>
      <c r="Z252">
        <f t="shared" si="106"/>
        <v>5.7299999999999997E-2</v>
      </c>
      <c r="AA252" s="21">
        <f t="shared" si="107"/>
        <v>0.25309697601668407</v>
      </c>
      <c r="AB252">
        <f t="shared" si="110"/>
        <v>0.31039697601668409</v>
      </c>
      <c r="AC252" t="b">
        <f t="shared" si="123"/>
        <v>1</v>
      </c>
      <c r="AD252">
        <f t="shared" si="124"/>
        <v>0.75039697601668409</v>
      </c>
      <c r="AE252">
        <f t="shared" si="125"/>
        <v>-0.43039697601668409</v>
      </c>
      <c r="AF252" s="20">
        <f t="shared" ca="1" si="126"/>
        <v>0.33340063774444162</v>
      </c>
      <c r="AG252">
        <f t="shared" ca="1" si="127"/>
        <v>-0.14349462628724161</v>
      </c>
    </row>
    <row r="253" spans="1:33" x14ac:dyDescent="0.25">
      <c r="A253" s="10">
        <v>44287</v>
      </c>
      <c r="B253">
        <f>VLOOKUP($A253,CurveFetch!$D$8:$T$292,B$12)</f>
        <v>5.8070000000000004</v>
      </c>
      <c r="C253">
        <f>VLOOKUP($A253,CurveFetch!$D$8:$T$292,C$12)</f>
        <v>0</v>
      </c>
      <c r="D253">
        <f>VLOOKUP($A253,CurveFetch!$D$8:$T$292,D$12)</f>
        <v>0.57999999999999996</v>
      </c>
      <c r="E253">
        <f t="shared" si="111"/>
        <v>5.8070000000000004</v>
      </c>
      <c r="F253">
        <f t="shared" si="112"/>
        <v>0.57999999999999996</v>
      </c>
      <c r="G253">
        <f t="shared" si="102"/>
        <v>0.88</v>
      </c>
      <c r="H253">
        <f t="shared" si="102"/>
        <v>0.06</v>
      </c>
      <c r="I253" s="21">
        <f t="shared" si="103"/>
        <v>0.31852742616033758</v>
      </c>
      <c r="J253">
        <f t="shared" si="108"/>
        <v>0.37852742616033758</v>
      </c>
      <c r="K253" t="b">
        <f t="shared" si="113"/>
        <v>1</v>
      </c>
      <c r="L253">
        <f t="shared" si="114"/>
        <v>1.2585274261603376</v>
      </c>
      <c r="M253">
        <f t="shared" si="115"/>
        <v>-0.67852742616033768</v>
      </c>
      <c r="N253" s="20">
        <f t="shared" ca="1" si="116"/>
        <v>0.33184699431668957</v>
      </c>
      <c r="O253">
        <f t="shared" ca="1" si="117"/>
        <v>-0.22516728693274757</v>
      </c>
      <c r="P253">
        <f t="shared" si="104"/>
        <v>0.88</v>
      </c>
      <c r="Q253">
        <f t="shared" si="104"/>
        <v>0.06</v>
      </c>
      <c r="R253" s="21">
        <f t="shared" si="105"/>
        <v>0.25458663883089772</v>
      </c>
      <c r="S253">
        <f t="shared" si="109"/>
        <v>0.31458663883089771</v>
      </c>
      <c r="T253" t="b">
        <f t="shared" si="118"/>
        <v>1</v>
      </c>
      <c r="U253">
        <f t="shared" si="119"/>
        <v>1.1945866388308977</v>
      </c>
      <c r="V253">
        <f t="shared" si="120"/>
        <v>-0.6145866388308977</v>
      </c>
      <c r="W253" s="20">
        <f t="shared" ca="1" si="121"/>
        <v>0.33184699431668957</v>
      </c>
      <c r="X253">
        <f t="shared" ca="1" si="122"/>
        <v>-0.20394872884323026</v>
      </c>
      <c r="Y253">
        <f t="shared" si="106"/>
        <v>0.44</v>
      </c>
      <c r="Z253">
        <f t="shared" si="106"/>
        <v>5.7299999999999997E-2</v>
      </c>
      <c r="AA253" s="21">
        <f t="shared" si="107"/>
        <v>0.2482659019812305</v>
      </c>
      <c r="AB253">
        <f t="shared" si="110"/>
        <v>0.30556590198123051</v>
      </c>
      <c r="AC253" t="b">
        <f t="shared" si="123"/>
        <v>1</v>
      </c>
      <c r="AD253">
        <f t="shared" si="124"/>
        <v>0.74556590198123052</v>
      </c>
      <c r="AE253">
        <f t="shared" si="125"/>
        <v>-0.16556590198123056</v>
      </c>
      <c r="AF253" s="20">
        <f t="shared" ca="1" si="126"/>
        <v>0.33184699431668957</v>
      </c>
      <c r="AG253">
        <f t="shared" ca="1" si="127"/>
        <v>-5.4942546933803002E-2</v>
      </c>
    </row>
    <row r="254" spans="1:33" x14ac:dyDescent="0.25">
      <c r="A254" s="10">
        <v>44317</v>
      </c>
      <c r="B254">
        <f>VLOOKUP($A254,CurveFetch!$D$8:$T$292,B$12)</f>
        <v>5.8470000000000004</v>
      </c>
      <c r="C254">
        <f>VLOOKUP($A254,CurveFetch!$D$8:$T$292,C$12)</f>
        <v>0</v>
      </c>
      <c r="D254">
        <f>VLOOKUP($A254,CurveFetch!$D$8:$T$292,D$12)</f>
        <v>0.57999999999999996</v>
      </c>
      <c r="E254">
        <f t="shared" si="111"/>
        <v>5.8470000000000004</v>
      </c>
      <c r="F254">
        <f t="shared" si="112"/>
        <v>0.57999999999999996</v>
      </c>
      <c r="G254">
        <f t="shared" si="102"/>
        <v>0.88</v>
      </c>
      <c r="H254">
        <f t="shared" si="102"/>
        <v>0.06</v>
      </c>
      <c r="I254" s="21">
        <f t="shared" si="103"/>
        <v>0.3207215189873418</v>
      </c>
      <c r="J254">
        <f t="shared" si="108"/>
        <v>0.3807215189873418</v>
      </c>
      <c r="K254" t="b">
        <f t="shared" si="113"/>
        <v>1</v>
      </c>
      <c r="L254">
        <f t="shared" si="114"/>
        <v>1.2607215189873417</v>
      </c>
      <c r="M254">
        <f t="shared" si="115"/>
        <v>-0.68072151898734179</v>
      </c>
      <c r="N254" s="20">
        <f t="shared" ca="1" si="116"/>
        <v>0.33035036217270441</v>
      </c>
      <c r="O254">
        <f t="shared" ca="1" si="117"/>
        <v>-0.22487660033622184</v>
      </c>
      <c r="P254">
        <f t="shared" si="104"/>
        <v>0.88</v>
      </c>
      <c r="Q254">
        <f t="shared" si="104"/>
        <v>0.06</v>
      </c>
      <c r="R254" s="21">
        <f t="shared" si="105"/>
        <v>0.25634029227557414</v>
      </c>
      <c r="S254">
        <f t="shared" si="109"/>
        <v>0.31634029227557414</v>
      </c>
      <c r="T254" t="b">
        <f t="shared" si="118"/>
        <v>1</v>
      </c>
      <c r="U254">
        <f t="shared" si="119"/>
        <v>1.1963402922755741</v>
      </c>
      <c r="V254">
        <f t="shared" si="120"/>
        <v>-0.61634029227557419</v>
      </c>
      <c r="W254" s="20">
        <f t="shared" ca="1" si="121"/>
        <v>0.33035036217270441</v>
      </c>
      <c r="X254">
        <f t="shared" ca="1" si="122"/>
        <v>-0.20360823877486642</v>
      </c>
      <c r="Y254">
        <f t="shared" si="106"/>
        <v>0.44</v>
      </c>
      <c r="Z254">
        <f t="shared" si="106"/>
        <v>5.7299999999999997E-2</v>
      </c>
      <c r="AA254" s="21">
        <f t="shared" si="107"/>
        <v>0.24997601668404593</v>
      </c>
      <c r="AB254">
        <f t="shared" si="110"/>
        <v>0.30727601668404592</v>
      </c>
      <c r="AC254" t="b">
        <f t="shared" si="123"/>
        <v>1</v>
      </c>
      <c r="AD254">
        <f t="shared" si="124"/>
        <v>0.74727601668404597</v>
      </c>
      <c r="AE254">
        <f t="shared" si="125"/>
        <v>-0.16727601668404601</v>
      </c>
      <c r="AF254" s="20">
        <f t="shared" ca="1" si="126"/>
        <v>0.33035036217270441</v>
      </c>
      <c r="AG254">
        <f t="shared" ca="1" si="127"/>
        <v>-5.5259692694381947E-2</v>
      </c>
    </row>
    <row r="255" spans="1:33" x14ac:dyDescent="0.25">
      <c r="A255" s="10">
        <v>44348</v>
      </c>
      <c r="B255">
        <f>VLOOKUP($A255,CurveFetch!$D$8:$T$292,B$12)</f>
        <v>5.8959999999999999</v>
      </c>
      <c r="C255">
        <f>VLOOKUP($A255,CurveFetch!$D$8:$T$292,C$12)</f>
        <v>0</v>
      </c>
      <c r="D255">
        <f>VLOOKUP($A255,CurveFetch!$D$8:$T$292,D$12)</f>
        <v>0.57999999999999996</v>
      </c>
      <c r="E255">
        <f t="shared" si="111"/>
        <v>5.8959999999999999</v>
      </c>
      <c r="F255">
        <f t="shared" si="112"/>
        <v>0.57999999999999996</v>
      </c>
      <c r="G255">
        <f t="shared" si="102"/>
        <v>0.88</v>
      </c>
      <c r="H255">
        <f t="shared" si="102"/>
        <v>0.06</v>
      </c>
      <c r="I255" s="21">
        <f t="shared" si="103"/>
        <v>0.32340928270042196</v>
      </c>
      <c r="J255">
        <f t="shared" si="108"/>
        <v>0.38340928270042196</v>
      </c>
      <c r="K255" t="b">
        <f t="shared" si="113"/>
        <v>1</v>
      </c>
      <c r="L255">
        <f t="shared" si="114"/>
        <v>1.263409282700422</v>
      </c>
      <c r="M255">
        <f t="shared" si="115"/>
        <v>-0.683409282700422</v>
      </c>
      <c r="N255" s="20">
        <f t="shared" ca="1" si="116"/>
        <v>0.32881093299669145</v>
      </c>
      <c r="O255">
        <f t="shared" ca="1" si="117"/>
        <v>-0.22471244386332542</v>
      </c>
      <c r="P255">
        <f t="shared" si="104"/>
        <v>0.88</v>
      </c>
      <c r="Q255">
        <f t="shared" si="104"/>
        <v>0.06</v>
      </c>
      <c r="R255" s="21">
        <f t="shared" si="105"/>
        <v>0.25848851774530274</v>
      </c>
      <c r="S255">
        <f t="shared" si="109"/>
        <v>0.31848851774530273</v>
      </c>
      <c r="T255" t="b">
        <f t="shared" si="118"/>
        <v>1</v>
      </c>
      <c r="U255">
        <f t="shared" si="119"/>
        <v>1.1984885177453029</v>
      </c>
      <c r="V255">
        <f t="shared" si="120"/>
        <v>-0.61848851774530289</v>
      </c>
      <c r="W255" s="20">
        <f t="shared" ca="1" si="121"/>
        <v>0.32881093299669145</v>
      </c>
      <c r="X255">
        <f t="shared" ca="1" si="122"/>
        <v>-0.20336578656757381</v>
      </c>
      <c r="Y255">
        <f t="shared" si="106"/>
        <v>0.44</v>
      </c>
      <c r="Z255">
        <f t="shared" si="106"/>
        <v>5.7299999999999997E-2</v>
      </c>
      <c r="AA255" s="21">
        <f t="shared" si="107"/>
        <v>0.25207090719499481</v>
      </c>
      <c r="AB255">
        <f t="shared" si="110"/>
        <v>0.30937090719499483</v>
      </c>
      <c r="AC255" t="b">
        <f t="shared" si="123"/>
        <v>1</v>
      </c>
      <c r="AD255">
        <f t="shared" si="124"/>
        <v>0.74937090719499477</v>
      </c>
      <c r="AE255">
        <f t="shared" si="125"/>
        <v>-0.16937090719499481</v>
      </c>
      <c r="AF255" s="20">
        <f t="shared" ca="1" si="126"/>
        <v>0.32881093299669145</v>
      </c>
      <c r="AG255">
        <f t="shared" ca="1" si="127"/>
        <v>-5.5691006017282288E-2</v>
      </c>
    </row>
    <row r="256" spans="1:33" x14ac:dyDescent="0.25">
      <c r="A256" s="10">
        <v>44378</v>
      </c>
      <c r="B256">
        <f>VLOOKUP($A256,CurveFetch!$D$8:$T$292,B$12)</f>
        <v>5.9260000000000002</v>
      </c>
      <c r="C256">
        <f>VLOOKUP($A256,CurveFetch!$D$8:$T$292,C$12)</f>
        <v>0</v>
      </c>
      <c r="D256">
        <f>VLOOKUP($A256,CurveFetch!$D$8:$T$292,D$12)</f>
        <v>0.57999999999999996</v>
      </c>
      <c r="E256">
        <f t="shared" si="111"/>
        <v>5.9260000000000002</v>
      </c>
      <c r="F256">
        <f t="shared" si="112"/>
        <v>0.57999999999999996</v>
      </c>
      <c r="G256">
        <f t="shared" si="102"/>
        <v>0.88</v>
      </c>
      <c r="H256">
        <f t="shared" si="102"/>
        <v>0.06</v>
      </c>
      <c r="I256" s="21">
        <f t="shared" si="103"/>
        <v>0.32505485232067516</v>
      </c>
      <c r="J256">
        <f t="shared" si="108"/>
        <v>0.38505485232067516</v>
      </c>
      <c r="K256" t="b">
        <f t="shared" si="113"/>
        <v>1</v>
      </c>
      <c r="L256">
        <f t="shared" si="114"/>
        <v>1.265054852320675</v>
      </c>
      <c r="M256">
        <f t="shared" si="115"/>
        <v>-0.68505485232067509</v>
      </c>
      <c r="N256" s="20">
        <f t="shared" ca="1" si="116"/>
        <v>0.32732799350938363</v>
      </c>
      <c r="O256">
        <f t="shared" ca="1" si="117"/>
        <v>-0.22423763025399371</v>
      </c>
      <c r="P256">
        <f t="shared" si="104"/>
        <v>0.88</v>
      </c>
      <c r="Q256">
        <f t="shared" si="104"/>
        <v>0.06</v>
      </c>
      <c r="R256" s="21">
        <f t="shared" si="105"/>
        <v>0.25980375782881004</v>
      </c>
      <c r="S256">
        <f t="shared" si="109"/>
        <v>0.31980375782881004</v>
      </c>
      <c r="T256" t="b">
        <f t="shared" si="118"/>
        <v>1</v>
      </c>
      <c r="U256">
        <f t="shared" si="119"/>
        <v>1.1998037578288101</v>
      </c>
      <c r="V256">
        <f t="shared" si="120"/>
        <v>-0.61980375782881014</v>
      </c>
      <c r="W256" s="20">
        <f t="shared" ca="1" si="121"/>
        <v>0.32732799350938363</v>
      </c>
      <c r="X256">
        <f t="shared" ca="1" si="122"/>
        <v>-0.20287912041968034</v>
      </c>
      <c r="Y256">
        <f t="shared" si="106"/>
        <v>0.44</v>
      </c>
      <c r="Z256">
        <f t="shared" si="106"/>
        <v>5.7299999999999997E-2</v>
      </c>
      <c r="AA256" s="21">
        <f t="shared" si="107"/>
        <v>0.25335349322210637</v>
      </c>
      <c r="AB256">
        <f t="shared" si="110"/>
        <v>0.31065349322210639</v>
      </c>
      <c r="AC256" t="b">
        <f t="shared" si="123"/>
        <v>1</v>
      </c>
      <c r="AD256">
        <f t="shared" si="124"/>
        <v>0.75065349322210639</v>
      </c>
      <c r="AE256">
        <f t="shared" si="125"/>
        <v>-0.17065349322210643</v>
      </c>
      <c r="AF256" s="20">
        <f t="shared" ca="1" si="126"/>
        <v>0.32732799350938363</v>
      </c>
      <c r="AG256">
        <f t="shared" ca="1" si="127"/>
        <v>-5.5859665521759298E-2</v>
      </c>
    </row>
    <row r="257" spans="1:33" x14ac:dyDescent="0.25">
      <c r="A257" s="10">
        <v>44409</v>
      </c>
      <c r="B257">
        <f>VLOOKUP($A257,CurveFetch!$D$8:$T$292,B$12)</f>
        <v>5.984</v>
      </c>
      <c r="C257">
        <f>VLOOKUP($A257,CurveFetch!$D$8:$T$292,C$12)</f>
        <v>0</v>
      </c>
      <c r="D257">
        <f>VLOOKUP($A257,CurveFetch!$D$8:$T$292,D$12)</f>
        <v>0.57999999999999996</v>
      </c>
      <c r="E257">
        <f t="shared" si="111"/>
        <v>5.984</v>
      </c>
      <c r="F257">
        <f t="shared" si="112"/>
        <v>0.57999999999999996</v>
      </c>
      <c r="G257">
        <f t="shared" si="102"/>
        <v>0.88</v>
      </c>
      <c r="H257">
        <f t="shared" si="102"/>
        <v>0.06</v>
      </c>
      <c r="I257" s="21">
        <f t="shared" si="103"/>
        <v>0.32823628691983125</v>
      </c>
      <c r="J257">
        <f t="shared" si="108"/>
        <v>0.38823628691983125</v>
      </c>
      <c r="K257" t="b">
        <f t="shared" si="113"/>
        <v>1</v>
      </c>
      <c r="L257">
        <f t="shared" si="114"/>
        <v>1.2682362869198314</v>
      </c>
      <c r="M257">
        <f t="shared" si="115"/>
        <v>-0.68823628691983141</v>
      </c>
      <c r="N257" s="20">
        <f t="shared" ca="1" si="116"/>
        <v>0.32580264853921331</v>
      </c>
      <c r="O257">
        <f t="shared" ca="1" si="117"/>
        <v>-0.22422920509927499</v>
      </c>
      <c r="P257">
        <f t="shared" si="104"/>
        <v>0.88</v>
      </c>
      <c r="Q257">
        <f t="shared" si="104"/>
        <v>0.06</v>
      </c>
      <c r="R257" s="21">
        <f t="shared" si="105"/>
        <v>0.26234655532359086</v>
      </c>
      <c r="S257">
        <f t="shared" si="109"/>
        <v>0.32234655532359086</v>
      </c>
      <c r="T257" t="b">
        <f t="shared" si="118"/>
        <v>1</v>
      </c>
      <c r="U257">
        <f t="shared" si="119"/>
        <v>1.2023465553235908</v>
      </c>
      <c r="V257">
        <f t="shared" si="120"/>
        <v>-0.62234655532359084</v>
      </c>
      <c r="W257" s="20">
        <f t="shared" ca="1" si="121"/>
        <v>0.32580264853921331</v>
      </c>
      <c r="X257">
        <f t="shared" ca="1" si="122"/>
        <v>-0.20276215603368195</v>
      </c>
      <c r="Y257">
        <f t="shared" si="106"/>
        <v>0.44</v>
      </c>
      <c r="Z257">
        <f t="shared" si="106"/>
        <v>5.7299999999999997E-2</v>
      </c>
      <c r="AA257" s="21">
        <f t="shared" si="107"/>
        <v>0.25583315954118874</v>
      </c>
      <c r="AB257">
        <f t="shared" si="110"/>
        <v>0.31313315954118875</v>
      </c>
      <c r="AC257" t="b">
        <f t="shared" si="123"/>
        <v>1</v>
      </c>
      <c r="AD257">
        <f t="shared" si="124"/>
        <v>0.75313315954118876</v>
      </c>
      <c r="AE257">
        <f t="shared" si="125"/>
        <v>-0.1731331595411888</v>
      </c>
      <c r="AF257" s="20">
        <f t="shared" ca="1" si="126"/>
        <v>0.32580264853921331</v>
      </c>
      <c r="AG257">
        <f t="shared" ca="1" si="127"/>
        <v>-5.6407241928481483E-2</v>
      </c>
    </row>
    <row r="258" spans="1:33" x14ac:dyDescent="0.25">
      <c r="A258" s="10">
        <v>44440</v>
      </c>
      <c r="B258">
        <f>VLOOKUP($A258,CurveFetch!$D$8:$T$292,B$12)</f>
        <v>5.992</v>
      </c>
      <c r="C258">
        <f>VLOOKUP($A258,CurveFetch!$D$8:$T$292,C$12)</f>
        <v>0</v>
      </c>
      <c r="D258">
        <f>VLOOKUP($A258,CurveFetch!$D$8:$T$292,D$12)</f>
        <v>0.57999999999999996</v>
      </c>
      <c r="E258">
        <f t="shared" si="111"/>
        <v>5.992</v>
      </c>
      <c r="F258">
        <f t="shared" si="112"/>
        <v>0.57999999999999996</v>
      </c>
      <c r="G258">
        <f t="shared" si="102"/>
        <v>0.88</v>
      </c>
      <c r="H258">
        <f t="shared" si="102"/>
        <v>0.06</v>
      </c>
      <c r="I258" s="21">
        <f t="shared" si="103"/>
        <v>0.3286751054852321</v>
      </c>
      <c r="J258">
        <f t="shared" si="108"/>
        <v>0.3886751054852321</v>
      </c>
      <c r="K258" t="b">
        <f t="shared" si="113"/>
        <v>1</v>
      </c>
      <c r="L258">
        <f t="shared" si="114"/>
        <v>1.2686751054852321</v>
      </c>
      <c r="M258">
        <f t="shared" si="115"/>
        <v>-0.68867510548523214</v>
      </c>
      <c r="N258" s="20">
        <f t="shared" ca="1" si="116"/>
        <v>0.32428441166038907</v>
      </c>
      <c r="O258">
        <f t="shared" ca="1" si="117"/>
        <v>-0.22332660140743488</v>
      </c>
      <c r="P258">
        <f t="shared" si="104"/>
        <v>0.88</v>
      </c>
      <c r="Q258">
        <f t="shared" si="104"/>
        <v>0.06</v>
      </c>
      <c r="R258" s="21">
        <f t="shared" si="105"/>
        <v>0.26269728601252612</v>
      </c>
      <c r="S258">
        <f t="shared" si="109"/>
        <v>0.32269728601252612</v>
      </c>
      <c r="T258" t="b">
        <f t="shared" si="118"/>
        <v>1</v>
      </c>
      <c r="U258">
        <f t="shared" si="119"/>
        <v>1.2026972860125262</v>
      </c>
      <c r="V258">
        <f t="shared" si="120"/>
        <v>-0.62269728601252627</v>
      </c>
      <c r="W258" s="20">
        <f t="shared" ca="1" si="121"/>
        <v>0.32428441166038907</v>
      </c>
      <c r="X258">
        <f t="shared" ca="1" si="122"/>
        <v>-0.20193102303709309</v>
      </c>
      <c r="Y258">
        <f t="shared" si="106"/>
        <v>0.44</v>
      </c>
      <c r="Z258">
        <f t="shared" si="106"/>
        <v>5.7299999999999997E-2</v>
      </c>
      <c r="AA258" s="21">
        <f t="shared" si="107"/>
        <v>0.25617518248175186</v>
      </c>
      <c r="AB258">
        <f t="shared" si="110"/>
        <v>0.31347518248175188</v>
      </c>
      <c r="AC258" t="b">
        <f t="shared" si="123"/>
        <v>1</v>
      </c>
      <c r="AD258">
        <f t="shared" si="124"/>
        <v>0.75347518248175183</v>
      </c>
      <c r="AE258">
        <f t="shared" si="125"/>
        <v>-0.17347518248175187</v>
      </c>
      <c r="AF258" s="20">
        <f t="shared" ca="1" si="126"/>
        <v>0.32428441166038907</v>
      </c>
      <c r="AG258">
        <f t="shared" ca="1" si="127"/>
        <v>-5.6255297488773538E-2</v>
      </c>
    </row>
    <row r="259" spans="1:33" x14ac:dyDescent="0.25">
      <c r="A259" s="10">
        <v>44470</v>
      </c>
      <c r="B259">
        <f>VLOOKUP($A259,CurveFetch!$D$8:$T$292,B$12)</f>
        <v>6.02</v>
      </c>
      <c r="C259">
        <f>VLOOKUP($A259,CurveFetch!$D$8:$T$292,C$12)</f>
        <v>0</v>
      </c>
      <c r="D259">
        <f>VLOOKUP($A259,CurveFetch!$D$8:$T$292,D$12)</f>
        <v>0.57999999999999996</v>
      </c>
      <c r="E259">
        <f t="shared" si="111"/>
        <v>6.02</v>
      </c>
      <c r="F259">
        <f t="shared" si="112"/>
        <v>0.57999999999999996</v>
      </c>
      <c r="G259">
        <f t="shared" si="102"/>
        <v>0.88</v>
      </c>
      <c r="H259">
        <f t="shared" si="102"/>
        <v>0.06</v>
      </c>
      <c r="I259" s="21">
        <f t="shared" si="103"/>
        <v>0.330210970464135</v>
      </c>
      <c r="J259">
        <f t="shared" si="108"/>
        <v>0.390210970464135</v>
      </c>
      <c r="K259" t="b">
        <f t="shared" si="113"/>
        <v>1</v>
      </c>
      <c r="L259">
        <f t="shared" si="114"/>
        <v>1.2702109704641349</v>
      </c>
      <c r="M259">
        <f t="shared" si="115"/>
        <v>-0.69021097046413493</v>
      </c>
      <c r="N259" s="20">
        <f t="shared" ca="1" si="116"/>
        <v>0.32282188681431162</v>
      </c>
      <c r="O259">
        <f t="shared" ca="1" si="117"/>
        <v>-0.22281520778516914</v>
      </c>
      <c r="P259">
        <f t="shared" si="104"/>
        <v>0.88</v>
      </c>
      <c r="Q259">
        <f t="shared" si="104"/>
        <v>0.06</v>
      </c>
      <c r="R259" s="21">
        <f t="shared" si="105"/>
        <v>0.26392484342379957</v>
      </c>
      <c r="S259">
        <f t="shared" si="109"/>
        <v>0.32392484342379957</v>
      </c>
      <c r="T259" t="b">
        <f t="shared" si="118"/>
        <v>1</v>
      </c>
      <c r="U259">
        <f t="shared" si="119"/>
        <v>1.2039248434237995</v>
      </c>
      <c r="V259">
        <f t="shared" si="120"/>
        <v>-0.6239248434237995</v>
      </c>
      <c r="W259" s="20">
        <f t="shared" ca="1" si="121"/>
        <v>0.32282188681431162</v>
      </c>
      <c r="X259">
        <f t="shared" ca="1" si="122"/>
        <v>-0.20141659518439489</v>
      </c>
      <c r="Y259">
        <f t="shared" si="106"/>
        <v>0.44</v>
      </c>
      <c r="Z259">
        <f t="shared" si="106"/>
        <v>5.7299999999999997E-2</v>
      </c>
      <c r="AA259" s="21">
        <f t="shared" si="107"/>
        <v>0.2573722627737226</v>
      </c>
      <c r="AB259">
        <f t="shared" si="110"/>
        <v>0.31467226277372262</v>
      </c>
      <c r="AC259" t="b">
        <f t="shared" si="123"/>
        <v>1</v>
      </c>
      <c r="AD259">
        <f t="shared" si="124"/>
        <v>0.75467226277372257</v>
      </c>
      <c r="AE259">
        <f t="shared" si="125"/>
        <v>-0.17467226277372261</v>
      </c>
      <c r="AF259" s="20">
        <f t="shared" ca="1" si="126"/>
        <v>0.32282188681431162</v>
      </c>
      <c r="AG259">
        <f t="shared" ca="1" si="127"/>
        <v>-5.638802944273838E-2</v>
      </c>
    </row>
    <row r="260" spans="1:33" x14ac:dyDescent="0.25">
      <c r="A260" s="10">
        <v>44501</v>
      </c>
      <c r="B260">
        <f>VLOOKUP($A260,CurveFetch!$D$8:$T$292,B$12)</f>
        <v>6.1420000000000003</v>
      </c>
      <c r="C260">
        <f>VLOOKUP($A260,CurveFetch!$D$8:$T$292,C$12)</f>
        <v>0</v>
      </c>
      <c r="D260">
        <f>VLOOKUP($A260,CurveFetch!$D$8:$T$292,D$12)</f>
        <v>0</v>
      </c>
      <c r="E260">
        <f t="shared" si="111"/>
        <v>6.1420000000000003</v>
      </c>
      <c r="F260">
        <f t="shared" si="112"/>
        <v>0</v>
      </c>
      <c r="G260">
        <f t="shared" si="102"/>
        <v>0.88</v>
      </c>
      <c r="H260">
        <f t="shared" si="102"/>
        <v>0.06</v>
      </c>
      <c r="I260" s="21">
        <f t="shared" si="103"/>
        <v>0.33690295358649791</v>
      </c>
      <c r="J260">
        <f t="shared" si="108"/>
        <v>0.39690295358649791</v>
      </c>
      <c r="K260" t="b">
        <f t="shared" si="113"/>
        <v>0</v>
      </c>
      <c r="L260">
        <f t="shared" si="114"/>
        <v>0.88</v>
      </c>
      <c r="M260">
        <f t="shared" si="115"/>
        <v>-0.88</v>
      </c>
      <c r="N260" s="20">
        <f t="shared" ca="1" si="116"/>
        <v>0.32131754025343917</v>
      </c>
      <c r="O260">
        <f t="shared" ca="1" si="117"/>
        <v>-0.28275943542302645</v>
      </c>
      <c r="P260">
        <f t="shared" si="104"/>
        <v>0.88</v>
      </c>
      <c r="Q260">
        <f t="shared" si="104"/>
        <v>0.06</v>
      </c>
      <c r="R260" s="21">
        <f t="shared" si="105"/>
        <v>0.26927348643006266</v>
      </c>
      <c r="S260">
        <f t="shared" si="109"/>
        <v>0.32927348643006266</v>
      </c>
      <c r="T260" t="b">
        <f t="shared" si="118"/>
        <v>0</v>
      </c>
      <c r="U260">
        <f t="shared" si="119"/>
        <v>0.88</v>
      </c>
      <c r="V260">
        <f t="shared" si="120"/>
        <v>-0.88</v>
      </c>
      <c r="W260" s="20">
        <f t="shared" ca="1" si="121"/>
        <v>0.32131754025343917</v>
      </c>
      <c r="X260">
        <f t="shared" ca="1" si="122"/>
        <v>-0.28275943542302645</v>
      </c>
      <c r="Y260">
        <f t="shared" si="106"/>
        <v>0.44</v>
      </c>
      <c r="Z260">
        <f t="shared" si="106"/>
        <v>5.7299999999999997E-2</v>
      </c>
      <c r="AA260" s="21">
        <f t="shared" si="107"/>
        <v>0.26258811261730974</v>
      </c>
      <c r="AB260">
        <f t="shared" si="110"/>
        <v>0.31988811261730976</v>
      </c>
      <c r="AC260" t="b">
        <f t="shared" si="123"/>
        <v>0</v>
      </c>
      <c r="AD260">
        <f t="shared" si="124"/>
        <v>0.44</v>
      </c>
      <c r="AE260">
        <f t="shared" si="125"/>
        <v>-0.44</v>
      </c>
      <c r="AF260" s="20">
        <f t="shared" ca="1" si="126"/>
        <v>0.32131754025343917</v>
      </c>
      <c r="AG260">
        <f t="shared" ca="1" si="127"/>
        <v>-0.14137971771151323</v>
      </c>
    </row>
    <row r="261" spans="1:33" x14ac:dyDescent="0.25">
      <c r="A261" s="10">
        <v>44531</v>
      </c>
      <c r="B261">
        <f>VLOOKUP($A261,CurveFetch!$D$8:$T$292,B$12)</f>
        <v>6.27</v>
      </c>
      <c r="C261">
        <f>VLOOKUP($A261,CurveFetch!$D$8:$T$292,C$12)</f>
        <v>0</v>
      </c>
      <c r="D261">
        <f>VLOOKUP($A261,CurveFetch!$D$8:$T$292,D$12)</f>
        <v>0</v>
      </c>
      <c r="E261">
        <f t="shared" si="111"/>
        <v>6.27</v>
      </c>
      <c r="F261">
        <f t="shared" si="112"/>
        <v>0</v>
      </c>
      <c r="G261">
        <f t="shared" si="102"/>
        <v>0.88</v>
      </c>
      <c r="H261">
        <f t="shared" si="102"/>
        <v>0.06</v>
      </c>
      <c r="I261" s="21">
        <f t="shared" si="103"/>
        <v>0.34392405063291137</v>
      </c>
      <c r="J261">
        <f t="shared" si="108"/>
        <v>0.40392405063291137</v>
      </c>
      <c r="K261" t="b">
        <f t="shared" si="113"/>
        <v>0</v>
      </c>
      <c r="L261">
        <f t="shared" si="114"/>
        <v>0.88</v>
      </c>
      <c r="M261">
        <f t="shared" si="115"/>
        <v>-0.88</v>
      </c>
      <c r="N261" s="20">
        <f t="shared" ca="1" si="116"/>
        <v>0.31986839601707273</v>
      </c>
      <c r="O261">
        <f t="shared" ca="1" si="117"/>
        <v>-0.28148418849502399</v>
      </c>
      <c r="P261">
        <f t="shared" si="104"/>
        <v>0.88</v>
      </c>
      <c r="Q261">
        <f t="shared" si="104"/>
        <v>0.06</v>
      </c>
      <c r="R261" s="21">
        <f t="shared" si="105"/>
        <v>0.27488517745302715</v>
      </c>
      <c r="S261">
        <f t="shared" si="109"/>
        <v>0.33488517745302715</v>
      </c>
      <c r="T261" t="b">
        <f t="shared" si="118"/>
        <v>0</v>
      </c>
      <c r="U261">
        <f t="shared" si="119"/>
        <v>0.88</v>
      </c>
      <c r="V261">
        <f t="shared" si="120"/>
        <v>-0.88</v>
      </c>
      <c r="W261" s="20">
        <f t="shared" ca="1" si="121"/>
        <v>0.31986839601707273</v>
      </c>
      <c r="X261">
        <f t="shared" ca="1" si="122"/>
        <v>-0.28148418849502399</v>
      </c>
      <c r="Y261">
        <f t="shared" si="106"/>
        <v>0.44</v>
      </c>
      <c r="Z261">
        <f t="shared" si="106"/>
        <v>5.7299999999999997E-2</v>
      </c>
      <c r="AA261" s="21">
        <f t="shared" si="107"/>
        <v>0.26806047966631907</v>
      </c>
      <c r="AB261">
        <f t="shared" si="110"/>
        <v>0.32536047966631909</v>
      </c>
      <c r="AC261" t="b">
        <f t="shared" si="123"/>
        <v>0</v>
      </c>
      <c r="AD261">
        <f t="shared" si="124"/>
        <v>0.44</v>
      </c>
      <c r="AE261">
        <f t="shared" si="125"/>
        <v>-0.44</v>
      </c>
      <c r="AF261" s="20">
        <f t="shared" ca="1" si="126"/>
        <v>0.31986839601707273</v>
      </c>
      <c r="AG261">
        <f t="shared" ca="1" si="127"/>
        <v>-0.140742094247512</v>
      </c>
    </row>
    <row r="262" spans="1:33" x14ac:dyDescent="0.25">
      <c r="A262" s="10">
        <v>44562</v>
      </c>
      <c r="B262">
        <f>VLOOKUP($A262,CurveFetch!$D$8:$T$292,B$12)</f>
        <v>6.28</v>
      </c>
      <c r="C262">
        <f>VLOOKUP($A262,CurveFetch!$D$8:$T$292,C$12)</f>
        <v>0</v>
      </c>
      <c r="D262">
        <f>VLOOKUP($A262,CurveFetch!$D$8:$T$292,D$12)</f>
        <v>0</v>
      </c>
      <c r="E262">
        <f t="shared" si="111"/>
        <v>6.28</v>
      </c>
      <c r="F262">
        <f t="shared" si="112"/>
        <v>0</v>
      </c>
      <c r="G262">
        <f t="shared" si="102"/>
        <v>0.88</v>
      </c>
      <c r="H262">
        <f t="shared" si="102"/>
        <v>0.06</v>
      </c>
      <c r="I262" s="21">
        <f t="shared" si="103"/>
        <v>0.34447257383966245</v>
      </c>
      <c r="J262">
        <f t="shared" si="108"/>
        <v>0.40447257383966245</v>
      </c>
      <c r="K262" t="b">
        <f t="shared" si="113"/>
        <v>0</v>
      </c>
      <c r="L262">
        <f t="shared" si="114"/>
        <v>0.88</v>
      </c>
      <c r="M262">
        <f t="shared" si="115"/>
        <v>-0.88</v>
      </c>
      <c r="N262" s="20">
        <f t="shared" ca="1" si="116"/>
        <v>0.31837781269191895</v>
      </c>
      <c r="O262">
        <f t="shared" ca="1" si="117"/>
        <v>-0.28017247516888866</v>
      </c>
      <c r="P262">
        <f t="shared" si="104"/>
        <v>0.88</v>
      </c>
      <c r="Q262">
        <f t="shared" si="104"/>
        <v>0.06</v>
      </c>
      <c r="R262" s="21">
        <f t="shared" si="105"/>
        <v>0.27532359081419627</v>
      </c>
      <c r="S262">
        <f t="shared" si="109"/>
        <v>0.33532359081419627</v>
      </c>
      <c r="T262" t="b">
        <f t="shared" si="118"/>
        <v>0</v>
      </c>
      <c r="U262">
        <f t="shared" si="119"/>
        <v>0.88</v>
      </c>
      <c r="V262">
        <f t="shared" si="120"/>
        <v>-0.88</v>
      </c>
      <c r="W262" s="20">
        <f t="shared" ca="1" si="121"/>
        <v>0.31837781269191895</v>
      </c>
      <c r="X262">
        <f t="shared" ca="1" si="122"/>
        <v>-0.28017247516888866</v>
      </c>
      <c r="Y262">
        <f t="shared" si="106"/>
        <v>0.44</v>
      </c>
      <c r="Z262">
        <f t="shared" si="106"/>
        <v>5.7299999999999997E-2</v>
      </c>
      <c r="AA262" s="21">
        <f t="shared" si="107"/>
        <v>0.26848800834202297</v>
      </c>
      <c r="AB262">
        <f t="shared" si="110"/>
        <v>0.32578800834202298</v>
      </c>
      <c r="AC262" t="b">
        <f t="shared" si="123"/>
        <v>0</v>
      </c>
      <c r="AD262">
        <f t="shared" si="124"/>
        <v>0.44</v>
      </c>
      <c r="AE262">
        <f t="shared" si="125"/>
        <v>-0.44</v>
      </c>
      <c r="AF262" s="20">
        <f t="shared" ca="1" si="126"/>
        <v>0.31837781269191895</v>
      </c>
      <c r="AG262">
        <f t="shared" ca="1" si="127"/>
        <v>-0.14008623758444433</v>
      </c>
    </row>
    <row r="263" spans="1:33" x14ac:dyDescent="0.25">
      <c r="A263" s="10">
        <v>44593</v>
      </c>
      <c r="B263">
        <f>VLOOKUP($A263,CurveFetch!$D$8:$T$292,B$12)</f>
        <v>6.16</v>
      </c>
      <c r="C263">
        <f>VLOOKUP($A263,CurveFetch!$D$8:$T$292,C$12)</f>
        <v>0</v>
      </c>
      <c r="D263">
        <f>VLOOKUP($A263,CurveFetch!$D$8:$T$292,D$12)</f>
        <v>0</v>
      </c>
      <c r="E263">
        <f t="shared" si="111"/>
        <v>6.16</v>
      </c>
      <c r="F263">
        <f t="shared" si="112"/>
        <v>0</v>
      </c>
      <c r="G263">
        <f t="shared" ref="G263:H297" si="128">G$10</f>
        <v>0.88</v>
      </c>
      <c r="H263">
        <f t="shared" si="128"/>
        <v>0.06</v>
      </c>
      <c r="I263" s="21">
        <f t="shared" ref="I263:I297" si="129">$E263*(I$10/(1-I$10))</f>
        <v>0.33789029535864984</v>
      </c>
      <c r="J263">
        <f t="shared" si="108"/>
        <v>0.39789029535864984</v>
      </c>
      <c r="K263" t="b">
        <f t="shared" si="113"/>
        <v>0</v>
      </c>
      <c r="L263">
        <f t="shared" si="114"/>
        <v>0.88</v>
      </c>
      <c r="M263">
        <f t="shared" si="115"/>
        <v>-0.88</v>
      </c>
      <c r="N263" s="20">
        <f t="shared" ca="1" si="116"/>
        <v>0.31689417546921511</v>
      </c>
      <c r="O263">
        <f t="shared" ca="1" si="117"/>
        <v>-0.2788668744129093</v>
      </c>
      <c r="P263">
        <f t="shared" ref="P263:Q297" si="130">P$10</f>
        <v>0.88</v>
      </c>
      <c r="Q263">
        <f t="shared" si="130"/>
        <v>0.06</v>
      </c>
      <c r="R263" s="21">
        <f t="shared" ref="R263:R297" si="131">$E263*(R$10/(1-R$10))</f>
        <v>0.27006263048016704</v>
      </c>
      <c r="S263">
        <f t="shared" si="109"/>
        <v>0.33006263048016704</v>
      </c>
      <c r="T263" t="b">
        <f t="shared" si="118"/>
        <v>0</v>
      </c>
      <c r="U263">
        <f t="shared" si="119"/>
        <v>0.88</v>
      </c>
      <c r="V263">
        <f t="shared" si="120"/>
        <v>-0.88</v>
      </c>
      <c r="W263" s="20">
        <f t="shared" ca="1" si="121"/>
        <v>0.31689417546921511</v>
      </c>
      <c r="X263">
        <f t="shared" ca="1" si="122"/>
        <v>-0.2788668744129093</v>
      </c>
      <c r="Y263">
        <f t="shared" ref="Y263:Z297" si="132">Y$10</f>
        <v>0.44</v>
      </c>
      <c r="Z263">
        <f t="shared" si="132"/>
        <v>5.7299999999999997E-2</v>
      </c>
      <c r="AA263" s="21">
        <f t="shared" ref="AA263:AA297" si="133">$E263*(AA$10/(1-AA$10))</f>
        <v>0.26335766423357665</v>
      </c>
      <c r="AB263">
        <f t="shared" si="110"/>
        <v>0.32065766423357667</v>
      </c>
      <c r="AC263" t="b">
        <f t="shared" si="123"/>
        <v>0</v>
      </c>
      <c r="AD263">
        <f t="shared" si="124"/>
        <v>0.44</v>
      </c>
      <c r="AE263">
        <f t="shared" si="125"/>
        <v>-0.44</v>
      </c>
      <c r="AF263" s="20">
        <f t="shared" ca="1" si="126"/>
        <v>0.31689417546921511</v>
      </c>
      <c r="AG263">
        <f t="shared" ca="1" si="127"/>
        <v>-0.13943343720645465</v>
      </c>
    </row>
    <row r="264" spans="1:33" x14ac:dyDescent="0.25">
      <c r="A264" s="10">
        <v>44621</v>
      </c>
      <c r="B264">
        <f>VLOOKUP($A264,CurveFetch!$D$8:$T$292,B$12)</f>
        <v>6.02</v>
      </c>
      <c r="C264">
        <f>VLOOKUP($A264,CurveFetch!$D$8:$T$292,C$12)</f>
        <v>0</v>
      </c>
      <c r="D264">
        <f>VLOOKUP($A264,CurveFetch!$D$8:$T$292,D$12)</f>
        <v>0</v>
      </c>
      <c r="E264">
        <f t="shared" si="111"/>
        <v>6.02</v>
      </c>
      <c r="F264">
        <f t="shared" si="112"/>
        <v>0</v>
      </c>
      <c r="G264">
        <f t="shared" si="128"/>
        <v>0.88</v>
      </c>
      <c r="H264">
        <f t="shared" si="128"/>
        <v>0.06</v>
      </c>
      <c r="I264" s="21">
        <f t="shared" si="129"/>
        <v>0.330210970464135</v>
      </c>
      <c r="J264">
        <f t="shared" si="108"/>
        <v>0.390210970464135</v>
      </c>
      <c r="K264" t="b">
        <f t="shared" si="113"/>
        <v>0</v>
      </c>
      <c r="L264">
        <f t="shared" si="114"/>
        <v>0.88</v>
      </c>
      <c r="M264">
        <f t="shared" si="115"/>
        <v>-0.88</v>
      </c>
      <c r="N264" s="20">
        <f t="shared" ca="1" si="116"/>
        <v>0.31556005943827747</v>
      </c>
      <c r="O264">
        <f t="shared" ca="1" si="117"/>
        <v>-0.27769285230568419</v>
      </c>
      <c r="P264">
        <f t="shared" si="130"/>
        <v>0.88</v>
      </c>
      <c r="Q264">
        <f t="shared" si="130"/>
        <v>0.06</v>
      </c>
      <c r="R264" s="21">
        <f t="shared" si="131"/>
        <v>0.26392484342379957</v>
      </c>
      <c r="S264">
        <f t="shared" si="109"/>
        <v>0.32392484342379957</v>
      </c>
      <c r="T264" t="b">
        <f t="shared" si="118"/>
        <v>0</v>
      </c>
      <c r="U264">
        <f t="shared" si="119"/>
        <v>0.88</v>
      </c>
      <c r="V264">
        <f t="shared" si="120"/>
        <v>-0.88</v>
      </c>
      <c r="W264" s="20">
        <f t="shared" ca="1" si="121"/>
        <v>0.31556005943827747</v>
      </c>
      <c r="X264">
        <f t="shared" ca="1" si="122"/>
        <v>-0.27769285230568419</v>
      </c>
      <c r="Y264">
        <f t="shared" si="132"/>
        <v>0.44</v>
      </c>
      <c r="Z264">
        <f t="shared" si="132"/>
        <v>5.7299999999999997E-2</v>
      </c>
      <c r="AA264" s="21">
        <f t="shared" si="133"/>
        <v>0.2573722627737226</v>
      </c>
      <c r="AB264">
        <f t="shared" si="110"/>
        <v>0.31467226277372262</v>
      </c>
      <c r="AC264" t="b">
        <f t="shared" si="123"/>
        <v>0</v>
      </c>
      <c r="AD264">
        <f t="shared" si="124"/>
        <v>0.44</v>
      </c>
      <c r="AE264">
        <f t="shared" si="125"/>
        <v>-0.44</v>
      </c>
      <c r="AF264" s="20">
        <f t="shared" ca="1" si="126"/>
        <v>0.31556005943827747</v>
      </c>
      <c r="AG264">
        <f t="shared" ca="1" si="127"/>
        <v>-0.1388464261528421</v>
      </c>
    </row>
    <row r="265" spans="1:33" x14ac:dyDescent="0.25">
      <c r="A265" s="10">
        <v>44652</v>
      </c>
      <c r="B265">
        <f>VLOOKUP($A265,CurveFetch!$D$8:$T$292,B$12)</f>
        <v>5.907</v>
      </c>
      <c r="C265">
        <f>VLOOKUP($A265,CurveFetch!$D$8:$T$292,C$12)</f>
        <v>0</v>
      </c>
      <c r="D265">
        <f>VLOOKUP($A265,CurveFetch!$D$8:$T$292,D$12)</f>
        <v>0</v>
      </c>
      <c r="E265">
        <f t="shared" si="111"/>
        <v>5.907</v>
      </c>
      <c r="F265">
        <f t="shared" si="112"/>
        <v>0</v>
      </c>
      <c r="G265">
        <f t="shared" si="128"/>
        <v>0.88</v>
      </c>
      <c r="H265">
        <f t="shared" si="128"/>
        <v>0.06</v>
      </c>
      <c r="I265" s="21">
        <f t="shared" si="129"/>
        <v>0.32401265822784814</v>
      </c>
      <c r="J265">
        <f t="shared" si="108"/>
        <v>0.38401265822784814</v>
      </c>
      <c r="K265" t="b">
        <f t="shared" si="113"/>
        <v>0</v>
      </c>
      <c r="L265">
        <f t="shared" si="114"/>
        <v>0.88</v>
      </c>
      <c r="M265">
        <f t="shared" si="115"/>
        <v>-0.88</v>
      </c>
      <c r="N265" s="20">
        <f t="shared" ca="1" si="116"/>
        <v>0.31408955291578206</v>
      </c>
      <c r="O265">
        <f t="shared" ca="1" si="117"/>
        <v>-0.27639880656588822</v>
      </c>
      <c r="P265">
        <f t="shared" si="130"/>
        <v>0.88</v>
      </c>
      <c r="Q265">
        <f t="shared" si="130"/>
        <v>0.06</v>
      </c>
      <c r="R265" s="21">
        <f t="shared" si="131"/>
        <v>0.25897077244258876</v>
      </c>
      <c r="S265">
        <f t="shared" si="109"/>
        <v>0.31897077244258876</v>
      </c>
      <c r="T265" t="b">
        <f t="shared" si="118"/>
        <v>0</v>
      </c>
      <c r="U265">
        <f t="shared" si="119"/>
        <v>0.88</v>
      </c>
      <c r="V265">
        <f t="shared" si="120"/>
        <v>-0.88</v>
      </c>
      <c r="W265" s="20">
        <f t="shared" ca="1" si="121"/>
        <v>0.31408955291578206</v>
      </c>
      <c r="X265">
        <f t="shared" ca="1" si="122"/>
        <v>-0.27639880656588822</v>
      </c>
      <c r="Y265">
        <f t="shared" si="132"/>
        <v>0.44</v>
      </c>
      <c r="Z265">
        <f t="shared" si="132"/>
        <v>5.7299999999999997E-2</v>
      </c>
      <c r="AA265" s="21">
        <f t="shared" si="133"/>
        <v>0.25254118873826903</v>
      </c>
      <c r="AB265">
        <f t="shared" si="110"/>
        <v>0.30984118873826905</v>
      </c>
      <c r="AC265" t="b">
        <f t="shared" si="123"/>
        <v>0</v>
      </c>
      <c r="AD265">
        <f t="shared" si="124"/>
        <v>0.44</v>
      </c>
      <c r="AE265">
        <f t="shared" si="125"/>
        <v>-0.44</v>
      </c>
      <c r="AF265" s="20">
        <f t="shared" ca="1" si="126"/>
        <v>0.31408955291578206</v>
      </c>
      <c r="AG265">
        <f t="shared" ca="1" si="127"/>
        <v>-0.13819940328294411</v>
      </c>
    </row>
    <row r="266" spans="1:33" x14ac:dyDescent="0.25">
      <c r="A266" s="10">
        <v>44682</v>
      </c>
      <c r="B266">
        <f>VLOOKUP($A266,CurveFetch!$D$8:$T$292,B$12)</f>
        <v>5.9470000000000001</v>
      </c>
      <c r="C266">
        <f>VLOOKUP($A266,CurveFetch!$D$8:$T$292,C$12)</f>
        <v>0</v>
      </c>
      <c r="D266">
        <f>VLOOKUP($A266,CurveFetch!$D$8:$T$292,D$12)</f>
        <v>0</v>
      </c>
      <c r="E266">
        <f t="shared" si="111"/>
        <v>5.9470000000000001</v>
      </c>
      <c r="F266">
        <f t="shared" si="112"/>
        <v>0</v>
      </c>
      <c r="G266">
        <f t="shared" si="128"/>
        <v>0.88</v>
      </c>
      <c r="H266">
        <f t="shared" si="128"/>
        <v>0.06</v>
      </c>
      <c r="I266" s="21">
        <f t="shared" si="129"/>
        <v>0.32620675105485236</v>
      </c>
      <c r="J266">
        <f t="shared" si="108"/>
        <v>0.38620675105485236</v>
      </c>
      <c r="K266" t="b">
        <f t="shared" si="113"/>
        <v>0</v>
      </c>
      <c r="L266">
        <f t="shared" si="114"/>
        <v>0.88</v>
      </c>
      <c r="M266">
        <f t="shared" si="115"/>
        <v>-0.88</v>
      </c>
      <c r="N266" s="20">
        <f t="shared" ca="1" si="116"/>
        <v>0.31267300695021844</v>
      </c>
      <c r="O266">
        <f t="shared" ca="1" si="117"/>
        <v>-0.27515224611619221</v>
      </c>
      <c r="P266">
        <f t="shared" si="130"/>
        <v>0.88</v>
      </c>
      <c r="Q266">
        <f t="shared" si="130"/>
        <v>0.06</v>
      </c>
      <c r="R266" s="21">
        <f t="shared" si="131"/>
        <v>0.26072442588726513</v>
      </c>
      <c r="S266">
        <f t="shared" si="109"/>
        <v>0.32072442588726513</v>
      </c>
      <c r="T266" t="b">
        <f t="shared" si="118"/>
        <v>0</v>
      </c>
      <c r="U266">
        <f t="shared" si="119"/>
        <v>0.88</v>
      </c>
      <c r="V266">
        <f t="shared" si="120"/>
        <v>-0.88</v>
      </c>
      <c r="W266" s="20">
        <f t="shared" ca="1" si="121"/>
        <v>0.31267300695021844</v>
      </c>
      <c r="X266">
        <f t="shared" ca="1" si="122"/>
        <v>-0.27515224611619221</v>
      </c>
      <c r="Y266">
        <f t="shared" si="132"/>
        <v>0.44</v>
      </c>
      <c r="Z266">
        <f t="shared" si="132"/>
        <v>5.7299999999999997E-2</v>
      </c>
      <c r="AA266" s="21">
        <f t="shared" si="133"/>
        <v>0.25425130344108449</v>
      </c>
      <c r="AB266">
        <f t="shared" si="110"/>
        <v>0.3115513034410845</v>
      </c>
      <c r="AC266" t="b">
        <f t="shared" si="123"/>
        <v>0</v>
      </c>
      <c r="AD266">
        <f t="shared" si="124"/>
        <v>0.44</v>
      </c>
      <c r="AE266">
        <f t="shared" si="125"/>
        <v>-0.44</v>
      </c>
      <c r="AF266" s="20">
        <f t="shared" ca="1" si="126"/>
        <v>0.31267300695021844</v>
      </c>
      <c r="AG266">
        <f t="shared" ca="1" si="127"/>
        <v>-0.13757612305809611</v>
      </c>
    </row>
    <row r="267" spans="1:33" x14ac:dyDescent="0.25">
      <c r="A267" s="10">
        <v>44713</v>
      </c>
      <c r="B267">
        <f>VLOOKUP($A267,CurveFetch!$D$8:$T$292,B$12)</f>
        <v>5.9960000000000004</v>
      </c>
      <c r="C267">
        <f>VLOOKUP($A267,CurveFetch!$D$8:$T$292,C$12)</f>
        <v>0</v>
      </c>
      <c r="D267">
        <f>VLOOKUP($A267,CurveFetch!$D$8:$T$292,D$12)</f>
        <v>0</v>
      </c>
      <c r="E267">
        <f t="shared" si="111"/>
        <v>5.9960000000000004</v>
      </c>
      <c r="F267">
        <f t="shared" si="112"/>
        <v>0</v>
      </c>
      <c r="G267">
        <f t="shared" si="128"/>
        <v>0.88</v>
      </c>
      <c r="H267">
        <f t="shared" si="128"/>
        <v>0.06</v>
      </c>
      <c r="I267" s="21">
        <f t="shared" si="129"/>
        <v>0.32889451476793252</v>
      </c>
      <c r="J267">
        <f t="shared" si="108"/>
        <v>0.38889451476793252</v>
      </c>
      <c r="K267" t="b">
        <f t="shared" si="113"/>
        <v>0</v>
      </c>
      <c r="L267">
        <f t="shared" si="114"/>
        <v>0.88</v>
      </c>
      <c r="M267">
        <f t="shared" si="115"/>
        <v>-0.88</v>
      </c>
      <c r="N267" s="20">
        <f t="shared" ca="1" si="116"/>
        <v>0.31121595406162739</v>
      </c>
      <c r="O267">
        <f t="shared" ca="1" si="117"/>
        <v>-0.27387003957423212</v>
      </c>
      <c r="P267">
        <f t="shared" si="130"/>
        <v>0.88</v>
      </c>
      <c r="Q267">
        <f t="shared" si="130"/>
        <v>0.06</v>
      </c>
      <c r="R267" s="21">
        <f t="shared" si="131"/>
        <v>0.26287265135699378</v>
      </c>
      <c r="S267">
        <f t="shared" si="109"/>
        <v>0.32287265135699378</v>
      </c>
      <c r="T267" t="b">
        <f t="shared" si="118"/>
        <v>0</v>
      </c>
      <c r="U267">
        <f t="shared" si="119"/>
        <v>0.88</v>
      </c>
      <c r="V267">
        <f t="shared" si="120"/>
        <v>-0.88</v>
      </c>
      <c r="W267" s="20">
        <f t="shared" ca="1" si="121"/>
        <v>0.31121595406162739</v>
      </c>
      <c r="X267">
        <f t="shared" ca="1" si="122"/>
        <v>-0.27387003957423212</v>
      </c>
      <c r="Y267">
        <f t="shared" si="132"/>
        <v>0.44</v>
      </c>
      <c r="Z267">
        <f t="shared" si="132"/>
        <v>5.7299999999999997E-2</v>
      </c>
      <c r="AA267" s="21">
        <f t="shared" si="133"/>
        <v>0.2563461939520334</v>
      </c>
      <c r="AB267">
        <f t="shared" si="110"/>
        <v>0.31364619395203341</v>
      </c>
      <c r="AC267" t="b">
        <f t="shared" si="123"/>
        <v>0</v>
      </c>
      <c r="AD267">
        <f t="shared" si="124"/>
        <v>0.44</v>
      </c>
      <c r="AE267">
        <f t="shared" si="125"/>
        <v>-0.44</v>
      </c>
      <c r="AF267" s="20">
        <f t="shared" ca="1" si="126"/>
        <v>0.31121595406162739</v>
      </c>
      <c r="AG267">
        <f t="shared" ca="1" si="127"/>
        <v>-0.13693501978711606</v>
      </c>
    </row>
    <row r="268" spans="1:33" x14ac:dyDescent="0.25">
      <c r="A268" s="10">
        <v>44743</v>
      </c>
      <c r="B268">
        <f>VLOOKUP($A268,CurveFetch!$D$8:$T$292,B$12)</f>
        <v>6.0259999999999998</v>
      </c>
      <c r="C268">
        <f>VLOOKUP($A268,CurveFetch!$D$8:$T$292,C$12)</f>
        <v>0</v>
      </c>
      <c r="D268">
        <f>VLOOKUP($A268,CurveFetch!$D$8:$T$292,D$12)</f>
        <v>0</v>
      </c>
      <c r="E268">
        <f t="shared" si="111"/>
        <v>6.0259999999999998</v>
      </c>
      <c r="F268">
        <f t="shared" si="112"/>
        <v>0</v>
      </c>
      <c r="G268">
        <f t="shared" si="128"/>
        <v>0.88</v>
      </c>
      <c r="H268">
        <f t="shared" si="128"/>
        <v>0.06</v>
      </c>
      <c r="I268" s="21">
        <f t="shared" si="129"/>
        <v>0.33054008438818566</v>
      </c>
      <c r="J268">
        <f t="shared" si="108"/>
        <v>0.39054008438818566</v>
      </c>
      <c r="K268" t="b">
        <f t="shared" si="113"/>
        <v>0</v>
      </c>
      <c r="L268">
        <f t="shared" si="114"/>
        <v>0.88</v>
      </c>
      <c r="M268">
        <f t="shared" si="115"/>
        <v>-0.88</v>
      </c>
      <c r="N268" s="20">
        <f t="shared" ca="1" si="116"/>
        <v>0.30981236804594348</v>
      </c>
      <c r="O268">
        <f t="shared" ca="1" si="117"/>
        <v>-0.27263488388043028</v>
      </c>
      <c r="P268">
        <f t="shared" si="130"/>
        <v>0.88</v>
      </c>
      <c r="Q268">
        <f t="shared" si="130"/>
        <v>0.06</v>
      </c>
      <c r="R268" s="21">
        <f t="shared" si="131"/>
        <v>0.26418789144050103</v>
      </c>
      <c r="S268">
        <f t="shared" si="109"/>
        <v>0.32418789144050103</v>
      </c>
      <c r="T268" t="b">
        <f t="shared" si="118"/>
        <v>0</v>
      </c>
      <c r="U268">
        <f t="shared" si="119"/>
        <v>0.88</v>
      </c>
      <c r="V268">
        <f t="shared" si="120"/>
        <v>-0.88</v>
      </c>
      <c r="W268" s="20">
        <f t="shared" ca="1" si="121"/>
        <v>0.30981236804594348</v>
      </c>
      <c r="X268">
        <f t="shared" ca="1" si="122"/>
        <v>-0.27263488388043028</v>
      </c>
      <c r="Y268">
        <f t="shared" si="132"/>
        <v>0.44</v>
      </c>
      <c r="Z268">
        <f t="shared" si="132"/>
        <v>5.7299999999999997E-2</v>
      </c>
      <c r="AA268" s="21">
        <f t="shared" si="133"/>
        <v>0.25762877997914496</v>
      </c>
      <c r="AB268">
        <f t="shared" si="110"/>
        <v>0.31492877997914498</v>
      </c>
      <c r="AC268" t="b">
        <f t="shared" si="123"/>
        <v>0</v>
      </c>
      <c r="AD268">
        <f t="shared" si="124"/>
        <v>0.44</v>
      </c>
      <c r="AE268">
        <f t="shared" si="125"/>
        <v>-0.44</v>
      </c>
      <c r="AF268" s="20">
        <f t="shared" ca="1" si="126"/>
        <v>0.30981236804594348</v>
      </c>
      <c r="AG268">
        <f t="shared" ca="1" si="127"/>
        <v>-0.13631744194021514</v>
      </c>
    </row>
    <row r="269" spans="1:33" x14ac:dyDescent="0.25">
      <c r="A269" s="10">
        <v>44774</v>
      </c>
      <c r="B269">
        <f>VLOOKUP($A269,CurveFetch!$D$8:$T$292,B$12)</f>
        <v>6.0839999999999996</v>
      </c>
      <c r="C269">
        <f>VLOOKUP($A269,CurveFetch!$D$8:$T$292,C$12)</f>
        <v>0</v>
      </c>
      <c r="D269">
        <f>VLOOKUP($A269,CurveFetch!$D$8:$T$292,D$12)</f>
        <v>0</v>
      </c>
      <c r="E269">
        <f t="shared" si="111"/>
        <v>6.0839999999999996</v>
      </c>
      <c r="F269">
        <f t="shared" si="112"/>
        <v>0</v>
      </c>
      <c r="G269">
        <f t="shared" si="128"/>
        <v>0.88</v>
      </c>
      <c r="H269">
        <f t="shared" si="128"/>
        <v>0.06</v>
      </c>
      <c r="I269" s="21">
        <f t="shared" si="129"/>
        <v>0.33372151898734176</v>
      </c>
      <c r="J269">
        <f t="shared" ref="J269:J297" si="134">SUM(H269:I269)</f>
        <v>0.39372151898734176</v>
      </c>
      <c r="K269" t="b">
        <f t="shared" si="113"/>
        <v>0</v>
      </c>
      <c r="L269">
        <f t="shared" si="114"/>
        <v>0.88</v>
      </c>
      <c r="M269">
        <f t="shared" si="115"/>
        <v>-0.88</v>
      </c>
      <c r="N269" s="20">
        <f t="shared" ca="1" si="116"/>
        <v>0.30836864570423683</v>
      </c>
      <c r="O269">
        <f t="shared" ca="1" si="117"/>
        <v>-0.2713644082197284</v>
      </c>
      <c r="P269">
        <f t="shared" si="130"/>
        <v>0.88</v>
      </c>
      <c r="Q269">
        <f t="shared" si="130"/>
        <v>0.06</v>
      </c>
      <c r="R269" s="21">
        <f t="shared" si="131"/>
        <v>0.26673068893528185</v>
      </c>
      <c r="S269">
        <f t="shared" ref="S269:S297" si="135">SUM(Q269:R269)</f>
        <v>0.32673068893528184</v>
      </c>
      <c r="T269" t="b">
        <f t="shared" si="118"/>
        <v>0</v>
      </c>
      <c r="U269">
        <f t="shared" si="119"/>
        <v>0.88</v>
      </c>
      <c r="V269">
        <f t="shared" si="120"/>
        <v>-0.88</v>
      </c>
      <c r="W269" s="20">
        <f t="shared" ca="1" si="121"/>
        <v>0.30836864570423683</v>
      </c>
      <c r="X269">
        <f t="shared" ca="1" si="122"/>
        <v>-0.2713644082197284</v>
      </c>
      <c r="Y269">
        <f t="shared" si="132"/>
        <v>0.44</v>
      </c>
      <c r="Z269">
        <f t="shared" si="132"/>
        <v>5.7299999999999997E-2</v>
      </c>
      <c r="AA269" s="21">
        <f t="shared" si="133"/>
        <v>0.26010844629822732</v>
      </c>
      <c r="AB269">
        <f t="shared" ref="AB269:AB297" si="136">SUM(Z269:AA269)</f>
        <v>0.31740844629822734</v>
      </c>
      <c r="AC269" t="b">
        <f t="shared" si="123"/>
        <v>0</v>
      </c>
      <c r="AD269">
        <f t="shared" si="124"/>
        <v>0.44</v>
      </c>
      <c r="AE269">
        <f t="shared" si="125"/>
        <v>-0.44</v>
      </c>
      <c r="AF269" s="20">
        <f t="shared" ca="1" si="126"/>
        <v>0.30836864570423683</v>
      </c>
      <c r="AG269">
        <f t="shared" ca="1" si="127"/>
        <v>-0.1356822041098642</v>
      </c>
    </row>
    <row r="270" spans="1:33" x14ac:dyDescent="0.25">
      <c r="A270" s="10">
        <v>44805</v>
      </c>
      <c r="B270">
        <f>VLOOKUP($A270,CurveFetch!$D$8:$T$292,B$12)</f>
        <v>6.0919999999999996</v>
      </c>
      <c r="C270">
        <f>VLOOKUP($A270,CurveFetch!$D$8:$T$292,C$12)</f>
        <v>0</v>
      </c>
      <c r="D270">
        <f>VLOOKUP($A270,CurveFetch!$D$8:$T$292,D$12)</f>
        <v>0</v>
      </c>
      <c r="E270">
        <f t="shared" ref="E270:E297" si="137">C270+B270</f>
        <v>6.0919999999999996</v>
      </c>
      <c r="F270">
        <f t="shared" ref="F270:F297" si="138">D270-C270</f>
        <v>0</v>
      </c>
      <c r="G270">
        <f t="shared" si="128"/>
        <v>0.88</v>
      </c>
      <c r="H270">
        <f t="shared" si="128"/>
        <v>0.06</v>
      </c>
      <c r="I270" s="21">
        <f t="shared" si="129"/>
        <v>0.3341603375527426</v>
      </c>
      <c r="J270">
        <f t="shared" si="134"/>
        <v>0.3941603375527426</v>
      </c>
      <c r="K270" t="b">
        <f t="shared" ref="K270:K297" si="139">IF($F270&gt;J270,TRUE,FALSE)</f>
        <v>0</v>
      </c>
      <c r="L270">
        <f t="shared" ref="L270:L297" si="140">G270+J270*K270:K270</f>
        <v>0.88</v>
      </c>
      <c r="M270">
        <f t="shared" ref="M270:M297" si="141">$F270*K270-L270</f>
        <v>-0.88</v>
      </c>
      <c r="N270" s="20">
        <f t="shared" ref="N270:N297" ca="1" si="142">1/(1+($N$12/365))^($A270-$A$1)</f>
        <v>0.30693165109329562</v>
      </c>
      <c r="O270">
        <f t="shared" ref="O270:O297" ca="1" si="143">M270*N270</f>
        <v>-0.27009985296210015</v>
      </c>
      <c r="P270">
        <f t="shared" si="130"/>
        <v>0.88</v>
      </c>
      <c r="Q270">
        <f t="shared" si="130"/>
        <v>0.06</v>
      </c>
      <c r="R270" s="21">
        <f t="shared" si="131"/>
        <v>0.26708141962421711</v>
      </c>
      <c r="S270">
        <f t="shared" si="135"/>
        <v>0.32708141962421711</v>
      </c>
      <c r="T270" t="b">
        <f t="shared" ref="T270:T297" si="144">IF($F270&gt;S270,TRUE,FALSE)</f>
        <v>0</v>
      </c>
      <c r="U270">
        <f t="shared" ref="U270:U297" si="145">P270+S270*T270:T270</f>
        <v>0.88</v>
      </c>
      <c r="V270">
        <f t="shared" ref="V270:V297" si="146">$F270*T270-U270</f>
        <v>-0.88</v>
      </c>
      <c r="W270" s="20">
        <f t="shared" ref="W270:W297" ca="1" si="147">1/(1+($N$12/365))^($A270-$A$1)</f>
        <v>0.30693165109329562</v>
      </c>
      <c r="X270">
        <f t="shared" ref="X270:X297" ca="1" si="148">V270*W270</f>
        <v>-0.27009985296210015</v>
      </c>
      <c r="Y270">
        <f t="shared" si="132"/>
        <v>0.44</v>
      </c>
      <c r="Z270">
        <f t="shared" si="132"/>
        <v>5.7299999999999997E-2</v>
      </c>
      <c r="AA270" s="21">
        <f t="shared" si="133"/>
        <v>0.26045046923879039</v>
      </c>
      <c r="AB270">
        <f t="shared" si="136"/>
        <v>0.31775046923879041</v>
      </c>
      <c r="AC270" t="b">
        <f t="shared" ref="AC270:AC297" si="149">IF($F270&gt;AB270,TRUE,FALSE)</f>
        <v>0</v>
      </c>
      <c r="AD270">
        <f t="shared" ref="AD270:AD297" si="150">Y270+AB270*AC270:AC270</f>
        <v>0.44</v>
      </c>
      <c r="AE270">
        <f t="shared" ref="AE270:AE297" si="151">$F270*AC270-AD270</f>
        <v>-0.44</v>
      </c>
      <c r="AF270" s="20">
        <f t="shared" ref="AF270:AF297" ca="1" si="152">1/(1+($N$12/365))^($A270-$A$1)</f>
        <v>0.30693165109329562</v>
      </c>
      <c r="AG270">
        <f t="shared" ref="AG270:AG297" ca="1" si="153">AE270*AF270</f>
        <v>-0.13504992648105008</v>
      </c>
    </row>
    <row r="271" spans="1:33" x14ac:dyDescent="0.25">
      <c r="A271" s="10">
        <v>44835</v>
      </c>
      <c r="B271">
        <f>VLOOKUP($A271,CurveFetch!$D$8:$T$292,B$12)</f>
        <v>6.12</v>
      </c>
      <c r="C271">
        <f>VLOOKUP($A271,CurveFetch!$D$8:$T$292,C$12)</f>
        <v>0</v>
      </c>
      <c r="D271">
        <f>VLOOKUP($A271,CurveFetch!$D$8:$T$292,D$12)</f>
        <v>0</v>
      </c>
      <c r="E271">
        <f t="shared" si="137"/>
        <v>6.12</v>
      </c>
      <c r="F271">
        <f t="shared" si="138"/>
        <v>0</v>
      </c>
      <c r="G271">
        <f t="shared" si="128"/>
        <v>0.88</v>
      </c>
      <c r="H271">
        <f t="shared" si="128"/>
        <v>0.06</v>
      </c>
      <c r="I271" s="21">
        <f t="shared" si="129"/>
        <v>0.33569620253164562</v>
      </c>
      <c r="J271">
        <f t="shared" si="134"/>
        <v>0.39569620253164561</v>
      </c>
      <c r="K271" t="b">
        <f t="shared" si="139"/>
        <v>0</v>
      </c>
      <c r="L271">
        <f t="shared" si="140"/>
        <v>0.88</v>
      </c>
      <c r="M271">
        <f t="shared" si="141"/>
        <v>-0.88</v>
      </c>
      <c r="N271" s="20">
        <f t="shared" ca="1" si="142"/>
        <v>0.30554738731239689</v>
      </c>
      <c r="O271">
        <f t="shared" ca="1" si="143"/>
        <v>-0.26888170083490925</v>
      </c>
      <c r="P271">
        <f t="shared" si="130"/>
        <v>0.88</v>
      </c>
      <c r="Q271">
        <f t="shared" si="130"/>
        <v>0.06</v>
      </c>
      <c r="R271" s="21">
        <f t="shared" si="131"/>
        <v>0.26830897703549061</v>
      </c>
      <c r="S271">
        <f t="shared" si="135"/>
        <v>0.32830897703549061</v>
      </c>
      <c r="T271" t="b">
        <f t="shared" si="144"/>
        <v>0</v>
      </c>
      <c r="U271">
        <f t="shared" si="145"/>
        <v>0.88</v>
      </c>
      <c r="V271">
        <f t="shared" si="146"/>
        <v>-0.88</v>
      </c>
      <c r="W271" s="20">
        <f t="shared" ca="1" si="147"/>
        <v>0.30554738731239689</v>
      </c>
      <c r="X271">
        <f t="shared" ca="1" si="148"/>
        <v>-0.26888170083490925</v>
      </c>
      <c r="Y271">
        <f t="shared" si="132"/>
        <v>0.44</v>
      </c>
      <c r="Z271">
        <f t="shared" si="132"/>
        <v>5.7299999999999997E-2</v>
      </c>
      <c r="AA271" s="21">
        <f t="shared" si="133"/>
        <v>0.26164754953076125</v>
      </c>
      <c r="AB271">
        <f t="shared" si="136"/>
        <v>0.31894754953076127</v>
      </c>
      <c r="AC271" t="b">
        <f t="shared" si="149"/>
        <v>0</v>
      </c>
      <c r="AD271">
        <f t="shared" si="150"/>
        <v>0.44</v>
      </c>
      <c r="AE271">
        <f t="shared" si="151"/>
        <v>-0.44</v>
      </c>
      <c r="AF271" s="20">
        <f t="shared" ca="1" si="152"/>
        <v>0.30554738731239689</v>
      </c>
      <c r="AG271">
        <f t="shared" ca="1" si="153"/>
        <v>-0.13444085041745463</v>
      </c>
    </row>
    <row r="272" spans="1:33" x14ac:dyDescent="0.25">
      <c r="A272" s="10">
        <v>44866</v>
      </c>
      <c r="B272">
        <f>VLOOKUP($A272,CurveFetch!$D$8:$T$292,B$12)</f>
        <v>6.242</v>
      </c>
      <c r="C272">
        <f>VLOOKUP($A272,CurveFetch!$D$8:$T$292,C$12)</f>
        <v>0</v>
      </c>
      <c r="D272">
        <f>VLOOKUP($A272,CurveFetch!$D$8:$T$292,D$12)</f>
        <v>0</v>
      </c>
      <c r="E272">
        <f t="shared" si="137"/>
        <v>6.242</v>
      </c>
      <c r="F272">
        <f t="shared" si="138"/>
        <v>0</v>
      </c>
      <c r="G272">
        <f t="shared" si="128"/>
        <v>0.88</v>
      </c>
      <c r="H272">
        <f t="shared" si="128"/>
        <v>0.06</v>
      </c>
      <c r="I272" s="21">
        <f t="shared" si="129"/>
        <v>0.34238818565400847</v>
      </c>
      <c r="J272">
        <f t="shared" si="134"/>
        <v>0.40238818565400847</v>
      </c>
      <c r="K272" t="b">
        <f t="shared" si="139"/>
        <v>0</v>
      </c>
      <c r="L272">
        <f t="shared" si="140"/>
        <v>0.88</v>
      </c>
      <c r="M272">
        <f t="shared" si="141"/>
        <v>-0.88</v>
      </c>
      <c r="N272" s="20">
        <f t="shared" ca="1" si="142"/>
        <v>0.30412353973557077</v>
      </c>
      <c r="O272">
        <f t="shared" ca="1" si="143"/>
        <v>-0.26762871496730228</v>
      </c>
      <c r="P272">
        <f t="shared" si="130"/>
        <v>0.88</v>
      </c>
      <c r="Q272">
        <f t="shared" si="130"/>
        <v>0.06</v>
      </c>
      <c r="R272" s="21">
        <f t="shared" si="131"/>
        <v>0.2736576200417537</v>
      </c>
      <c r="S272">
        <f t="shared" si="135"/>
        <v>0.3336576200417537</v>
      </c>
      <c r="T272" t="b">
        <f t="shared" si="144"/>
        <v>0</v>
      </c>
      <c r="U272">
        <f t="shared" si="145"/>
        <v>0.88</v>
      </c>
      <c r="V272">
        <f t="shared" si="146"/>
        <v>-0.88</v>
      </c>
      <c r="W272" s="20">
        <f t="shared" ca="1" si="147"/>
        <v>0.30412353973557077</v>
      </c>
      <c r="X272">
        <f t="shared" ca="1" si="148"/>
        <v>-0.26762871496730228</v>
      </c>
      <c r="Y272">
        <f t="shared" si="132"/>
        <v>0.44</v>
      </c>
      <c r="Z272">
        <f t="shared" si="132"/>
        <v>5.7299999999999997E-2</v>
      </c>
      <c r="AA272" s="21">
        <f t="shared" si="133"/>
        <v>0.26686339937434828</v>
      </c>
      <c r="AB272">
        <f t="shared" si="136"/>
        <v>0.32416339937434829</v>
      </c>
      <c r="AC272" t="b">
        <f t="shared" si="149"/>
        <v>0</v>
      </c>
      <c r="AD272">
        <f t="shared" si="150"/>
        <v>0.44</v>
      </c>
      <c r="AE272">
        <f t="shared" si="151"/>
        <v>-0.44</v>
      </c>
      <c r="AF272" s="20">
        <f t="shared" ca="1" si="152"/>
        <v>0.30412353973557077</v>
      </c>
      <c r="AG272">
        <f t="shared" ca="1" si="153"/>
        <v>-0.13381435748365114</v>
      </c>
    </row>
    <row r="273" spans="1:33" x14ac:dyDescent="0.25">
      <c r="A273" s="10">
        <v>44896</v>
      </c>
      <c r="B273">
        <f>VLOOKUP($A273,CurveFetch!$D$8:$T$292,B$12)</f>
        <v>6.37</v>
      </c>
      <c r="C273">
        <f>VLOOKUP($A273,CurveFetch!$D$8:$T$292,C$12)</f>
        <v>0</v>
      </c>
      <c r="D273">
        <f>VLOOKUP($A273,CurveFetch!$D$8:$T$292,D$12)</f>
        <v>0</v>
      </c>
      <c r="E273">
        <f t="shared" si="137"/>
        <v>6.37</v>
      </c>
      <c r="F273">
        <f t="shared" si="138"/>
        <v>0</v>
      </c>
      <c r="G273">
        <f t="shared" si="128"/>
        <v>0.88</v>
      </c>
      <c r="H273">
        <f t="shared" si="128"/>
        <v>0.06</v>
      </c>
      <c r="I273" s="21">
        <f t="shared" si="129"/>
        <v>0.34940928270042199</v>
      </c>
      <c r="J273">
        <f t="shared" si="134"/>
        <v>0.40940928270042198</v>
      </c>
      <c r="K273" t="b">
        <f t="shared" si="139"/>
        <v>0</v>
      </c>
      <c r="L273">
        <f t="shared" si="140"/>
        <v>0.88</v>
      </c>
      <c r="M273">
        <f t="shared" si="141"/>
        <v>-0.88</v>
      </c>
      <c r="N273" s="20">
        <f t="shared" ca="1" si="142"/>
        <v>0.3027519405555088</v>
      </c>
      <c r="O273">
        <f t="shared" ca="1" si="143"/>
        <v>-0.26642170768884776</v>
      </c>
      <c r="P273">
        <f t="shared" si="130"/>
        <v>0.88</v>
      </c>
      <c r="Q273">
        <f t="shared" si="130"/>
        <v>0.06</v>
      </c>
      <c r="R273" s="21">
        <f t="shared" si="131"/>
        <v>0.2792693110647182</v>
      </c>
      <c r="S273">
        <f t="shared" si="135"/>
        <v>0.33926931106471819</v>
      </c>
      <c r="T273" t="b">
        <f t="shared" si="144"/>
        <v>0</v>
      </c>
      <c r="U273">
        <f t="shared" si="145"/>
        <v>0.88</v>
      </c>
      <c r="V273">
        <f t="shared" si="146"/>
        <v>-0.88</v>
      </c>
      <c r="W273" s="20">
        <f t="shared" ca="1" si="147"/>
        <v>0.3027519405555088</v>
      </c>
      <c r="X273">
        <f t="shared" ca="1" si="148"/>
        <v>-0.26642170768884776</v>
      </c>
      <c r="Y273">
        <f t="shared" si="132"/>
        <v>0.44</v>
      </c>
      <c r="Z273">
        <f t="shared" si="132"/>
        <v>5.7299999999999997E-2</v>
      </c>
      <c r="AA273" s="21">
        <f t="shared" si="133"/>
        <v>0.27233576642335772</v>
      </c>
      <c r="AB273">
        <f t="shared" si="136"/>
        <v>0.32963576642335773</v>
      </c>
      <c r="AC273" t="b">
        <f t="shared" si="149"/>
        <v>0</v>
      </c>
      <c r="AD273">
        <f t="shared" si="150"/>
        <v>0.44</v>
      </c>
      <c r="AE273">
        <f t="shared" si="151"/>
        <v>-0.44</v>
      </c>
      <c r="AF273" s="20">
        <f t="shared" ca="1" si="152"/>
        <v>0.3027519405555088</v>
      </c>
      <c r="AG273">
        <f t="shared" ca="1" si="153"/>
        <v>-0.13321085384442388</v>
      </c>
    </row>
    <row r="274" spans="1:33" x14ac:dyDescent="0.25">
      <c r="A274" s="10">
        <v>44927</v>
      </c>
      <c r="B274">
        <f>VLOOKUP($A274,CurveFetch!$D$8:$T$292,B$12)</f>
        <v>6.38</v>
      </c>
      <c r="C274">
        <f>VLOOKUP($A274,CurveFetch!$D$8:$T$292,C$12)</f>
        <v>0</v>
      </c>
      <c r="D274">
        <f>VLOOKUP($A274,CurveFetch!$D$8:$T$292,D$12)</f>
        <v>0</v>
      </c>
      <c r="E274">
        <f t="shared" si="137"/>
        <v>6.38</v>
      </c>
      <c r="F274">
        <f t="shared" si="138"/>
        <v>0</v>
      </c>
      <c r="G274">
        <f t="shared" si="128"/>
        <v>0.88</v>
      </c>
      <c r="H274">
        <f t="shared" si="128"/>
        <v>0.06</v>
      </c>
      <c r="I274" s="21">
        <f t="shared" si="129"/>
        <v>0.34995780590717301</v>
      </c>
      <c r="J274">
        <f t="shared" si="134"/>
        <v>0.40995780590717301</v>
      </c>
      <c r="K274" t="b">
        <f t="shared" si="139"/>
        <v>0</v>
      </c>
      <c r="L274">
        <f t="shared" si="140"/>
        <v>0.88</v>
      </c>
      <c r="M274">
        <f t="shared" si="141"/>
        <v>-0.88</v>
      </c>
      <c r="N274" s="20">
        <f t="shared" ca="1" si="142"/>
        <v>0.30134111973085348</v>
      </c>
      <c r="O274">
        <f t="shared" ca="1" si="143"/>
        <v>-0.26518018536315108</v>
      </c>
      <c r="P274">
        <f t="shared" si="130"/>
        <v>0.88</v>
      </c>
      <c r="Q274">
        <f t="shared" si="130"/>
        <v>0.06</v>
      </c>
      <c r="R274" s="21">
        <f t="shared" si="131"/>
        <v>0.27970772442588726</v>
      </c>
      <c r="S274">
        <f t="shared" si="135"/>
        <v>0.33970772442588726</v>
      </c>
      <c r="T274" t="b">
        <f t="shared" si="144"/>
        <v>0</v>
      </c>
      <c r="U274">
        <f t="shared" si="145"/>
        <v>0.88</v>
      </c>
      <c r="V274">
        <f t="shared" si="146"/>
        <v>-0.88</v>
      </c>
      <c r="W274" s="20">
        <f t="shared" ca="1" si="147"/>
        <v>0.30134111973085348</v>
      </c>
      <c r="X274">
        <f t="shared" ca="1" si="148"/>
        <v>-0.26518018536315108</v>
      </c>
      <c r="Y274">
        <f t="shared" si="132"/>
        <v>0.44</v>
      </c>
      <c r="Z274">
        <f t="shared" si="132"/>
        <v>5.7299999999999997E-2</v>
      </c>
      <c r="AA274" s="21">
        <f t="shared" si="133"/>
        <v>0.27276329509906155</v>
      </c>
      <c r="AB274">
        <f t="shared" si="136"/>
        <v>0.33006329509906157</v>
      </c>
      <c r="AC274" t="b">
        <f t="shared" si="149"/>
        <v>0</v>
      </c>
      <c r="AD274">
        <f t="shared" si="150"/>
        <v>0.44</v>
      </c>
      <c r="AE274">
        <f t="shared" si="151"/>
        <v>-0.44</v>
      </c>
      <c r="AF274" s="20">
        <f t="shared" ca="1" si="152"/>
        <v>0.30134111973085348</v>
      </c>
      <c r="AG274">
        <f t="shared" ca="1" si="153"/>
        <v>-0.13259009268157554</v>
      </c>
    </row>
    <row r="275" spans="1:33" x14ac:dyDescent="0.25">
      <c r="A275" s="10">
        <v>44958</v>
      </c>
      <c r="B275">
        <f>VLOOKUP($A275,CurveFetch!$D$8:$T$292,B$12)</f>
        <v>6.26</v>
      </c>
      <c r="C275">
        <f>VLOOKUP($A275,CurveFetch!$D$8:$T$292,C$12)</f>
        <v>0</v>
      </c>
      <c r="D275">
        <f>VLOOKUP($A275,CurveFetch!$D$8:$T$292,D$12)</f>
        <v>0</v>
      </c>
      <c r="E275">
        <f t="shared" si="137"/>
        <v>6.26</v>
      </c>
      <c r="F275">
        <f t="shared" si="138"/>
        <v>0</v>
      </c>
      <c r="G275">
        <f t="shared" si="128"/>
        <v>0.88</v>
      </c>
      <c r="H275">
        <f t="shared" si="128"/>
        <v>0.06</v>
      </c>
      <c r="I275" s="21">
        <f t="shared" si="129"/>
        <v>0.34337552742616034</v>
      </c>
      <c r="J275">
        <f t="shared" si="134"/>
        <v>0.40337552742616034</v>
      </c>
      <c r="K275" t="b">
        <f t="shared" si="139"/>
        <v>0</v>
      </c>
      <c r="L275">
        <f t="shared" si="140"/>
        <v>0.88</v>
      </c>
      <c r="M275">
        <f t="shared" si="141"/>
        <v>-0.88</v>
      </c>
      <c r="N275" s="20">
        <f t="shared" ca="1" si="142"/>
        <v>0.29993687331624369</v>
      </c>
      <c r="O275">
        <f t="shared" ca="1" si="143"/>
        <v>-0.26394444851829446</v>
      </c>
      <c r="P275">
        <f t="shared" si="130"/>
        <v>0.88</v>
      </c>
      <c r="Q275">
        <f t="shared" si="130"/>
        <v>0.06</v>
      </c>
      <c r="R275" s="21">
        <f t="shared" si="131"/>
        <v>0.27444676409185803</v>
      </c>
      <c r="S275">
        <f t="shared" si="135"/>
        <v>0.33444676409185803</v>
      </c>
      <c r="T275" t="b">
        <f t="shared" si="144"/>
        <v>0</v>
      </c>
      <c r="U275">
        <f t="shared" si="145"/>
        <v>0.88</v>
      </c>
      <c r="V275">
        <f t="shared" si="146"/>
        <v>-0.88</v>
      </c>
      <c r="W275" s="20">
        <f t="shared" ca="1" si="147"/>
        <v>0.29993687331624369</v>
      </c>
      <c r="X275">
        <f t="shared" ca="1" si="148"/>
        <v>-0.26394444851829446</v>
      </c>
      <c r="Y275">
        <f t="shared" si="132"/>
        <v>0.44</v>
      </c>
      <c r="Z275">
        <f t="shared" si="132"/>
        <v>5.7299999999999997E-2</v>
      </c>
      <c r="AA275" s="21">
        <f t="shared" si="133"/>
        <v>0.26763295099061524</v>
      </c>
      <c r="AB275">
        <f t="shared" si="136"/>
        <v>0.32493295099061525</v>
      </c>
      <c r="AC275" t="b">
        <f t="shared" si="149"/>
        <v>0</v>
      </c>
      <c r="AD275">
        <f t="shared" si="150"/>
        <v>0.44</v>
      </c>
      <c r="AE275">
        <f t="shared" si="151"/>
        <v>-0.44</v>
      </c>
      <c r="AF275" s="20">
        <f t="shared" ca="1" si="152"/>
        <v>0.29993687331624369</v>
      </c>
      <c r="AG275">
        <f t="shared" ca="1" si="153"/>
        <v>-0.13197222425914723</v>
      </c>
    </row>
    <row r="276" spans="1:33" x14ac:dyDescent="0.25">
      <c r="A276" s="10">
        <v>44986</v>
      </c>
      <c r="B276">
        <f>VLOOKUP($A276,CurveFetch!$D$8:$T$292,B$12)</f>
        <v>6.12</v>
      </c>
      <c r="C276">
        <f>VLOOKUP($A276,CurveFetch!$D$8:$T$292,C$12)</f>
        <v>0</v>
      </c>
      <c r="D276">
        <f>VLOOKUP($A276,CurveFetch!$D$8:$T$292,D$12)</f>
        <v>0</v>
      </c>
      <c r="E276">
        <f t="shared" si="137"/>
        <v>6.12</v>
      </c>
      <c r="F276">
        <f t="shared" si="138"/>
        <v>0</v>
      </c>
      <c r="G276">
        <f t="shared" si="128"/>
        <v>0.88</v>
      </c>
      <c r="H276">
        <f t="shared" si="128"/>
        <v>0.06</v>
      </c>
      <c r="I276" s="21">
        <f t="shared" si="129"/>
        <v>0.33569620253164562</v>
      </c>
      <c r="J276">
        <f t="shared" si="134"/>
        <v>0.39569620253164561</v>
      </c>
      <c r="K276" t="b">
        <f t="shared" si="139"/>
        <v>0</v>
      </c>
      <c r="L276">
        <f t="shared" si="140"/>
        <v>0.88</v>
      </c>
      <c r="M276">
        <f t="shared" si="141"/>
        <v>-0.88</v>
      </c>
      <c r="N276" s="20">
        <f t="shared" ca="1" si="142"/>
        <v>0.29867414707532097</v>
      </c>
      <c r="O276">
        <f t="shared" ca="1" si="143"/>
        <v>-0.26283324942628244</v>
      </c>
      <c r="P276">
        <f t="shared" si="130"/>
        <v>0.88</v>
      </c>
      <c r="Q276">
        <f t="shared" si="130"/>
        <v>0.06</v>
      </c>
      <c r="R276" s="21">
        <f t="shared" si="131"/>
        <v>0.26830897703549061</v>
      </c>
      <c r="S276">
        <f t="shared" si="135"/>
        <v>0.32830897703549061</v>
      </c>
      <c r="T276" t="b">
        <f t="shared" si="144"/>
        <v>0</v>
      </c>
      <c r="U276">
        <f t="shared" si="145"/>
        <v>0.88</v>
      </c>
      <c r="V276">
        <f t="shared" si="146"/>
        <v>-0.88</v>
      </c>
      <c r="W276" s="20">
        <f t="shared" ca="1" si="147"/>
        <v>0.29867414707532097</v>
      </c>
      <c r="X276">
        <f t="shared" ca="1" si="148"/>
        <v>-0.26283324942628244</v>
      </c>
      <c r="Y276">
        <f t="shared" si="132"/>
        <v>0.44</v>
      </c>
      <c r="Z276">
        <f t="shared" si="132"/>
        <v>5.7299999999999997E-2</v>
      </c>
      <c r="AA276" s="21">
        <f t="shared" si="133"/>
        <v>0.26164754953076125</v>
      </c>
      <c r="AB276">
        <f t="shared" si="136"/>
        <v>0.31894754953076127</v>
      </c>
      <c r="AC276" t="b">
        <f t="shared" si="149"/>
        <v>0</v>
      </c>
      <c r="AD276">
        <f t="shared" si="150"/>
        <v>0.44</v>
      </c>
      <c r="AE276">
        <f t="shared" si="151"/>
        <v>-0.44</v>
      </c>
      <c r="AF276" s="20">
        <f t="shared" ca="1" si="152"/>
        <v>0.29867414707532097</v>
      </c>
      <c r="AG276">
        <f t="shared" ca="1" si="153"/>
        <v>-0.13141662471314122</v>
      </c>
    </row>
    <row r="277" spans="1:33" x14ac:dyDescent="0.25">
      <c r="A277" s="10">
        <v>45017</v>
      </c>
      <c r="B277">
        <f>VLOOKUP($A277,CurveFetch!$D$8:$T$292,B$12)</f>
        <v>6.0069999999999997</v>
      </c>
      <c r="C277">
        <f>VLOOKUP($A277,CurveFetch!$D$8:$T$292,C$12)</f>
        <v>0</v>
      </c>
      <c r="D277">
        <f>VLOOKUP($A277,CurveFetch!$D$8:$T$292,D$12)</f>
        <v>0</v>
      </c>
      <c r="E277">
        <f t="shared" si="137"/>
        <v>6.0069999999999997</v>
      </c>
      <c r="F277">
        <f t="shared" si="138"/>
        <v>0</v>
      </c>
      <c r="G277">
        <f t="shared" si="128"/>
        <v>0.88</v>
      </c>
      <c r="H277">
        <f t="shared" si="128"/>
        <v>0.06</v>
      </c>
      <c r="I277" s="21">
        <f t="shared" si="129"/>
        <v>0.32949789029535864</v>
      </c>
      <c r="J277">
        <f t="shared" si="134"/>
        <v>0.38949789029535864</v>
      </c>
      <c r="K277" t="b">
        <f t="shared" si="139"/>
        <v>0</v>
      </c>
      <c r="L277">
        <f t="shared" si="140"/>
        <v>0.88</v>
      </c>
      <c r="M277">
        <f t="shared" si="141"/>
        <v>-0.88</v>
      </c>
      <c r="N277" s="20">
        <f t="shared" ca="1" si="142"/>
        <v>0.29728232872493526</v>
      </c>
      <c r="O277">
        <f t="shared" ca="1" si="143"/>
        <v>-0.26160844927794302</v>
      </c>
      <c r="P277">
        <f t="shared" si="130"/>
        <v>0.88</v>
      </c>
      <c r="Q277">
        <f t="shared" si="130"/>
        <v>0.06</v>
      </c>
      <c r="R277" s="21">
        <f t="shared" si="131"/>
        <v>0.26335490605427975</v>
      </c>
      <c r="S277">
        <f t="shared" si="135"/>
        <v>0.32335490605427974</v>
      </c>
      <c r="T277" t="b">
        <f t="shared" si="144"/>
        <v>0</v>
      </c>
      <c r="U277">
        <f t="shared" si="145"/>
        <v>0.88</v>
      </c>
      <c r="V277">
        <f t="shared" si="146"/>
        <v>-0.88</v>
      </c>
      <c r="W277" s="20">
        <f t="shared" ca="1" si="147"/>
        <v>0.29728232872493526</v>
      </c>
      <c r="X277">
        <f t="shared" ca="1" si="148"/>
        <v>-0.26160844927794302</v>
      </c>
      <c r="Y277">
        <f t="shared" si="132"/>
        <v>0.44</v>
      </c>
      <c r="Z277">
        <f t="shared" si="132"/>
        <v>5.7299999999999997E-2</v>
      </c>
      <c r="AA277" s="21">
        <f t="shared" si="133"/>
        <v>0.25681647549530762</v>
      </c>
      <c r="AB277">
        <f t="shared" si="136"/>
        <v>0.31411647549530763</v>
      </c>
      <c r="AC277" t="b">
        <f t="shared" si="149"/>
        <v>0</v>
      </c>
      <c r="AD277">
        <f t="shared" si="150"/>
        <v>0.44</v>
      </c>
      <c r="AE277">
        <f t="shared" si="151"/>
        <v>-0.44</v>
      </c>
      <c r="AF277" s="20">
        <f t="shared" ca="1" si="152"/>
        <v>0.29728232872493526</v>
      </c>
      <c r="AG277">
        <f t="shared" ca="1" si="153"/>
        <v>-0.13080422463897151</v>
      </c>
    </row>
    <row r="278" spans="1:33" x14ac:dyDescent="0.25">
      <c r="A278" s="10">
        <v>45047</v>
      </c>
      <c r="B278">
        <f>VLOOKUP($A278,CurveFetch!$D$8:$T$292,B$12)</f>
        <v>6.0469999999999997</v>
      </c>
      <c r="C278">
        <f>VLOOKUP($A278,CurveFetch!$D$8:$T$292,C$12)</f>
        <v>0</v>
      </c>
      <c r="D278">
        <f>VLOOKUP($A278,CurveFetch!$D$8:$T$292,D$12)</f>
        <v>0</v>
      </c>
      <c r="E278">
        <f t="shared" si="137"/>
        <v>6.0469999999999997</v>
      </c>
      <c r="F278">
        <f t="shared" si="138"/>
        <v>0</v>
      </c>
      <c r="G278">
        <f t="shared" si="128"/>
        <v>0.88</v>
      </c>
      <c r="H278">
        <f t="shared" si="128"/>
        <v>0.06</v>
      </c>
      <c r="I278" s="21">
        <f t="shared" si="129"/>
        <v>0.33169198312236287</v>
      </c>
      <c r="J278">
        <f t="shared" si="134"/>
        <v>0.39169198312236286</v>
      </c>
      <c r="K278" t="b">
        <f t="shared" si="139"/>
        <v>0</v>
      </c>
      <c r="L278">
        <f t="shared" si="140"/>
        <v>0.88</v>
      </c>
      <c r="M278">
        <f t="shared" si="141"/>
        <v>-0.88</v>
      </c>
      <c r="N278" s="20">
        <f t="shared" ca="1" si="142"/>
        <v>0.29594158345187749</v>
      </c>
      <c r="O278">
        <f t="shared" ca="1" si="143"/>
        <v>-0.26042859343765218</v>
      </c>
      <c r="P278">
        <f t="shared" si="130"/>
        <v>0.88</v>
      </c>
      <c r="Q278">
        <f t="shared" si="130"/>
        <v>0.06</v>
      </c>
      <c r="R278" s="21">
        <f t="shared" si="131"/>
        <v>0.26510855949895618</v>
      </c>
      <c r="S278">
        <f t="shared" si="135"/>
        <v>0.32510855949895617</v>
      </c>
      <c r="T278" t="b">
        <f t="shared" si="144"/>
        <v>0</v>
      </c>
      <c r="U278">
        <f t="shared" si="145"/>
        <v>0.88</v>
      </c>
      <c r="V278">
        <f t="shared" si="146"/>
        <v>-0.88</v>
      </c>
      <c r="W278" s="20">
        <f t="shared" ca="1" si="147"/>
        <v>0.29594158345187749</v>
      </c>
      <c r="X278">
        <f t="shared" ca="1" si="148"/>
        <v>-0.26042859343765218</v>
      </c>
      <c r="Y278">
        <f t="shared" si="132"/>
        <v>0.44</v>
      </c>
      <c r="Z278">
        <f t="shared" si="132"/>
        <v>5.7299999999999997E-2</v>
      </c>
      <c r="AA278" s="21">
        <f t="shared" si="133"/>
        <v>0.25852659019812307</v>
      </c>
      <c r="AB278">
        <f t="shared" si="136"/>
        <v>0.31582659019812309</v>
      </c>
      <c r="AC278" t="b">
        <f t="shared" si="149"/>
        <v>0</v>
      </c>
      <c r="AD278">
        <f t="shared" si="150"/>
        <v>0.44</v>
      </c>
      <c r="AE278">
        <f t="shared" si="151"/>
        <v>-0.44</v>
      </c>
      <c r="AF278" s="20">
        <f t="shared" ca="1" si="152"/>
        <v>0.29594158345187749</v>
      </c>
      <c r="AG278">
        <f t="shared" ca="1" si="153"/>
        <v>-0.13021429671882609</v>
      </c>
    </row>
    <row r="279" spans="1:33" x14ac:dyDescent="0.25">
      <c r="A279" s="10">
        <v>45078</v>
      </c>
      <c r="B279">
        <f>VLOOKUP($A279,CurveFetch!$D$8:$T$292,B$12)</f>
        <v>6.0960000000000001</v>
      </c>
      <c r="C279">
        <f>VLOOKUP($A279,CurveFetch!$D$8:$T$292,C$12)</f>
        <v>0</v>
      </c>
      <c r="D279">
        <f>VLOOKUP($A279,CurveFetch!$D$8:$T$292,D$12)</f>
        <v>0</v>
      </c>
      <c r="E279">
        <f t="shared" si="137"/>
        <v>6.0960000000000001</v>
      </c>
      <c r="F279">
        <f t="shared" si="138"/>
        <v>0</v>
      </c>
      <c r="G279">
        <f t="shared" si="128"/>
        <v>0.88</v>
      </c>
      <c r="H279">
        <f t="shared" si="128"/>
        <v>0.06</v>
      </c>
      <c r="I279" s="21">
        <f t="shared" si="129"/>
        <v>0.33437974683544308</v>
      </c>
      <c r="J279">
        <f t="shared" si="134"/>
        <v>0.39437974683544308</v>
      </c>
      <c r="K279" t="b">
        <f t="shared" si="139"/>
        <v>0</v>
      </c>
      <c r="L279">
        <f t="shared" si="140"/>
        <v>0.88</v>
      </c>
      <c r="M279">
        <f t="shared" si="141"/>
        <v>-0.88</v>
      </c>
      <c r="N279" s="20">
        <f t="shared" ca="1" si="142"/>
        <v>0.29456249881892926</v>
      </c>
      <c r="O279">
        <f t="shared" ca="1" si="143"/>
        <v>-0.25921499896065775</v>
      </c>
      <c r="P279">
        <f t="shared" si="130"/>
        <v>0.88</v>
      </c>
      <c r="Q279">
        <f t="shared" si="130"/>
        <v>0.06</v>
      </c>
      <c r="R279" s="21">
        <f t="shared" si="131"/>
        <v>0.26725678496868477</v>
      </c>
      <c r="S279">
        <f t="shared" si="135"/>
        <v>0.32725678496868477</v>
      </c>
      <c r="T279" t="b">
        <f t="shared" si="144"/>
        <v>0</v>
      </c>
      <c r="U279">
        <f t="shared" si="145"/>
        <v>0.88</v>
      </c>
      <c r="V279">
        <f t="shared" si="146"/>
        <v>-0.88</v>
      </c>
      <c r="W279" s="20">
        <f t="shared" ca="1" si="147"/>
        <v>0.29456249881892926</v>
      </c>
      <c r="X279">
        <f t="shared" ca="1" si="148"/>
        <v>-0.25921499896065775</v>
      </c>
      <c r="Y279">
        <f t="shared" si="132"/>
        <v>0.44</v>
      </c>
      <c r="Z279">
        <f t="shared" si="132"/>
        <v>5.7299999999999997E-2</v>
      </c>
      <c r="AA279" s="21">
        <f t="shared" si="133"/>
        <v>0.26062148070907198</v>
      </c>
      <c r="AB279">
        <f t="shared" si="136"/>
        <v>0.317921480709072</v>
      </c>
      <c r="AC279" t="b">
        <f t="shared" si="149"/>
        <v>0</v>
      </c>
      <c r="AD279">
        <f t="shared" si="150"/>
        <v>0.44</v>
      </c>
      <c r="AE279">
        <f t="shared" si="151"/>
        <v>-0.44</v>
      </c>
      <c r="AF279" s="20">
        <f t="shared" ca="1" si="152"/>
        <v>0.29456249881892926</v>
      </c>
      <c r="AG279">
        <f t="shared" ca="1" si="153"/>
        <v>-0.12960749948032887</v>
      </c>
    </row>
    <row r="280" spans="1:33" x14ac:dyDescent="0.25">
      <c r="A280" s="10">
        <v>45108</v>
      </c>
      <c r="B280">
        <f>VLOOKUP($A280,CurveFetch!$D$8:$T$292,B$12)</f>
        <v>6.1260000000000003</v>
      </c>
      <c r="C280">
        <f>VLOOKUP($A280,CurveFetch!$D$8:$T$292,C$12)</f>
        <v>0</v>
      </c>
      <c r="D280">
        <f>VLOOKUP($A280,CurveFetch!$D$8:$T$292,D$12)</f>
        <v>0</v>
      </c>
      <c r="E280">
        <f t="shared" si="137"/>
        <v>6.1260000000000003</v>
      </c>
      <c r="F280">
        <f t="shared" si="138"/>
        <v>0</v>
      </c>
      <c r="G280">
        <f t="shared" si="128"/>
        <v>0.88</v>
      </c>
      <c r="H280">
        <f t="shared" si="128"/>
        <v>0.06</v>
      </c>
      <c r="I280" s="21">
        <f t="shared" si="129"/>
        <v>0.33602531645569622</v>
      </c>
      <c r="J280">
        <f t="shared" si="134"/>
        <v>0.39602531645569622</v>
      </c>
      <c r="K280" t="b">
        <f t="shared" si="139"/>
        <v>0</v>
      </c>
      <c r="L280">
        <f t="shared" si="140"/>
        <v>0.88</v>
      </c>
      <c r="M280">
        <f t="shared" si="141"/>
        <v>-0.88</v>
      </c>
      <c r="N280" s="20">
        <f t="shared" ca="1" si="142"/>
        <v>0.29323401999677579</v>
      </c>
      <c r="O280">
        <f t="shared" ca="1" si="143"/>
        <v>-0.25804593759716271</v>
      </c>
      <c r="P280">
        <f t="shared" si="130"/>
        <v>0.88</v>
      </c>
      <c r="Q280">
        <f t="shared" si="130"/>
        <v>0.06</v>
      </c>
      <c r="R280" s="21">
        <f t="shared" si="131"/>
        <v>0.26857202505219208</v>
      </c>
      <c r="S280">
        <f t="shared" si="135"/>
        <v>0.32857202505219207</v>
      </c>
      <c r="T280" t="b">
        <f t="shared" si="144"/>
        <v>0</v>
      </c>
      <c r="U280">
        <f t="shared" si="145"/>
        <v>0.88</v>
      </c>
      <c r="V280">
        <f t="shared" si="146"/>
        <v>-0.88</v>
      </c>
      <c r="W280" s="20">
        <f t="shared" ca="1" si="147"/>
        <v>0.29323401999677579</v>
      </c>
      <c r="X280">
        <f t="shared" ca="1" si="148"/>
        <v>-0.25804593759716271</v>
      </c>
      <c r="Y280">
        <f t="shared" si="132"/>
        <v>0.44</v>
      </c>
      <c r="Z280">
        <f t="shared" si="132"/>
        <v>5.7299999999999997E-2</v>
      </c>
      <c r="AA280" s="21">
        <f t="shared" si="133"/>
        <v>0.26190406673618355</v>
      </c>
      <c r="AB280">
        <f t="shared" si="136"/>
        <v>0.31920406673618357</v>
      </c>
      <c r="AC280" t="b">
        <f t="shared" si="149"/>
        <v>0</v>
      </c>
      <c r="AD280">
        <f t="shared" si="150"/>
        <v>0.44</v>
      </c>
      <c r="AE280">
        <f t="shared" si="151"/>
        <v>-0.44</v>
      </c>
      <c r="AF280" s="20">
        <f t="shared" ca="1" si="152"/>
        <v>0.29323401999677579</v>
      </c>
      <c r="AG280">
        <f t="shared" ca="1" si="153"/>
        <v>-0.12902296879858136</v>
      </c>
    </row>
    <row r="281" spans="1:33" x14ac:dyDescent="0.25">
      <c r="A281" s="10">
        <v>45139</v>
      </c>
      <c r="B281">
        <f>VLOOKUP($A281,CurveFetch!$D$8:$T$292,B$12)</f>
        <v>6.1840000000000002</v>
      </c>
      <c r="C281">
        <f>VLOOKUP($A281,CurveFetch!$D$8:$T$292,C$12)</f>
        <v>0</v>
      </c>
      <c r="D281">
        <f>VLOOKUP($A281,CurveFetch!$D$8:$T$292,D$12)</f>
        <v>0</v>
      </c>
      <c r="E281">
        <f t="shared" si="137"/>
        <v>6.1840000000000002</v>
      </c>
      <c r="F281">
        <f t="shared" si="138"/>
        <v>0</v>
      </c>
      <c r="G281">
        <f t="shared" si="128"/>
        <v>0.88</v>
      </c>
      <c r="H281">
        <f t="shared" si="128"/>
        <v>0.06</v>
      </c>
      <c r="I281" s="21">
        <f t="shared" si="129"/>
        <v>0.33920675105485237</v>
      </c>
      <c r="J281">
        <f t="shared" si="134"/>
        <v>0.39920675105485237</v>
      </c>
      <c r="K281" t="b">
        <f t="shared" si="139"/>
        <v>0</v>
      </c>
      <c r="L281">
        <f t="shared" si="140"/>
        <v>0.88</v>
      </c>
      <c r="M281">
        <f t="shared" si="141"/>
        <v>-0.88</v>
      </c>
      <c r="N281" s="20">
        <f t="shared" ca="1" si="142"/>
        <v>0.29186755258074615</v>
      </c>
      <c r="O281">
        <f t="shared" ca="1" si="143"/>
        <v>-0.2568434462710566</v>
      </c>
      <c r="P281">
        <f t="shared" si="130"/>
        <v>0.88</v>
      </c>
      <c r="Q281">
        <f t="shared" si="130"/>
        <v>0.06</v>
      </c>
      <c r="R281" s="21">
        <f t="shared" si="131"/>
        <v>0.27111482254697289</v>
      </c>
      <c r="S281">
        <f t="shared" si="135"/>
        <v>0.33111482254697289</v>
      </c>
      <c r="T281" t="b">
        <f t="shared" si="144"/>
        <v>0</v>
      </c>
      <c r="U281">
        <f t="shared" si="145"/>
        <v>0.88</v>
      </c>
      <c r="V281">
        <f t="shared" si="146"/>
        <v>-0.88</v>
      </c>
      <c r="W281" s="20">
        <f t="shared" ca="1" si="147"/>
        <v>0.29186755258074615</v>
      </c>
      <c r="X281">
        <f t="shared" ca="1" si="148"/>
        <v>-0.2568434462710566</v>
      </c>
      <c r="Y281">
        <f t="shared" si="132"/>
        <v>0.44</v>
      </c>
      <c r="Z281">
        <f t="shared" si="132"/>
        <v>5.7299999999999997E-2</v>
      </c>
      <c r="AA281" s="21">
        <f t="shared" si="133"/>
        <v>0.26438373305526591</v>
      </c>
      <c r="AB281">
        <f t="shared" si="136"/>
        <v>0.32168373305526593</v>
      </c>
      <c r="AC281" t="b">
        <f t="shared" si="149"/>
        <v>0</v>
      </c>
      <c r="AD281">
        <f t="shared" si="150"/>
        <v>0.44</v>
      </c>
      <c r="AE281">
        <f t="shared" si="151"/>
        <v>-0.44</v>
      </c>
      <c r="AF281" s="20">
        <f t="shared" ca="1" si="152"/>
        <v>0.29186755258074615</v>
      </c>
      <c r="AG281">
        <f t="shared" ca="1" si="153"/>
        <v>-0.1284217231355283</v>
      </c>
    </row>
    <row r="282" spans="1:33" x14ac:dyDescent="0.25">
      <c r="A282" s="10">
        <v>45170</v>
      </c>
      <c r="B282">
        <f>VLOOKUP($A282,CurveFetch!$D$8:$T$292,B$12)</f>
        <v>6.1920000000000002</v>
      </c>
      <c r="C282">
        <f>VLOOKUP($A282,CurveFetch!$D$8:$T$292,C$12)</f>
        <v>0</v>
      </c>
      <c r="D282">
        <f>VLOOKUP($A282,CurveFetch!$D$8:$T$292,D$12)</f>
        <v>0</v>
      </c>
      <c r="E282">
        <f t="shared" si="137"/>
        <v>6.1920000000000002</v>
      </c>
      <c r="F282">
        <f t="shared" si="138"/>
        <v>0</v>
      </c>
      <c r="G282">
        <f t="shared" si="128"/>
        <v>0.88</v>
      </c>
      <c r="H282">
        <f t="shared" si="128"/>
        <v>0.06</v>
      </c>
      <c r="I282" s="21">
        <f t="shared" si="129"/>
        <v>0.33964556962025322</v>
      </c>
      <c r="J282">
        <f t="shared" si="134"/>
        <v>0.39964556962025322</v>
      </c>
      <c r="K282" t="b">
        <f t="shared" si="139"/>
        <v>0</v>
      </c>
      <c r="L282">
        <f t="shared" si="140"/>
        <v>0.88</v>
      </c>
      <c r="M282">
        <f t="shared" si="141"/>
        <v>-0.88</v>
      </c>
      <c r="N282" s="20">
        <f t="shared" ca="1" si="142"/>
        <v>0.29050745288834923</v>
      </c>
      <c r="O282">
        <f t="shared" ca="1" si="143"/>
        <v>-0.25564655854174734</v>
      </c>
      <c r="P282">
        <f t="shared" si="130"/>
        <v>0.88</v>
      </c>
      <c r="Q282">
        <f t="shared" si="130"/>
        <v>0.06</v>
      </c>
      <c r="R282" s="21">
        <f t="shared" si="131"/>
        <v>0.27146555323590815</v>
      </c>
      <c r="S282">
        <f t="shared" si="135"/>
        <v>0.33146555323590815</v>
      </c>
      <c r="T282" t="b">
        <f t="shared" si="144"/>
        <v>0</v>
      </c>
      <c r="U282">
        <f t="shared" si="145"/>
        <v>0.88</v>
      </c>
      <c r="V282">
        <f t="shared" si="146"/>
        <v>-0.88</v>
      </c>
      <c r="W282" s="20">
        <f t="shared" ca="1" si="147"/>
        <v>0.29050745288834923</v>
      </c>
      <c r="X282">
        <f t="shared" ca="1" si="148"/>
        <v>-0.25564655854174734</v>
      </c>
      <c r="Y282">
        <f t="shared" si="132"/>
        <v>0.44</v>
      </c>
      <c r="Z282">
        <f t="shared" si="132"/>
        <v>5.7299999999999997E-2</v>
      </c>
      <c r="AA282" s="21">
        <f t="shared" si="133"/>
        <v>0.26472575599582904</v>
      </c>
      <c r="AB282">
        <f t="shared" si="136"/>
        <v>0.32202575599582905</v>
      </c>
      <c r="AC282" t="b">
        <f t="shared" si="149"/>
        <v>0</v>
      </c>
      <c r="AD282">
        <f t="shared" si="150"/>
        <v>0.44</v>
      </c>
      <c r="AE282">
        <f t="shared" si="151"/>
        <v>-0.44</v>
      </c>
      <c r="AF282" s="20">
        <f t="shared" ca="1" si="152"/>
        <v>0.29050745288834923</v>
      </c>
      <c r="AG282">
        <f t="shared" ca="1" si="153"/>
        <v>-0.12782327927087367</v>
      </c>
    </row>
    <row r="283" spans="1:33" x14ac:dyDescent="0.25">
      <c r="A283" s="10">
        <v>45200</v>
      </c>
      <c r="B283">
        <f>VLOOKUP($A283,CurveFetch!$D$8:$T$292,B$12)</f>
        <v>6.22</v>
      </c>
      <c r="C283">
        <f>VLOOKUP($A283,CurveFetch!$D$8:$T$292,C$12)</f>
        <v>0</v>
      </c>
      <c r="D283">
        <f>VLOOKUP($A283,CurveFetch!$D$8:$T$292,D$12)</f>
        <v>0</v>
      </c>
      <c r="E283">
        <f t="shared" si="137"/>
        <v>6.22</v>
      </c>
      <c r="F283">
        <f t="shared" si="138"/>
        <v>0</v>
      </c>
      <c r="G283">
        <f t="shared" si="128"/>
        <v>0.88</v>
      </c>
      <c r="H283">
        <f t="shared" si="128"/>
        <v>0.06</v>
      </c>
      <c r="I283" s="21">
        <f t="shared" si="129"/>
        <v>0.34118143459915612</v>
      </c>
      <c r="J283">
        <f t="shared" si="134"/>
        <v>0.40118143459915612</v>
      </c>
      <c r="K283" t="b">
        <f t="shared" si="139"/>
        <v>0</v>
      </c>
      <c r="L283">
        <f t="shared" si="140"/>
        <v>0.88</v>
      </c>
      <c r="M283">
        <f t="shared" si="141"/>
        <v>-0.88</v>
      </c>
      <c r="N283" s="20">
        <f t="shared" ca="1" si="142"/>
        <v>0.28919726235022114</v>
      </c>
      <c r="O283">
        <f t="shared" ca="1" si="143"/>
        <v>-0.25449359086819462</v>
      </c>
      <c r="P283">
        <f t="shared" si="130"/>
        <v>0.88</v>
      </c>
      <c r="Q283">
        <f t="shared" si="130"/>
        <v>0.06</v>
      </c>
      <c r="R283" s="21">
        <f t="shared" si="131"/>
        <v>0.27269311064718166</v>
      </c>
      <c r="S283">
        <f t="shared" si="135"/>
        <v>0.33269311064718166</v>
      </c>
      <c r="T283" t="b">
        <f t="shared" si="144"/>
        <v>0</v>
      </c>
      <c r="U283">
        <f t="shared" si="145"/>
        <v>0.88</v>
      </c>
      <c r="V283">
        <f t="shared" si="146"/>
        <v>-0.88</v>
      </c>
      <c r="W283" s="20">
        <f t="shared" ca="1" si="147"/>
        <v>0.28919726235022114</v>
      </c>
      <c r="X283">
        <f t="shared" ca="1" si="148"/>
        <v>-0.25449359086819462</v>
      </c>
      <c r="Y283">
        <f t="shared" si="132"/>
        <v>0.44</v>
      </c>
      <c r="Z283">
        <f t="shared" si="132"/>
        <v>5.7299999999999997E-2</v>
      </c>
      <c r="AA283" s="21">
        <f t="shared" si="133"/>
        <v>0.26592283628779978</v>
      </c>
      <c r="AB283">
        <f t="shared" si="136"/>
        <v>0.3232228362877998</v>
      </c>
      <c r="AC283" t="b">
        <f t="shared" si="149"/>
        <v>0</v>
      </c>
      <c r="AD283">
        <f t="shared" si="150"/>
        <v>0.44</v>
      </c>
      <c r="AE283">
        <f t="shared" si="151"/>
        <v>-0.44</v>
      </c>
      <c r="AF283" s="20">
        <f t="shared" ca="1" si="152"/>
        <v>0.28919726235022114</v>
      </c>
      <c r="AG283">
        <f t="shared" ca="1" si="153"/>
        <v>-0.12724679543409731</v>
      </c>
    </row>
    <row r="284" spans="1:33" x14ac:dyDescent="0.25">
      <c r="A284" s="10">
        <v>45231</v>
      </c>
      <c r="B284">
        <f>VLOOKUP($A284,CurveFetch!$D$8:$T$292,B$12)</f>
        <v>6.3419999999999996</v>
      </c>
      <c r="C284">
        <f>VLOOKUP($A284,CurveFetch!$D$8:$T$292,C$12)</f>
        <v>0</v>
      </c>
      <c r="D284">
        <f>VLOOKUP($A284,CurveFetch!$D$8:$T$292,D$12)</f>
        <v>0</v>
      </c>
      <c r="E284">
        <f t="shared" si="137"/>
        <v>6.3419999999999996</v>
      </c>
      <c r="F284">
        <f t="shared" si="138"/>
        <v>0</v>
      </c>
      <c r="G284">
        <f t="shared" si="128"/>
        <v>0.88</v>
      </c>
      <c r="H284">
        <f t="shared" si="128"/>
        <v>0.06</v>
      </c>
      <c r="I284" s="21">
        <f t="shared" si="129"/>
        <v>0.34787341772151897</v>
      </c>
      <c r="J284">
        <f t="shared" si="134"/>
        <v>0.40787341772151897</v>
      </c>
      <c r="K284" t="b">
        <f t="shared" si="139"/>
        <v>0</v>
      </c>
      <c r="L284">
        <f t="shared" si="140"/>
        <v>0.88</v>
      </c>
      <c r="M284">
        <f t="shared" si="141"/>
        <v>-0.88</v>
      </c>
      <c r="N284" s="20">
        <f t="shared" ca="1" si="142"/>
        <v>0.28784960618191263</v>
      </c>
      <c r="O284">
        <f t="shared" ca="1" si="143"/>
        <v>-0.2533076534400831</v>
      </c>
      <c r="P284">
        <f t="shared" si="130"/>
        <v>0.88</v>
      </c>
      <c r="Q284">
        <f t="shared" si="130"/>
        <v>0.06</v>
      </c>
      <c r="R284" s="21">
        <f t="shared" si="131"/>
        <v>0.27804175365344469</v>
      </c>
      <c r="S284">
        <f t="shared" si="135"/>
        <v>0.33804175365344469</v>
      </c>
      <c r="T284" t="b">
        <f t="shared" si="144"/>
        <v>0</v>
      </c>
      <c r="U284">
        <f t="shared" si="145"/>
        <v>0.88</v>
      </c>
      <c r="V284">
        <f t="shared" si="146"/>
        <v>-0.88</v>
      </c>
      <c r="W284" s="20">
        <f t="shared" ca="1" si="147"/>
        <v>0.28784960618191263</v>
      </c>
      <c r="X284">
        <f t="shared" ca="1" si="148"/>
        <v>-0.2533076534400831</v>
      </c>
      <c r="Y284">
        <f t="shared" si="132"/>
        <v>0.44</v>
      </c>
      <c r="Z284">
        <f t="shared" si="132"/>
        <v>5.7299999999999997E-2</v>
      </c>
      <c r="AA284" s="21">
        <f t="shared" si="133"/>
        <v>0.27113868613138686</v>
      </c>
      <c r="AB284">
        <f t="shared" si="136"/>
        <v>0.32843868613138688</v>
      </c>
      <c r="AC284" t="b">
        <f t="shared" si="149"/>
        <v>0</v>
      </c>
      <c r="AD284">
        <f t="shared" si="150"/>
        <v>0.44</v>
      </c>
      <c r="AE284">
        <f t="shared" si="151"/>
        <v>-0.44</v>
      </c>
      <c r="AF284" s="20">
        <f t="shared" ca="1" si="152"/>
        <v>0.28784960618191263</v>
      </c>
      <c r="AG284">
        <f t="shared" ca="1" si="153"/>
        <v>-0.12665382672004155</v>
      </c>
    </row>
    <row r="285" spans="1:33" x14ac:dyDescent="0.25">
      <c r="A285" s="10">
        <v>45261</v>
      </c>
      <c r="B285">
        <f>VLOOKUP($A285,CurveFetch!$D$8:$T$292,B$12)</f>
        <v>6.47</v>
      </c>
      <c r="C285">
        <f>VLOOKUP($A285,CurveFetch!$D$8:$T$292,C$12)</f>
        <v>0</v>
      </c>
      <c r="D285">
        <f>VLOOKUP($A285,CurveFetch!$D$8:$T$292,D$12)</f>
        <v>0</v>
      </c>
      <c r="E285">
        <f t="shared" si="137"/>
        <v>6.47</v>
      </c>
      <c r="F285">
        <f t="shared" si="138"/>
        <v>0</v>
      </c>
      <c r="G285">
        <f t="shared" si="128"/>
        <v>0.88</v>
      </c>
      <c r="H285">
        <f t="shared" si="128"/>
        <v>0.06</v>
      </c>
      <c r="I285" s="21">
        <f t="shared" si="129"/>
        <v>0.35489451476793249</v>
      </c>
      <c r="J285">
        <f t="shared" si="134"/>
        <v>0.41489451476793249</v>
      </c>
      <c r="K285" t="b">
        <f t="shared" si="139"/>
        <v>0</v>
      </c>
      <c r="L285">
        <f t="shared" si="140"/>
        <v>0.88</v>
      </c>
      <c r="M285">
        <f t="shared" si="141"/>
        <v>-0.88</v>
      </c>
      <c r="N285" s="20">
        <f t="shared" ca="1" si="142"/>
        <v>0.28655140255004796</v>
      </c>
      <c r="O285">
        <f t="shared" ca="1" si="143"/>
        <v>-0.25216523424404219</v>
      </c>
      <c r="P285">
        <f t="shared" si="130"/>
        <v>0.88</v>
      </c>
      <c r="Q285">
        <f t="shared" si="130"/>
        <v>0.06</v>
      </c>
      <c r="R285" s="21">
        <f t="shared" si="131"/>
        <v>0.28365344467640918</v>
      </c>
      <c r="S285">
        <f t="shared" si="135"/>
        <v>0.34365344467640918</v>
      </c>
      <c r="T285" t="b">
        <f t="shared" si="144"/>
        <v>0</v>
      </c>
      <c r="U285">
        <f t="shared" si="145"/>
        <v>0.88</v>
      </c>
      <c r="V285">
        <f t="shared" si="146"/>
        <v>-0.88</v>
      </c>
      <c r="W285" s="20">
        <f t="shared" ca="1" si="147"/>
        <v>0.28655140255004796</v>
      </c>
      <c r="X285">
        <f t="shared" ca="1" si="148"/>
        <v>-0.25216523424404219</v>
      </c>
      <c r="Y285">
        <f t="shared" si="132"/>
        <v>0.44</v>
      </c>
      <c r="Z285">
        <f t="shared" si="132"/>
        <v>5.7299999999999997E-2</v>
      </c>
      <c r="AA285" s="21">
        <f t="shared" si="133"/>
        <v>0.27661105318039625</v>
      </c>
      <c r="AB285">
        <f t="shared" si="136"/>
        <v>0.33391105318039627</v>
      </c>
      <c r="AC285" t="b">
        <f t="shared" si="149"/>
        <v>0</v>
      </c>
      <c r="AD285">
        <f t="shared" si="150"/>
        <v>0.44</v>
      </c>
      <c r="AE285">
        <f t="shared" si="151"/>
        <v>-0.44</v>
      </c>
      <c r="AF285" s="20">
        <f t="shared" ca="1" si="152"/>
        <v>0.28655140255004796</v>
      </c>
      <c r="AG285">
        <f t="shared" ca="1" si="153"/>
        <v>-0.1260826171220211</v>
      </c>
    </row>
    <row r="286" spans="1:33" x14ac:dyDescent="0.25">
      <c r="A286" s="10">
        <v>45292</v>
      </c>
      <c r="B286">
        <f>VLOOKUP($A286,CurveFetch!$D$8:$T$292,B$12)</f>
        <v>6.48</v>
      </c>
      <c r="C286">
        <f>VLOOKUP($A286,CurveFetch!$D$8:$T$292,C$12)</f>
        <v>0</v>
      </c>
      <c r="D286">
        <f>VLOOKUP($A286,CurveFetch!$D$8:$T$292,D$12)</f>
        <v>0</v>
      </c>
      <c r="E286">
        <f t="shared" si="137"/>
        <v>6.48</v>
      </c>
      <c r="F286">
        <f t="shared" si="138"/>
        <v>0</v>
      </c>
      <c r="G286">
        <f t="shared" si="128"/>
        <v>0.88</v>
      </c>
      <c r="H286">
        <f t="shared" si="128"/>
        <v>0.06</v>
      </c>
      <c r="I286" s="21">
        <f t="shared" si="129"/>
        <v>0.35544303797468357</v>
      </c>
      <c r="J286">
        <f t="shared" si="134"/>
        <v>0.41544303797468357</v>
      </c>
      <c r="K286" t="b">
        <f t="shared" si="139"/>
        <v>0</v>
      </c>
      <c r="L286">
        <f t="shared" si="140"/>
        <v>0.88</v>
      </c>
      <c r="M286">
        <f t="shared" si="141"/>
        <v>-0.88</v>
      </c>
      <c r="N286" s="20">
        <f t="shared" ca="1" si="142"/>
        <v>0.28521607606028204</v>
      </c>
      <c r="O286">
        <f t="shared" ca="1" si="143"/>
        <v>-0.25099014693304822</v>
      </c>
      <c r="P286">
        <f t="shared" si="130"/>
        <v>0.88</v>
      </c>
      <c r="Q286">
        <f t="shared" si="130"/>
        <v>0.06</v>
      </c>
      <c r="R286" s="21">
        <f t="shared" si="131"/>
        <v>0.2840918580375783</v>
      </c>
      <c r="S286">
        <f t="shared" si="135"/>
        <v>0.3440918580375783</v>
      </c>
      <c r="T286" t="b">
        <f t="shared" si="144"/>
        <v>0</v>
      </c>
      <c r="U286">
        <f t="shared" si="145"/>
        <v>0.88</v>
      </c>
      <c r="V286">
        <f t="shared" si="146"/>
        <v>-0.88</v>
      </c>
      <c r="W286" s="20">
        <f t="shared" ca="1" si="147"/>
        <v>0.28521607606028204</v>
      </c>
      <c r="X286">
        <f t="shared" ca="1" si="148"/>
        <v>-0.25099014693304822</v>
      </c>
      <c r="Y286">
        <f t="shared" si="132"/>
        <v>0.44</v>
      </c>
      <c r="Z286">
        <f t="shared" si="132"/>
        <v>5.7299999999999997E-2</v>
      </c>
      <c r="AA286" s="21">
        <f t="shared" si="133"/>
        <v>0.27703858185610014</v>
      </c>
      <c r="AB286">
        <f t="shared" si="136"/>
        <v>0.33433858185610016</v>
      </c>
      <c r="AC286" t="b">
        <f t="shared" si="149"/>
        <v>0</v>
      </c>
      <c r="AD286">
        <f t="shared" si="150"/>
        <v>0.44</v>
      </c>
      <c r="AE286">
        <f t="shared" si="151"/>
        <v>-0.44</v>
      </c>
      <c r="AF286" s="20">
        <f t="shared" ca="1" si="152"/>
        <v>0.28521607606028204</v>
      </c>
      <c r="AG286">
        <f t="shared" ca="1" si="153"/>
        <v>-0.12549507346652411</v>
      </c>
    </row>
    <row r="287" spans="1:33" x14ac:dyDescent="0.25">
      <c r="A287" s="10">
        <v>45323</v>
      </c>
      <c r="B287">
        <f>VLOOKUP($A287,CurveFetch!$D$8:$T$292,B$12)</f>
        <v>6.36</v>
      </c>
      <c r="C287">
        <f>VLOOKUP($A287,CurveFetch!$D$8:$T$292,C$12)</f>
        <v>0</v>
      </c>
      <c r="D287">
        <f>VLOOKUP($A287,CurveFetch!$D$8:$T$292,D$12)</f>
        <v>0</v>
      </c>
      <c r="E287">
        <f t="shared" si="137"/>
        <v>6.36</v>
      </c>
      <c r="F287">
        <f t="shared" si="138"/>
        <v>0</v>
      </c>
      <c r="G287">
        <f t="shared" si="128"/>
        <v>0.88</v>
      </c>
      <c r="H287">
        <f t="shared" si="128"/>
        <v>0.06</v>
      </c>
      <c r="I287" s="21">
        <f t="shared" si="129"/>
        <v>0.3488607594936709</v>
      </c>
      <c r="J287">
        <f t="shared" si="134"/>
        <v>0.4088607594936709</v>
      </c>
      <c r="K287" t="b">
        <f t="shared" si="139"/>
        <v>0</v>
      </c>
      <c r="L287">
        <f t="shared" si="140"/>
        <v>0.88</v>
      </c>
      <c r="M287">
        <f t="shared" si="141"/>
        <v>-0.88</v>
      </c>
      <c r="N287" s="20">
        <f t="shared" ca="1" si="142"/>
        <v>0.2838869721777636</v>
      </c>
      <c r="O287">
        <f t="shared" ca="1" si="143"/>
        <v>-0.24982053551643196</v>
      </c>
      <c r="P287">
        <f t="shared" si="130"/>
        <v>0.88</v>
      </c>
      <c r="Q287">
        <f t="shared" si="130"/>
        <v>0.06</v>
      </c>
      <c r="R287" s="21">
        <f t="shared" si="131"/>
        <v>0.27883089770354907</v>
      </c>
      <c r="S287">
        <f t="shared" si="135"/>
        <v>0.33883089770354907</v>
      </c>
      <c r="T287" t="b">
        <f t="shared" si="144"/>
        <v>0</v>
      </c>
      <c r="U287">
        <f t="shared" si="145"/>
        <v>0.88</v>
      </c>
      <c r="V287">
        <f t="shared" si="146"/>
        <v>-0.88</v>
      </c>
      <c r="W287" s="20">
        <f t="shared" ca="1" si="147"/>
        <v>0.2838869721777636</v>
      </c>
      <c r="X287">
        <f t="shared" ca="1" si="148"/>
        <v>-0.24982053551643196</v>
      </c>
      <c r="Y287">
        <f t="shared" si="132"/>
        <v>0.44</v>
      </c>
      <c r="Z287">
        <f t="shared" si="132"/>
        <v>5.7299999999999997E-2</v>
      </c>
      <c r="AA287" s="21">
        <f t="shared" si="133"/>
        <v>0.27190823774765382</v>
      </c>
      <c r="AB287">
        <f t="shared" si="136"/>
        <v>0.32920823774765384</v>
      </c>
      <c r="AC287" t="b">
        <f t="shared" si="149"/>
        <v>0</v>
      </c>
      <c r="AD287">
        <f t="shared" si="150"/>
        <v>0.44</v>
      </c>
      <c r="AE287">
        <f t="shared" si="151"/>
        <v>-0.44</v>
      </c>
      <c r="AF287" s="20">
        <f t="shared" ca="1" si="152"/>
        <v>0.2838869721777636</v>
      </c>
      <c r="AG287">
        <f t="shared" ca="1" si="153"/>
        <v>-0.12491026775821598</v>
      </c>
    </row>
    <row r="288" spans="1:33" x14ac:dyDescent="0.25">
      <c r="A288" s="10">
        <v>45352</v>
      </c>
      <c r="B288">
        <f>VLOOKUP($A288,CurveFetch!$D$8:$T$292,B$12)</f>
        <v>6.22</v>
      </c>
      <c r="C288">
        <f>VLOOKUP($A288,CurveFetch!$D$8:$T$292,C$12)</f>
        <v>0</v>
      </c>
      <c r="D288">
        <f>VLOOKUP($A288,CurveFetch!$D$8:$T$292,D$12)</f>
        <v>0</v>
      </c>
      <c r="E288">
        <f t="shared" si="137"/>
        <v>6.22</v>
      </c>
      <c r="F288">
        <f t="shared" si="138"/>
        <v>0</v>
      </c>
      <c r="G288">
        <f t="shared" si="128"/>
        <v>0.88</v>
      </c>
      <c r="H288">
        <f t="shared" si="128"/>
        <v>0.06</v>
      </c>
      <c r="I288" s="21">
        <f t="shared" si="129"/>
        <v>0.34118143459915612</v>
      </c>
      <c r="J288">
        <f t="shared" si="134"/>
        <v>0.40118143459915612</v>
      </c>
      <c r="K288" t="b">
        <f t="shared" si="139"/>
        <v>0</v>
      </c>
      <c r="L288">
        <f t="shared" si="140"/>
        <v>0.88</v>
      </c>
      <c r="M288">
        <f t="shared" si="141"/>
        <v>-0.88</v>
      </c>
      <c r="N288" s="20">
        <f t="shared" ca="1" si="142"/>
        <v>0.28264922461372299</v>
      </c>
      <c r="O288">
        <f t="shared" ca="1" si="143"/>
        <v>-0.24873131766007622</v>
      </c>
      <c r="P288">
        <f t="shared" si="130"/>
        <v>0.88</v>
      </c>
      <c r="Q288">
        <f t="shared" si="130"/>
        <v>0.06</v>
      </c>
      <c r="R288" s="21">
        <f t="shared" si="131"/>
        <v>0.27269311064718166</v>
      </c>
      <c r="S288">
        <f t="shared" si="135"/>
        <v>0.33269311064718166</v>
      </c>
      <c r="T288" t="b">
        <f t="shared" si="144"/>
        <v>0</v>
      </c>
      <c r="U288">
        <f t="shared" si="145"/>
        <v>0.88</v>
      </c>
      <c r="V288">
        <f t="shared" si="146"/>
        <v>-0.88</v>
      </c>
      <c r="W288" s="20">
        <f t="shared" ca="1" si="147"/>
        <v>0.28264922461372299</v>
      </c>
      <c r="X288">
        <f t="shared" ca="1" si="148"/>
        <v>-0.24873131766007622</v>
      </c>
      <c r="Y288">
        <f t="shared" si="132"/>
        <v>0.44</v>
      </c>
      <c r="Z288">
        <f t="shared" si="132"/>
        <v>5.7299999999999997E-2</v>
      </c>
      <c r="AA288" s="21">
        <f t="shared" si="133"/>
        <v>0.26592283628779978</v>
      </c>
      <c r="AB288">
        <f t="shared" si="136"/>
        <v>0.3232228362877998</v>
      </c>
      <c r="AC288" t="b">
        <f t="shared" si="149"/>
        <v>0</v>
      </c>
      <c r="AD288">
        <f t="shared" si="150"/>
        <v>0.44</v>
      </c>
      <c r="AE288">
        <f t="shared" si="151"/>
        <v>-0.44</v>
      </c>
      <c r="AF288" s="20">
        <f t="shared" ca="1" si="152"/>
        <v>0.28264922461372299</v>
      </c>
      <c r="AG288">
        <f t="shared" ca="1" si="153"/>
        <v>-0.12436565883003811</v>
      </c>
    </row>
    <row r="289" spans="1:33" x14ac:dyDescent="0.25">
      <c r="A289" s="10">
        <v>45383</v>
      </c>
      <c r="B289">
        <f>VLOOKUP($A289,CurveFetch!$D$8:$T$292,B$12)</f>
        <v>6.1070000000000002</v>
      </c>
      <c r="C289">
        <f>VLOOKUP($A289,CurveFetch!$D$8:$T$292,C$12)</f>
        <v>0</v>
      </c>
      <c r="D289">
        <f>VLOOKUP($A289,CurveFetch!$D$8:$T$292,D$12)</f>
        <v>0</v>
      </c>
      <c r="E289">
        <f t="shared" si="137"/>
        <v>6.1070000000000002</v>
      </c>
      <c r="F289">
        <f t="shared" si="138"/>
        <v>0</v>
      </c>
      <c r="G289">
        <f t="shared" si="128"/>
        <v>0.88</v>
      </c>
      <c r="H289">
        <f t="shared" si="128"/>
        <v>0.06</v>
      </c>
      <c r="I289" s="21">
        <f t="shared" si="129"/>
        <v>0.33498312236286926</v>
      </c>
      <c r="J289">
        <f t="shared" si="134"/>
        <v>0.39498312236286925</v>
      </c>
      <c r="K289" t="b">
        <f t="shared" si="139"/>
        <v>0</v>
      </c>
      <c r="L289">
        <f t="shared" si="140"/>
        <v>0.88</v>
      </c>
      <c r="M289">
        <f t="shared" si="141"/>
        <v>-0.88</v>
      </c>
      <c r="N289" s="20">
        <f t="shared" ca="1" si="142"/>
        <v>0.28133208223165923</v>
      </c>
      <c r="O289">
        <f t="shared" ca="1" si="143"/>
        <v>-0.24757223236386011</v>
      </c>
      <c r="P289">
        <f t="shared" si="130"/>
        <v>0.88</v>
      </c>
      <c r="Q289">
        <f t="shared" si="130"/>
        <v>0.06</v>
      </c>
      <c r="R289" s="21">
        <f t="shared" si="131"/>
        <v>0.26773903966597079</v>
      </c>
      <c r="S289">
        <f t="shared" si="135"/>
        <v>0.32773903966597079</v>
      </c>
      <c r="T289" t="b">
        <f t="shared" si="144"/>
        <v>0</v>
      </c>
      <c r="U289">
        <f t="shared" si="145"/>
        <v>0.88</v>
      </c>
      <c r="V289">
        <f t="shared" si="146"/>
        <v>-0.88</v>
      </c>
      <c r="W289" s="20">
        <f t="shared" ca="1" si="147"/>
        <v>0.28133208223165923</v>
      </c>
      <c r="X289">
        <f t="shared" ca="1" si="148"/>
        <v>-0.24757223236386011</v>
      </c>
      <c r="Y289">
        <f t="shared" si="132"/>
        <v>0.44</v>
      </c>
      <c r="Z289">
        <f t="shared" si="132"/>
        <v>5.7299999999999997E-2</v>
      </c>
      <c r="AA289" s="21">
        <f t="shared" si="133"/>
        <v>0.2610917622523462</v>
      </c>
      <c r="AB289">
        <f t="shared" si="136"/>
        <v>0.31839176225234622</v>
      </c>
      <c r="AC289" t="b">
        <f t="shared" si="149"/>
        <v>0</v>
      </c>
      <c r="AD289">
        <f t="shared" si="150"/>
        <v>0.44</v>
      </c>
      <c r="AE289">
        <f t="shared" si="151"/>
        <v>-0.44</v>
      </c>
      <c r="AF289" s="20">
        <f t="shared" ca="1" si="152"/>
        <v>0.28133208223165923</v>
      </c>
      <c r="AG289">
        <f t="shared" ca="1" si="153"/>
        <v>-0.12378611618193006</v>
      </c>
    </row>
    <row r="290" spans="1:33" x14ac:dyDescent="0.25">
      <c r="A290" s="10">
        <v>45413</v>
      </c>
      <c r="B290">
        <f>VLOOKUP($A290,CurveFetch!$D$8:$T$292,B$12)</f>
        <v>6.1470000000000002</v>
      </c>
      <c r="C290">
        <f>VLOOKUP($A290,CurveFetch!$D$8:$T$292,C$12)</f>
        <v>0</v>
      </c>
      <c r="D290">
        <f>VLOOKUP($A290,CurveFetch!$D$8:$T$292,D$12)</f>
        <v>0</v>
      </c>
      <c r="E290">
        <f t="shared" si="137"/>
        <v>6.1470000000000002</v>
      </c>
      <c r="F290">
        <f t="shared" si="138"/>
        <v>0</v>
      </c>
      <c r="G290">
        <f t="shared" si="128"/>
        <v>0.88</v>
      </c>
      <c r="H290">
        <f t="shared" si="128"/>
        <v>0.06</v>
      </c>
      <c r="I290" s="21">
        <f t="shared" si="129"/>
        <v>0.33717721518987342</v>
      </c>
      <c r="J290">
        <f t="shared" si="134"/>
        <v>0.39717721518987342</v>
      </c>
      <c r="K290" t="b">
        <f t="shared" si="139"/>
        <v>0</v>
      </c>
      <c r="L290">
        <f t="shared" si="140"/>
        <v>0.88</v>
      </c>
      <c r="M290">
        <f t="shared" si="141"/>
        <v>-0.88</v>
      </c>
      <c r="N290" s="20">
        <f t="shared" ca="1" si="142"/>
        <v>0.28006327267601083</v>
      </c>
      <c r="O290">
        <f t="shared" ca="1" si="143"/>
        <v>-0.24645567995488954</v>
      </c>
      <c r="P290">
        <f t="shared" si="130"/>
        <v>0.88</v>
      </c>
      <c r="Q290">
        <f t="shared" si="130"/>
        <v>0.06</v>
      </c>
      <c r="R290" s="21">
        <f t="shared" si="131"/>
        <v>0.26949269311064722</v>
      </c>
      <c r="S290">
        <f t="shared" si="135"/>
        <v>0.32949269311064722</v>
      </c>
      <c r="T290" t="b">
        <f t="shared" si="144"/>
        <v>0</v>
      </c>
      <c r="U290">
        <f t="shared" si="145"/>
        <v>0.88</v>
      </c>
      <c r="V290">
        <f t="shared" si="146"/>
        <v>-0.88</v>
      </c>
      <c r="W290" s="20">
        <f t="shared" ca="1" si="147"/>
        <v>0.28006327267601083</v>
      </c>
      <c r="X290">
        <f t="shared" ca="1" si="148"/>
        <v>-0.24645567995488954</v>
      </c>
      <c r="Y290">
        <f t="shared" si="132"/>
        <v>0.44</v>
      </c>
      <c r="Z290">
        <f t="shared" si="132"/>
        <v>5.7299999999999997E-2</v>
      </c>
      <c r="AA290" s="21">
        <f t="shared" si="133"/>
        <v>0.26280187695516166</v>
      </c>
      <c r="AB290">
        <f t="shared" si="136"/>
        <v>0.32010187695516168</v>
      </c>
      <c r="AC290" t="b">
        <f t="shared" si="149"/>
        <v>0</v>
      </c>
      <c r="AD290">
        <f t="shared" si="150"/>
        <v>0.44</v>
      </c>
      <c r="AE290">
        <f t="shared" si="151"/>
        <v>-0.44</v>
      </c>
      <c r="AF290" s="20">
        <f t="shared" ca="1" si="152"/>
        <v>0.28006327267601083</v>
      </c>
      <c r="AG290">
        <f t="shared" ca="1" si="153"/>
        <v>-0.12322783997744477</v>
      </c>
    </row>
    <row r="291" spans="1:33" x14ac:dyDescent="0.25">
      <c r="A291" s="10">
        <v>45444</v>
      </c>
      <c r="B291">
        <f>VLOOKUP($A291,CurveFetch!$D$8:$T$292,B$12)</f>
        <v>6.1959999999999997</v>
      </c>
      <c r="C291">
        <f>VLOOKUP($A291,CurveFetch!$D$8:$T$292,C$12)</f>
        <v>0</v>
      </c>
      <c r="D291">
        <f>VLOOKUP($A291,CurveFetch!$D$8:$T$292,D$12)</f>
        <v>0</v>
      </c>
      <c r="E291">
        <f t="shared" si="137"/>
        <v>6.1959999999999997</v>
      </c>
      <c r="F291">
        <f t="shared" si="138"/>
        <v>0</v>
      </c>
      <c r="G291">
        <f t="shared" si="128"/>
        <v>0.88</v>
      </c>
      <c r="H291">
        <f t="shared" si="128"/>
        <v>0.06</v>
      </c>
      <c r="I291" s="21">
        <f t="shared" si="129"/>
        <v>0.33986497890295359</v>
      </c>
      <c r="J291">
        <f t="shared" si="134"/>
        <v>0.39986497890295358</v>
      </c>
      <c r="K291" t="b">
        <f t="shared" si="139"/>
        <v>0</v>
      </c>
      <c r="L291">
        <f t="shared" si="140"/>
        <v>0.88</v>
      </c>
      <c r="M291">
        <f t="shared" si="141"/>
        <v>-0.88</v>
      </c>
      <c r="N291" s="20">
        <f t="shared" ca="1" si="142"/>
        <v>0.27875818080248754</v>
      </c>
      <c r="O291">
        <f t="shared" ca="1" si="143"/>
        <v>-0.24530719910618903</v>
      </c>
      <c r="P291">
        <f t="shared" si="130"/>
        <v>0.88</v>
      </c>
      <c r="Q291">
        <f t="shared" si="130"/>
        <v>0.06</v>
      </c>
      <c r="R291" s="21">
        <f t="shared" si="131"/>
        <v>0.27164091858037581</v>
      </c>
      <c r="S291">
        <f t="shared" si="135"/>
        <v>0.33164091858037581</v>
      </c>
      <c r="T291" t="b">
        <f t="shared" si="144"/>
        <v>0</v>
      </c>
      <c r="U291">
        <f t="shared" si="145"/>
        <v>0.88</v>
      </c>
      <c r="V291">
        <f t="shared" si="146"/>
        <v>-0.88</v>
      </c>
      <c r="W291" s="20">
        <f t="shared" ca="1" si="147"/>
        <v>0.27875818080248754</v>
      </c>
      <c r="X291">
        <f t="shared" ca="1" si="148"/>
        <v>-0.24530719910618903</v>
      </c>
      <c r="Y291">
        <f t="shared" si="132"/>
        <v>0.44</v>
      </c>
      <c r="Z291">
        <f t="shared" si="132"/>
        <v>5.7299999999999997E-2</v>
      </c>
      <c r="AA291" s="21">
        <f t="shared" si="133"/>
        <v>0.26489676746611052</v>
      </c>
      <c r="AB291">
        <f t="shared" si="136"/>
        <v>0.32219676746611053</v>
      </c>
      <c r="AC291" t="b">
        <f t="shared" si="149"/>
        <v>0</v>
      </c>
      <c r="AD291">
        <f t="shared" si="150"/>
        <v>0.44</v>
      </c>
      <c r="AE291">
        <f t="shared" si="151"/>
        <v>-0.44</v>
      </c>
      <c r="AF291" s="20">
        <f t="shared" ca="1" si="152"/>
        <v>0.27875818080248754</v>
      </c>
      <c r="AG291">
        <f t="shared" ca="1" si="153"/>
        <v>-0.12265359955309452</v>
      </c>
    </row>
    <row r="292" spans="1:33" x14ac:dyDescent="0.25">
      <c r="A292" s="10">
        <v>45474</v>
      </c>
      <c r="B292">
        <f>VLOOKUP($A292,CurveFetch!$D$8:$T$292,B$12)</f>
        <v>6.226</v>
      </c>
      <c r="C292">
        <f>VLOOKUP($A292,CurveFetch!$D$8:$T$292,C$12)</f>
        <v>0</v>
      </c>
      <c r="D292">
        <f>VLOOKUP($A292,CurveFetch!$D$8:$T$292,D$12)</f>
        <v>0</v>
      </c>
      <c r="E292">
        <f t="shared" si="137"/>
        <v>6.226</v>
      </c>
      <c r="F292">
        <f t="shared" si="138"/>
        <v>0</v>
      </c>
      <c r="G292">
        <f t="shared" si="128"/>
        <v>0.88</v>
      </c>
      <c r="H292">
        <f t="shared" si="128"/>
        <v>0.06</v>
      </c>
      <c r="I292" s="21">
        <f t="shared" si="129"/>
        <v>0.34151054852320678</v>
      </c>
      <c r="J292">
        <f t="shared" si="134"/>
        <v>0.40151054852320678</v>
      </c>
      <c r="K292" t="b">
        <f t="shared" si="139"/>
        <v>0</v>
      </c>
      <c r="L292">
        <f t="shared" si="140"/>
        <v>0.88</v>
      </c>
      <c r="M292">
        <f t="shared" si="141"/>
        <v>-0.88</v>
      </c>
      <c r="N292" s="20">
        <f t="shared" ca="1" si="142"/>
        <v>0.27750097955934555</v>
      </c>
      <c r="O292">
        <f t="shared" ca="1" si="143"/>
        <v>-0.24420086201222407</v>
      </c>
      <c r="P292">
        <f t="shared" si="130"/>
        <v>0.88</v>
      </c>
      <c r="Q292">
        <f t="shared" si="130"/>
        <v>0.06</v>
      </c>
      <c r="R292" s="21">
        <f t="shared" si="131"/>
        <v>0.27295615866388312</v>
      </c>
      <c r="S292">
        <f t="shared" si="135"/>
        <v>0.33295615866388312</v>
      </c>
      <c r="T292" t="b">
        <f t="shared" si="144"/>
        <v>0</v>
      </c>
      <c r="U292">
        <f t="shared" si="145"/>
        <v>0.88</v>
      </c>
      <c r="V292">
        <f t="shared" si="146"/>
        <v>-0.88</v>
      </c>
      <c r="W292" s="20">
        <f t="shared" ca="1" si="147"/>
        <v>0.27750097955934555</v>
      </c>
      <c r="X292">
        <f t="shared" ca="1" si="148"/>
        <v>-0.24420086201222407</v>
      </c>
      <c r="Y292">
        <f t="shared" si="132"/>
        <v>0.44</v>
      </c>
      <c r="Z292">
        <f t="shared" si="132"/>
        <v>5.7299999999999997E-2</v>
      </c>
      <c r="AA292" s="21">
        <f t="shared" si="133"/>
        <v>0.26617935349322214</v>
      </c>
      <c r="AB292">
        <f t="shared" si="136"/>
        <v>0.32347935349322215</v>
      </c>
      <c r="AC292" t="b">
        <f t="shared" si="149"/>
        <v>0</v>
      </c>
      <c r="AD292">
        <f t="shared" si="150"/>
        <v>0.44</v>
      </c>
      <c r="AE292">
        <f t="shared" si="151"/>
        <v>-0.44</v>
      </c>
      <c r="AF292" s="20">
        <f t="shared" ca="1" si="152"/>
        <v>0.27750097955934555</v>
      </c>
      <c r="AG292">
        <f t="shared" ca="1" si="153"/>
        <v>-0.12210043100611204</v>
      </c>
    </row>
    <row r="293" spans="1:33" x14ac:dyDescent="0.25">
      <c r="A293" s="10">
        <v>45505</v>
      </c>
      <c r="B293">
        <f>VLOOKUP($A293,CurveFetch!$D$8:$T$292,B$12)</f>
        <v>6.2839999999999998</v>
      </c>
      <c r="C293">
        <f>VLOOKUP($A293,CurveFetch!$D$8:$T$292,C$12)</f>
        <v>0</v>
      </c>
      <c r="D293">
        <f>VLOOKUP($A293,CurveFetch!$D$8:$T$292,D$12)</f>
        <v>0</v>
      </c>
      <c r="E293">
        <f t="shared" si="137"/>
        <v>6.2839999999999998</v>
      </c>
      <c r="F293">
        <f t="shared" si="138"/>
        <v>0</v>
      </c>
      <c r="G293">
        <f t="shared" si="128"/>
        <v>0.88</v>
      </c>
      <c r="H293">
        <f t="shared" si="128"/>
        <v>0.06</v>
      </c>
      <c r="I293" s="21">
        <f t="shared" si="129"/>
        <v>0.34469198312236288</v>
      </c>
      <c r="J293">
        <f t="shared" si="134"/>
        <v>0.40469198312236287</v>
      </c>
      <c r="K293" t="b">
        <f t="shared" si="139"/>
        <v>0</v>
      </c>
      <c r="L293">
        <f t="shared" si="140"/>
        <v>0.88</v>
      </c>
      <c r="M293">
        <f t="shared" si="141"/>
        <v>-0.88</v>
      </c>
      <c r="N293" s="20">
        <f t="shared" ca="1" si="142"/>
        <v>0.27620782794450804</v>
      </c>
      <c r="O293">
        <f t="shared" ca="1" si="143"/>
        <v>-0.24306288859116709</v>
      </c>
      <c r="P293">
        <f t="shared" si="130"/>
        <v>0.88</v>
      </c>
      <c r="Q293">
        <f t="shared" si="130"/>
        <v>0.06</v>
      </c>
      <c r="R293" s="21">
        <f t="shared" si="131"/>
        <v>0.27549895615866388</v>
      </c>
      <c r="S293">
        <f t="shared" si="135"/>
        <v>0.33549895615866387</v>
      </c>
      <c r="T293" t="b">
        <f t="shared" si="144"/>
        <v>0</v>
      </c>
      <c r="U293">
        <f t="shared" si="145"/>
        <v>0.88</v>
      </c>
      <c r="V293">
        <f t="shared" si="146"/>
        <v>-0.88</v>
      </c>
      <c r="W293" s="20">
        <f t="shared" ca="1" si="147"/>
        <v>0.27620782794450804</v>
      </c>
      <c r="X293">
        <f t="shared" ca="1" si="148"/>
        <v>-0.24306288859116709</v>
      </c>
      <c r="Y293">
        <f t="shared" si="132"/>
        <v>0.44</v>
      </c>
      <c r="Z293">
        <f t="shared" si="132"/>
        <v>5.7299999999999997E-2</v>
      </c>
      <c r="AA293" s="21">
        <f t="shared" si="133"/>
        <v>0.2686590198123045</v>
      </c>
      <c r="AB293">
        <f t="shared" si="136"/>
        <v>0.32595901981230452</v>
      </c>
      <c r="AC293" t="b">
        <f t="shared" si="149"/>
        <v>0</v>
      </c>
      <c r="AD293">
        <f t="shared" si="150"/>
        <v>0.44</v>
      </c>
      <c r="AE293">
        <f t="shared" si="151"/>
        <v>-0.44</v>
      </c>
      <c r="AF293" s="20">
        <f t="shared" ca="1" si="152"/>
        <v>0.27620782794450804</v>
      </c>
      <c r="AG293">
        <f t="shared" ca="1" si="153"/>
        <v>-0.12153144429558355</v>
      </c>
    </row>
    <row r="294" spans="1:33" x14ac:dyDescent="0.25">
      <c r="A294" s="10">
        <v>45536</v>
      </c>
      <c r="B294">
        <f>VLOOKUP($A294,CurveFetch!$D$8:$T$292,B$12)</f>
        <v>6.2919999999999998</v>
      </c>
      <c r="C294">
        <f>VLOOKUP($A294,CurveFetch!$D$8:$T$292,C$12)</f>
        <v>0</v>
      </c>
      <c r="D294">
        <f>VLOOKUP($A294,CurveFetch!$D$8:$T$292,D$12)</f>
        <v>0</v>
      </c>
      <c r="E294">
        <f t="shared" si="137"/>
        <v>6.2919999999999998</v>
      </c>
      <c r="F294">
        <f t="shared" si="138"/>
        <v>0</v>
      </c>
      <c r="G294">
        <f t="shared" si="128"/>
        <v>0.88</v>
      </c>
      <c r="H294">
        <f t="shared" si="128"/>
        <v>0.06</v>
      </c>
      <c r="I294" s="21">
        <f t="shared" si="129"/>
        <v>0.34513080168776372</v>
      </c>
      <c r="J294">
        <f t="shared" si="134"/>
        <v>0.40513080168776372</v>
      </c>
      <c r="K294" t="b">
        <f t="shared" si="139"/>
        <v>0</v>
      </c>
      <c r="L294">
        <f t="shared" si="140"/>
        <v>0.88</v>
      </c>
      <c r="M294">
        <f t="shared" si="141"/>
        <v>-0.88</v>
      </c>
      <c r="N294" s="20">
        <f t="shared" ca="1" si="142"/>
        <v>0.27492070240244898</v>
      </c>
      <c r="O294">
        <f t="shared" ca="1" si="143"/>
        <v>-0.2419302181141551</v>
      </c>
      <c r="P294">
        <f t="shared" si="130"/>
        <v>0.88</v>
      </c>
      <c r="Q294">
        <f t="shared" si="130"/>
        <v>0.06</v>
      </c>
      <c r="R294" s="21">
        <f t="shared" si="131"/>
        <v>0.2758496868475992</v>
      </c>
      <c r="S294">
        <f t="shared" si="135"/>
        <v>0.33584968684759919</v>
      </c>
      <c r="T294" t="b">
        <f t="shared" si="144"/>
        <v>0</v>
      </c>
      <c r="U294">
        <f t="shared" si="145"/>
        <v>0.88</v>
      </c>
      <c r="V294">
        <f t="shared" si="146"/>
        <v>-0.88</v>
      </c>
      <c r="W294" s="20">
        <f t="shared" ca="1" si="147"/>
        <v>0.27492070240244898</v>
      </c>
      <c r="X294">
        <f t="shared" ca="1" si="148"/>
        <v>-0.2419302181141551</v>
      </c>
      <c r="Y294">
        <f t="shared" si="132"/>
        <v>0.44</v>
      </c>
      <c r="Z294">
        <f t="shared" si="132"/>
        <v>5.7299999999999997E-2</v>
      </c>
      <c r="AA294" s="21">
        <f t="shared" si="133"/>
        <v>0.26900104275286757</v>
      </c>
      <c r="AB294">
        <f t="shared" si="136"/>
        <v>0.32630104275286759</v>
      </c>
      <c r="AC294" t="b">
        <f t="shared" si="149"/>
        <v>0</v>
      </c>
      <c r="AD294">
        <f t="shared" si="150"/>
        <v>0.44</v>
      </c>
      <c r="AE294">
        <f t="shared" si="151"/>
        <v>-0.44</v>
      </c>
      <c r="AF294" s="20">
        <f t="shared" ca="1" si="152"/>
        <v>0.27492070240244898</v>
      </c>
      <c r="AG294">
        <f t="shared" ca="1" si="153"/>
        <v>-0.12096510905707755</v>
      </c>
    </row>
    <row r="295" spans="1:33" x14ac:dyDescent="0.25">
      <c r="A295" s="10">
        <v>45566</v>
      </c>
      <c r="B295">
        <f>VLOOKUP($A295,CurveFetch!$D$8:$T$292,B$12)</f>
        <v>6.32</v>
      </c>
      <c r="C295">
        <f>VLOOKUP($A295,CurveFetch!$D$8:$T$292,C$12)</f>
        <v>0</v>
      </c>
      <c r="D295">
        <f>VLOOKUP($A295,CurveFetch!$D$8:$T$292,D$12)</f>
        <v>0</v>
      </c>
      <c r="E295">
        <f t="shared" si="137"/>
        <v>6.32</v>
      </c>
      <c r="F295">
        <f t="shared" si="138"/>
        <v>0</v>
      </c>
      <c r="G295">
        <f t="shared" si="128"/>
        <v>0.88</v>
      </c>
      <c r="H295">
        <f t="shared" si="128"/>
        <v>0.06</v>
      </c>
      <c r="I295" s="21">
        <f t="shared" si="129"/>
        <v>0.34666666666666668</v>
      </c>
      <c r="J295">
        <f t="shared" si="134"/>
        <v>0.40666666666666668</v>
      </c>
      <c r="K295" t="b">
        <f t="shared" si="139"/>
        <v>0</v>
      </c>
      <c r="L295">
        <f t="shared" si="140"/>
        <v>0.88</v>
      </c>
      <c r="M295">
        <f t="shared" si="141"/>
        <v>-0.88</v>
      </c>
      <c r="N295" s="20">
        <f t="shared" ca="1" si="142"/>
        <v>0.27368080821232765</v>
      </c>
      <c r="O295">
        <f t="shared" ca="1" si="143"/>
        <v>-0.24083911122684834</v>
      </c>
      <c r="P295">
        <f t="shared" si="130"/>
        <v>0.88</v>
      </c>
      <c r="Q295">
        <f t="shared" si="130"/>
        <v>0.06</v>
      </c>
      <c r="R295" s="21">
        <f t="shared" si="131"/>
        <v>0.2770772442588727</v>
      </c>
      <c r="S295">
        <f t="shared" si="135"/>
        <v>0.3370772442588727</v>
      </c>
      <c r="T295" t="b">
        <f t="shared" si="144"/>
        <v>0</v>
      </c>
      <c r="U295">
        <f t="shared" si="145"/>
        <v>0.88</v>
      </c>
      <c r="V295">
        <f t="shared" si="146"/>
        <v>-0.88</v>
      </c>
      <c r="W295" s="20">
        <f t="shared" ca="1" si="147"/>
        <v>0.27368080821232765</v>
      </c>
      <c r="X295">
        <f t="shared" ca="1" si="148"/>
        <v>-0.24083911122684834</v>
      </c>
      <c r="Y295">
        <f t="shared" si="132"/>
        <v>0.44</v>
      </c>
      <c r="Z295">
        <f t="shared" si="132"/>
        <v>5.7299999999999997E-2</v>
      </c>
      <c r="AA295" s="21">
        <f t="shared" si="133"/>
        <v>0.27019812304483842</v>
      </c>
      <c r="AB295">
        <f t="shared" si="136"/>
        <v>0.32749812304483844</v>
      </c>
      <c r="AC295" t="b">
        <f t="shared" si="149"/>
        <v>0</v>
      </c>
      <c r="AD295">
        <f t="shared" si="150"/>
        <v>0.44</v>
      </c>
      <c r="AE295">
        <f t="shared" si="151"/>
        <v>-0.44</v>
      </c>
      <c r="AF295" s="20">
        <f t="shared" ca="1" si="152"/>
        <v>0.27368080821232765</v>
      </c>
      <c r="AG295">
        <f t="shared" ca="1" si="153"/>
        <v>-0.12041955561342417</v>
      </c>
    </row>
    <row r="296" spans="1:33" x14ac:dyDescent="0.25">
      <c r="A296" s="10">
        <v>45597</v>
      </c>
      <c r="B296">
        <f>VLOOKUP($A296,CurveFetch!$D$8:$T$292,B$12)</f>
        <v>6.4420000000000002</v>
      </c>
      <c r="C296">
        <f>VLOOKUP($A296,CurveFetch!$D$8:$T$292,C$12)</f>
        <v>0</v>
      </c>
      <c r="D296">
        <f>VLOOKUP($A296,CurveFetch!$D$8:$T$292,D$12)</f>
        <v>0</v>
      </c>
      <c r="E296">
        <f t="shared" si="137"/>
        <v>6.4420000000000002</v>
      </c>
      <c r="F296">
        <f t="shared" si="138"/>
        <v>0</v>
      </c>
      <c r="G296">
        <f t="shared" si="128"/>
        <v>0.88</v>
      </c>
      <c r="H296">
        <f t="shared" si="128"/>
        <v>0.06</v>
      </c>
      <c r="I296" s="21">
        <f t="shared" si="129"/>
        <v>0.35335864978902959</v>
      </c>
      <c r="J296">
        <f t="shared" si="134"/>
        <v>0.41335864978902959</v>
      </c>
      <c r="K296" t="b">
        <f t="shared" si="139"/>
        <v>0</v>
      </c>
      <c r="L296">
        <f t="shared" si="140"/>
        <v>0.88</v>
      </c>
      <c r="M296">
        <f t="shared" si="141"/>
        <v>-0.88</v>
      </c>
      <c r="N296" s="20">
        <f t="shared" ca="1" si="142"/>
        <v>0.27240545855535769</v>
      </c>
      <c r="O296">
        <f t="shared" ca="1" si="143"/>
        <v>-0.23971680352871477</v>
      </c>
      <c r="P296">
        <f t="shared" si="130"/>
        <v>0.88</v>
      </c>
      <c r="Q296">
        <f t="shared" si="130"/>
        <v>0.06</v>
      </c>
      <c r="R296" s="21">
        <f t="shared" si="131"/>
        <v>0.28242588726513573</v>
      </c>
      <c r="S296">
        <f t="shared" si="135"/>
        <v>0.34242588726513573</v>
      </c>
      <c r="T296" t="b">
        <f t="shared" si="144"/>
        <v>0</v>
      </c>
      <c r="U296">
        <f t="shared" si="145"/>
        <v>0.88</v>
      </c>
      <c r="V296">
        <f t="shared" si="146"/>
        <v>-0.88</v>
      </c>
      <c r="W296" s="20">
        <f t="shared" ca="1" si="147"/>
        <v>0.27240545855535769</v>
      </c>
      <c r="X296">
        <f t="shared" ca="1" si="148"/>
        <v>-0.23971680352871477</v>
      </c>
      <c r="Y296">
        <f t="shared" si="132"/>
        <v>0.44</v>
      </c>
      <c r="Z296">
        <f t="shared" si="132"/>
        <v>5.7299999999999997E-2</v>
      </c>
      <c r="AA296" s="21">
        <f t="shared" si="133"/>
        <v>0.27541397288842545</v>
      </c>
      <c r="AB296">
        <f t="shared" si="136"/>
        <v>0.33271397288842547</v>
      </c>
      <c r="AC296" t="b">
        <f t="shared" si="149"/>
        <v>0</v>
      </c>
      <c r="AD296">
        <f t="shared" si="150"/>
        <v>0.44</v>
      </c>
      <c r="AE296">
        <f t="shared" si="151"/>
        <v>-0.44</v>
      </c>
      <c r="AF296" s="20">
        <f t="shared" ca="1" si="152"/>
        <v>0.27240545855535769</v>
      </c>
      <c r="AG296">
        <f t="shared" ca="1" si="153"/>
        <v>-0.11985840176435739</v>
      </c>
    </row>
    <row r="297" spans="1:33" x14ac:dyDescent="0.25">
      <c r="A297" s="10">
        <v>45627</v>
      </c>
      <c r="B297">
        <f>VLOOKUP($A297,CurveFetch!$D$8:$T$292,B$12)</f>
        <v>6.57</v>
      </c>
      <c r="C297">
        <f>VLOOKUP($A297,CurveFetch!$D$8:$T$292,C$12)</f>
        <v>0</v>
      </c>
      <c r="D297">
        <f>VLOOKUP($A297,CurveFetch!$D$8:$T$292,D$12)</f>
        <v>0</v>
      </c>
      <c r="E297">
        <f t="shared" si="137"/>
        <v>6.57</v>
      </c>
      <c r="F297">
        <f t="shared" si="138"/>
        <v>0</v>
      </c>
      <c r="G297">
        <f t="shared" si="128"/>
        <v>0.88</v>
      </c>
      <c r="H297">
        <f t="shared" si="128"/>
        <v>0.06</v>
      </c>
      <c r="I297" s="21">
        <f t="shared" si="129"/>
        <v>0.36037974683544305</v>
      </c>
      <c r="J297">
        <f t="shared" si="134"/>
        <v>0.42037974683544305</v>
      </c>
      <c r="K297" t="b">
        <f t="shared" si="139"/>
        <v>0</v>
      </c>
      <c r="L297">
        <f t="shared" si="140"/>
        <v>0.88</v>
      </c>
      <c r="M297">
        <f t="shared" si="141"/>
        <v>-0.88</v>
      </c>
      <c r="N297" s="20">
        <f t="shared" ca="1" si="142"/>
        <v>0.27117690813165884</v>
      </c>
      <c r="O297">
        <f t="shared" ca="1" si="143"/>
        <v>-0.23863567915585979</v>
      </c>
      <c r="P297">
        <f t="shared" si="130"/>
        <v>0.88</v>
      </c>
      <c r="Q297">
        <f t="shared" si="130"/>
        <v>0.06</v>
      </c>
      <c r="R297" s="21">
        <f t="shared" si="131"/>
        <v>0.28803757828810023</v>
      </c>
      <c r="S297">
        <f t="shared" si="135"/>
        <v>0.34803757828810022</v>
      </c>
      <c r="T297" t="b">
        <f t="shared" si="144"/>
        <v>0</v>
      </c>
      <c r="U297">
        <f t="shared" si="145"/>
        <v>0.88</v>
      </c>
      <c r="V297">
        <f t="shared" si="146"/>
        <v>-0.88</v>
      </c>
      <c r="W297" s="20">
        <f t="shared" ca="1" si="147"/>
        <v>0.27117690813165884</v>
      </c>
      <c r="X297">
        <f t="shared" ca="1" si="148"/>
        <v>-0.23863567915585979</v>
      </c>
      <c r="Y297">
        <f t="shared" si="132"/>
        <v>0.44</v>
      </c>
      <c r="Z297">
        <f t="shared" si="132"/>
        <v>5.7299999999999997E-2</v>
      </c>
      <c r="AA297" s="21">
        <f t="shared" si="133"/>
        <v>0.28088633993743484</v>
      </c>
      <c r="AB297">
        <f t="shared" si="136"/>
        <v>0.33818633993743485</v>
      </c>
      <c r="AC297" t="b">
        <f t="shared" si="149"/>
        <v>0</v>
      </c>
      <c r="AD297">
        <f t="shared" si="150"/>
        <v>0.44</v>
      </c>
      <c r="AE297">
        <f t="shared" si="151"/>
        <v>-0.44</v>
      </c>
      <c r="AF297" s="20">
        <f t="shared" ca="1" si="152"/>
        <v>0.27117690813165884</v>
      </c>
      <c r="AG297">
        <f t="shared" ca="1" si="153"/>
        <v>-0.11931783957792989</v>
      </c>
    </row>
  </sheetData>
  <mergeCells count="10">
    <mergeCell ref="C2:D2"/>
    <mergeCell ref="G1:O1"/>
    <mergeCell ref="G2:J2"/>
    <mergeCell ref="K2:O2"/>
    <mergeCell ref="P1:X1"/>
    <mergeCell ref="P2:S2"/>
    <mergeCell ref="T2:X2"/>
    <mergeCell ref="Y1:AG1"/>
    <mergeCell ref="Y2:AB2"/>
    <mergeCell ref="AC2:A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9"/>
  <sheetViews>
    <sheetView showGridLines="0" showRowColHeaders="0" tabSelected="1" workbookViewId="0">
      <selection activeCell="C4" sqref="C4"/>
    </sheetView>
  </sheetViews>
  <sheetFormatPr defaultRowHeight="13.2" x14ac:dyDescent="0.25"/>
  <cols>
    <col min="1" max="1" width="3.88671875" customWidth="1"/>
    <col min="2" max="2" width="12.6640625" customWidth="1"/>
    <col min="3" max="5" width="9.33203125" customWidth="1"/>
    <col min="6" max="7" width="5.88671875" customWidth="1"/>
    <col min="8" max="8" width="11.5546875" customWidth="1"/>
    <col min="9" max="9" width="11" customWidth="1"/>
    <col min="12" max="12" width="11.44140625" bestFit="1" customWidth="1"/>
  </cols>
  <sheetData>
    <row r="1" spans="1:14" ht="27.75" customHeight="1" thickTop="1" thickBot="1" x14ac:dyDescent="0.3">
      <c r="A1" s="58" t="s">
        <v>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1:14" ht="13.8" thickTop="1" x14ac:dyDescent="0.25">
      <c r="A2" s="45"/>
      <c r="B2" s="46"/>
      <c r="C2" s="46"/>
      <c r="D2" s="46"/>
      <c r="E2" s="46"/>
      <c r="F2" s="47"/>
      <c r="G2" s="46"/>
      <c r="H2" s="46"/>
      <c r="I2" s="46"/>
      <c r="J2" s="46"/>
      <c r="K2" s="46"/>
      <c r="L2" s="46"/>
      <c r="M2" s="46"/>
      <c r="N2" s="48"/>
    </row>
    <row r="3" spans="1:14" x14ac:dyDescent="0.2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4" x14ac:dyDescent="0.25">
      <c r="A4" s="45"/>
      <c r="B4" s="49"/>
      <c r="C4" s="50" t="s">
        <v>83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8"/>
    </row>
    <row r="5" spans="1:14" x14ac:dyDescent="0.2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8"/>
    </row>
    <row r="6" spans="1:14" ht="15.6" x14ac:dyDescent="0.3">
      <c r="A6" s="27"/>
      <c r="B6" s="28"/>
      <c r="C6" s="67" t="s">
        <v>55</v>
      </c>
      <c r="D6" s="67"/>
      <c r="E6" s="67"/>
      <c r="F6" s="29"/>
      <c r="G6" s="30"/>
      <c r="H6" s="67" t="s">
        <v>66</v>
      </c>
      <c r="I6" s="67"/>
      <c r="J6" s="67"/>
      <c r="K6" s="30"/>
      <c r="L6" s="67" t="s">
        <v>67</v>
      </c>
      <c r="M6" s="67"/>
      <c r="N6" s="68"/>
    </row>
    <row r="7" spans="1:14" ht="15" x14ac:dyDescent="0.25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32"/>
    </row>
    <row r="8" spans="1:14" ht="15.6" x14ac:dyDescent="0.3">
      <c r="A8" s="33" t="s">
        <v>62</v>
      </c>
      <c r="B8" s="30"/>
      <c r="C8" s="66">
        <v>21000</v>
      </c>
      <c r="D8" s="66"/>
      <c r="E8" s="66"/>
      <c r="F8" s="34"/>
      <c r="G8" s="35"/>
      <c r="H8" s="66">
        <v>114000</v>
      </c>
      <c r="I8" s="66"/>
      <c r="J8" s="66"/>
      <c r="K8" s="35"/>
      <c r="L8" s="66">
        <v>975000</v>
      </c>
      <c r="M8" s="66"/>
      <c r="N8" s="69"/>
    </row>
    <row r="9" spans="1:14" ht="15.6" x14ac:dyDescent="0.3">
      <c r="A9" s="33" t="s">
        <v>63</v>
      </c>
      <c r="B9" s="30"/>
      <c r="C9" s="63">
        <v>37073</v>
      </c>
      <c r="D9" s="64"/>
      <c r="E9" s="64"/>
      <c r="F9" s="36"/>
      <c r="G9" s="28"/>
      <c r="H9" s="63">
        <v>37073</v>
      </c>
      <c r="I9" s="64"/>
      <c r="J9" s="64"/>
      <c r="K9" s="28"/>
      <c r="L9" s="63">
        <v>37712</v>
      </c>
      <c r="M9" s="64"/>
      <c r="N9" s="65"/>
    </row>
    <row r="10" spans="1:14" ht="15.6" x14ac:dyDescent="0.3">
      <c r="A10" s="33" t="s">
        <v>64</v>
      </c>
      <c r="B10" s="30"/>
      <c r="C10" s="63">
        <v>37712</v>
      </c>
      <c r="D10" s="64"/>
      <c r="E10" s="64"/>
      <c r="F10" s="36"/>
      <c r="G10" s="28"/>
      <c r="H10" s="63">
        <v>37347</v>
      </c>
      <c r="I10" s="64"/>
      <c r="J10" s="64"/>
      <c r="K10" s="28"/>
      <c r="L10" s="63">
        <v>43191</v>
      </c>
      <c r="M10" s="64"/>
      <c r="N10" s="65"/>
    </row>
    <row r="11" spans="1:14" ht="15.6" hidden="1" x14ac:dyDescent="0.3">
      <c r="A11" s="33"/>
      <c r="B11" s="28" t="s">
        <v>82</v>
      </c>
      <c r="C11" s="38">
        <v>21</v>
      </c>
      <c r="D11" s="36"/>
      <c r="E11" s="36"/>
      <c r="F11" s="36"/>
      <c r="G11" s="28"/>
      <c r="H11" s="38">
        <v>9</v>
      </c>
      <c r="I11" s="38"/>
      <c r="J11" s="38"/>
      <c r="K11" s="39"/>
      <c r="L11" s="38">
        <v>180</v>
      </c>
      <c r="M11" s="36"/>
      <c r="N11" s="37"/>
    </row>
    <row r="12" spans="1:14" ht="15.6" x14ac:dyDescent="0.3">
      <c r="A12" s="33" t="s">
        <v>56</v>
      </c>
      <c r="B12" s="30"/>
      <c r="C12" s="64"/>
      <c r="D12" s="64"/>
      <c r="E12" s="64"/>
      <c r="F12" s="36"/>
      <c r="G12" s="28"/>
      <c r="H12" s="64"/>
      <c r="I12" s="64"/>
      <c r="J12" s="64"/>
      <c r="K12" s="28"/>
      <c r="L12" s="64"/>
      <c r="M12" s="64"/>
      <c r="N12" s="65"/>
    </row>
    <row r="13" spans="1:14" ht="15.6" x14ac:dyDescent="0.3">
      <c r="A13" s="33"/>
      <c r="B13" s="30"/>
      <c r="C13" s="29" t="s">
        <v>68</v>
      </c>
      <c r="D13" s="29" t="s">
        <v>69</v>
      </c>
      <c r="E13" s="29" t="s">
        <v>70</v>
      </c>
      <c r="F13" s="29"/>
      <c r="G13" s="29"/>
      <c r="H13" s="29" t="s">
        <v>68</v>
      </c>
      <c r="I13" s="29" t="s">
        <v>69</v>
      </c>
      <c r="J13" s="29" t="s">
        <v>70</v>
      </c>
      <c r="K13" s="29"/>
      <c r="L13" s="29" t="s">
        <v>68</v>
      </c>
      <c r="M13" s="29" t="s">
        <v>69</v>
      </c>
      <c r="N13" s="31" t="s">
        <v>70</v>
      </c>
    </row>
    <row r="14" spans="1:14" ht="15.6" x14ac:dyDescent="0.3">
      <c r="A14" s="33"/>
      <c r="B14" s="30">
        <v>2001</v>
      </c>
      <c r="C14" s="28">
        <v>0.88</v>
      </c>
      <c r="D14" s="28">
        <v>0.06</v>
      </c>
      <c r="E14" s="40">
        <v>5.1999999999999998E-2</v>
      </c>
      <c r="F14" s="28"/>
      <c r="G14" s="28"/>
      <c r="H14" s="28">
        <v>0.88</v>
      </c>
      <c r="I14" s="28">
        <v>0.06</v>
      </c>
      <c r="J14" s="40">
        <v>4.2000000000000003E-2</v>
      </c>
      <c r="K14" s="28"/>
      <c r="L14" s="28">
        <v>0.44</v>
      </c>
      <c r="M14" s="28">
        <v>5.7299999999999997E-2</v>
      </c>
      <c r="N14" s="41">
        <v>4.1000000000000002E-2</v>
      </c>
    </row>
    <row r="15" spans="1:14" ht="15.6" x14ac:dyDescent="0.3">
      <c r="A15" s="33"/>
      <c r="B15" s="30">
        <v>2002</v>
      </c>
      <c r="C15" s="28">
        <v>0.88</v>
      </c>
      <c r="D15" s="28">
        <v>0.06</v>
      </c>
      <c r="E15" s="40">
        <v>5.1999999999999998E-2</v>
      </c>
      <c r="F15" s="28"/>
      <c r="G15" s="28"/>
      <c r="H15" s="28">
        <v>0.88</v>
      </c>
      <c r="I15" s="28">
        <v>0.06</v>
      </c>
      <c r="J15" s="40">
        <v>4.2000000000000003E-2</v>
      </c>
      <c r="K15" s="28"/>
      <c r="L15" s="28">
        <v>0.44</v>
      </c>
      <c r="M15" s="28">
        <v>5.7299999999999997E-2</v>
      </c>
      <c r="N15" s="41">
        <v>4.1000000000000002E-2</v>
      </c>
    </row>
    <row r="16" spans="1:14" ht="15.6" x14ac:dyDescent="0.3">
      <c r="A16" s="33"/>
      <c r="B16" s="30">
        <v>2003</v>
      </c>
      <c r="C16" s="28">
        <v>0.88</v>
      </c>
      <c r="D16" s="28">
        <v>0.06</v>
      </c>
      <c r="E16" s="40">
        <v>5.1999999999999998E-2</v>
      </c>
      <c r="F16" s="28"/>
      <c r="G16" s="28"/>
      <c r="H16" s="28">
        <v>0.88</v>
      </c>
      <c r="I16" s="28">
        <v>0.06</v>
      </c>
      <c r="J16" s="40">
        <v>4.2000000000000003E-2</v>
      </c>
      <c r="K16" s="28"/>
      <c r="L16" s="28">
        <v>0.44</v>
      </c>
      <c r="M16" s="28">
        <v>5.7299999999999997E-2</v>
      </c>
      <c r="N16" s="41">
        <v>4.1000000000000002E-2</v>
      </c>
    </row>
    <row r="17" spans="1:14" ht="15.6" x14ac:dyDescent="0.3">
      <c r="A17" s="33"/>
      <c r="B17" s="30">
        <v>2004</v>
      </c>
      <c r="C17" s="28">
        <v>0.88</v>
      </c>
      <c r="D17" s="28">
        <v>0.06</v>
      </c>
      <c r="E17" s="40">
        <v>5.1999999999999998E-2</v>
      </c>
      <c r="F17" s="28"/>
      <c r="G17" s="28"/>
      <c r="H17" s="28">
        <v>0.88</v>
      </c>
      <c r="I17" s="28">
        <v>0.06</v>
      </c>
      <c r="J17" s="40">
        <v>4.2000000000000003E-2</v>
      </c>
      <c r="K17" s="28"/>
      <c r="L17" s="28">
        <v>0.44</v>
      </c>
      <c r="M17" s="28">
        <v>5.7299999999999997E-2</v>
      </c>
      <c r="N17" s="41">
        <v>4.1000000000000002E-2</v>
      </c>
    </row>
    <row r="18" spans="1:14" ht="15.6" x14ac:dyDescent="0.3">
      <c r="A18" s="33"/>
      <c r="B18" s="30">
        <v>2005</v>
      </c>
      <c r="C18" s="28">
        <v>0.88</v>
      </c>
      <c r="D18" s="28">
        <v>0.06</v>
      </c>
      <c r="E18" s="40">
        <v>5.1999999999999998E-2</v>
      </c>
      <c r="F18" s="28"/>
      <c r="G18" s="28"/>
      <c r="H18" s="28">
        <v>0.88</v>
      </c>
      <c r="I18" s="28">
        <v>0.06</v>
      </c>
      <c r="J18" s="40">
        <v>4.2000000000000003E-2</v>
      </c>
      <c r="K18" s="28"/>
      <c r="L18" s="28">
        <v>0.44</v>
      </c>
      <c r="M18" s="28">
        <v>5.7299999999999997E-2</v>
      </c>
      <c r="N18" s="41">
        <v>4.1000000000000002E-2</v>
      </c>
    </row>
    <row r="19" spans="1:14" ht="15.6" x14ac:dyDescent="0.3">
      <c r="A19" s="33"/>
      <c r="B19" s="42" t="s">
        <v>65</v>
      </c>
      <c r="C19" s="28">
        <v>0.88</v>
      </c>
      <c r="D19" s="28">
        <v>0.06</v>
      </c>
      <c r="E19" s="40">
        <v>5.1999999999999998E-2</v>
      </c>
      <c r="F19" s="28"/>
      <c r="G19" s="28"/>
      <c r="H19" s="28">
        <v>0.88</v>
      </c>
      <c r="I19" s="28">
        <v>0.06</v>
      </c>
      <c r="J19" s="40">
        <v>4.2000000000000003E-2</v>
      </c>
      <c r="K19" s="28"/>
      <c r="L19" s="28">
        <v>0.44</v>
      </c>
      <c r="M19" s="28">
        <v>5.7299999999999997E-2</v>
      </c>
      <c r="N19" s="41">
        <v>4.1000000000000002E-2</v>
      </c>
    </row>
    <row r="20" spans="1:14" ht="15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2"/>
    </row>
    <row r="21" spans="1:14" ht="15.6" x14ac:dyDescent="0.3">
      <c r="A21" s="33" t="s">
        <v>61</v>
      </c>
      <c r="B21" s="28"/>
      <c r="C21" s="61">
        <f ca="1">SUM(Calcs!O16:O37)/C11</f>
        <v>1.3126599018930452</v>
      </c>
      <c r="D21" s="61"/>
      <c r="E21" s="43" t="s">
        <v>77</v>
      </c>
      <c r="F21" s="29"/>
      <c r="G21" s="30"/>
      <c r="H21" s="61">
        <f ca="1">SUM(Calcs!X16:X37)/H11</f>
        <v>3.1722049045249694</v>
      </c>
      <c r="I21" s="61"/>
      <c r="J21" s="43" t="s">
        <v>77</v>
      </c>
      <c r="K21" s="30"/>
      <c r="L21" s="62">
        <f ca="1">SUM(Calcs!AG16:AG37)/L11</f>
        <v>0.20990727804674217</v>
      </c>
      <c r="M21" s="62"/>
      <c r="N21" s="44" t="s">
        <v>77</v>
      </c>
    </row>
    <row r="22" spans="1:14" ht="15" x14ac:dyDescent="0.2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2"/>
    </row>
    <row r="23" spans="1:14" ht="15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2"/>
    </row>
    <row r="24" spans="1:14" ht="15.6" x14ac:dyDescent="0.3">
      <c r="A24" s="33" t="s">
        <v>72</v>
      </c>
      <c r="B24" s="28"/>
      <c r="C24" s="28" t="s">
        <v>84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32"/>
    </row>
    <row r="25" spans="1:14" ht="15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2"/>
    </row>
    <row r="26" spans="1:14" x14ac:dyDescent="0.25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8"/>
    </row>
    <row r="27" spans="1:14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8"/>
    </row>
    <row r="28" spans="1:14" ht="13.8" thickBot="1" x14ac:dyDescent="0.3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</row>
    <row r="29" spans="1:14" ht="13.8" thickTop="1" x14ac:dyDescent="0.25"/>
  </sheetData>
  <mergeCells count="19">
    <mergeCell ref="L6:N6"/>
    <mergeCell ref="C8:E8"/>
    <mergeCell ref="L8:N8"/>
    <mergeCell ref="H8:J8"/>
    <mergeCell ref="H9:J9"/>
    <mergeCell ref="H10:J10"/>
    <mergeCell ref="H12:J12"/>
    <mergeCell ref="C6:E6"/>
    <mergeCell ref="H6:J6"/>
    <mergeCell ref="A1:N1"/>
    <mergeCell ref="C21:D21"/>
    <mergeCell ref="H21:I21"/>
    <mergeCell ref="L21:M21"/>
    <mergeCell ref="L9:N9"/>
    <mergeCell ref="L10:N10"/>
    <mergeCell ref="L12:N12"/>
    <mergeCell ref="C9:E9"/>
    <mergeCell ref="C10:E10"/>
    <mergeCell ref="C12:E1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Calcs</vt:lpstr>
      <vt:lpstr>Summary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2000-08-20T20:34:41Z</cp:lastPrinted>
  <dcterms:created xsi:type="dcterms:W3CDTF">2000-04-03T16:12:31Z</dcterms:created>
  <dcterms:modified xsi:type="dcterms:W3CDTF">2023-09-10T15:16:34Z</dcterms:modified>
</cp:coreProperties>
</file>