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0"/>
</workbook>
</file>

<file path=xl/calcChain.xml><?xml version="1.0" encoding="utf-8"?>
<calcChain xmlns="http://schemas.openxmlformats.org/spreadsheetml/2006/main">
  <c r="D17" i="1" l="1"/>
  <c r="E17" i="1"/>
  <c r="F17" i="1"/>
  <c r="G17" i="1"/>
  <c r="J17" i="1"/>
  <c r="K17" i="1"/>
  <c r="L17" i="1"/>
  <c r="M17" i="1"/>
  <c r="D18" i="1"/>
  <c r="E18" i="1"/>
  <c r="F18" i="1"/>
  <c r="G18" i="1"/>
  <c r="I18" i="1"/>
  <c r="J18" i="1"/>
  <c r="K18" i="1"/>
  <c r="L18" i="1"/>
  <c r="M18" i="1"/>
  <c r="D19" i="1"/>
  <c r="E19" i="1"/>
  <c r="F19" i="1"/>
  <c r="G19" i="1"/>
  <c r="I19" i="1"/>
  <c r="J19" i="1"/>
  <c r="K19" i="1"/>
  <c r="L19" i="1"/>
  <c r="M19" i="1"/>
  <c r="D20" i="1"/>
  <c r="E20" i="1"/>
  <c r="F20" i="1"/>
  <c r="G20" i="1"/>
  <c r="I20" i="1"/>
  <c r="J20" i="1"/>
  <c r="K20" i="1"/>
  <c r="L20" i="1"/>
  <c r="M20" i="1"/>
  <c r="D21" i="1"/>
  <c r="E21" i="1"/>
  <c r="F21" i="1"/>
  <c r="G21" i="1"/>
  <c r="I21" i="1"/>
  <c r="J21" i="1"/>
  <c r="K21" i="1"/>
  <c r="L21" i="1"/>
  <c r="M21" i="1"/>
  <c r="C24" i="1"/>
  <c r="D24" i="1"/>
  <c r="E24" i="1"/>
  <c r="F24" i="1"/>
  <c r="G24" i="1"/>
  <c r="J24" i="1"/>
  <c r="K24" i="1"/>
  <c r="L24" i="1"/>
  <c r="M24" i="1"/>
</calcChain>
</file>

<file path=xl/sharedStrings.xml><?xml version="1.0" encoding="utf-8"?>
<sst xmlns="http://schemas.openxmlformats.org/spreadsheetml/2006/main" count="38" uniqueCount="34">
  <si>
    <t>Devon Energy Corporation</t>
  </si>
  <si>
    <t>HIOS System</t>
  </si>
  <si>
    <t>Effective:</t>
  </si>
  <si>
    <t>Market:  Enron</t>
  </si>
  <si>
    <t>Agent:  Mark Schrab</t>
  </si>
  <si>
    <t>Phone:  713-853-7164</t>
  </si>
  <si>
    <t>Scheduler:  Charlene Merrill</t>
  </si>
  <si>
    <t>Phone:  405-552-4739</t>
  </si>
  <si>
    <t>Effective Date of Change</t>
  </si>
  <si>
    <t>Property Name</t>
  </si>
  <si>
    <t>Gross Vol (MMBTU)</t>
  </si>
  <si>
    <t>PVR%</t>
  </si>
  <si>
    <t>PVR Volume</t>
  </si>
  <si>
    <t>DBQ</t>
  </si>
  <si>
    <t>Excess</t>
  </si>
  <si>
    <t>HI 325</t>
  </si>
  <si>
    <t>First of the Month  DBQ</t>
  </si>
  <si>
    <t>HI 339/340</t>
  </si>
  <si>
    <t>HI 351/368</t>
  </si>
  <si>
    <t>HI 563/564 B</t>
  </si>
  <si>
    <t>HI 582</t>
  </si>
  <si>
    <t>Total Nom</t>
  </si>
  <si>
    <t>Enron's Available Volume @ WC 167</t>
  </si>
  <si>
    <t>ENRON'S NOM INFORMATION</t>
  </si>
  <si>
    <t>Fuel on PVR (MMBtu/d)</t>
  </si>
  <si>
    <t>Avail PVR After Fuel (MMBtu/d)</t>
  </si>
  <si>
    <t>DEVON'S PVR NOM</t>
  </si>
  <si>
    <t>Email:  mschrab@enron.com</t>
  </si>
  <si>
    <t>Email:  merrillc1@dvn.com</t>
  </si>
  <si>
    <t>Email: Kirk.Lenart@enron.com</t>
  </si>
  <si>
    <t>Enron's Gross Volume</t>
  </si>
  <si>
    <t>Phone:  713-853-5858</t>
  </si>
  <si>
    <t>Email: Mschrab@enron.com</t>
  </si>
  <si>
    <t>Email:  Katherine.l.kelly@enron.com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</si>
</sst>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10"/>
      <name val="Arial"/>
      <family val="2"/>
    </font>
    <font>
      <b/>
      <sz val="12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166" fontId="5" fillId="0" borderId="3" xfId="1" applyNumberFormat="1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6" fontId="5" fillId="0" borderId="8" xfId="1" applyNumberFormat="1" applyFont="1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5" fontId="4" fillId="3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166" fontId="0" fillId="2" borderId="6" xfId="1" applyNumberFormat="1" applyFont="1" applyFill="1" applyBorder="1"/>
    <xf numFmtId="166" fontId="5" fillId="0" borderId="16" xfId="1" applyNumberFormat="1" applyFont="1" applyBorder="1"/>
    <xf numFmtId="166" fontId="5" fillId="0" borderId="14" xfId="1" applyNumberFormat="1" applyFont="1" applyBorder="1"/>
    <xf numFmtId="166" fontId="5" fillId="0" borderId="15" xfId="1" applyNumberFormat="1" applyFont="1" applyBorder="1"/>
    <xf numFmtId="14" fontId="6" fillId="4" borderId="17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2" workbookViewId="0">
      <selection activeCell="B20" sqref="B20"/>
    </sheetView>
  </sheetViews>
  <sheetFormatPr defaultRowHeight="13.2" x14ac:dyDescent="0.25"/>
  <cols>
    <col min="1" max="1" width="12.109375" customWidth="1"/>
    <col min="2" max="2" width="16.5546875" customWidth="1"/>
    <col min="3" max="4" width="12.109375" customWidth="1"/>
    <col min="5" max="5" width="12.109375" hidden="1" customWidth="1"/>
    <col min="6" max="7" width="12.109375" customWidth="1"/>
    <col min="8" max="8" width="2.6640625" customWidth="1"/>
    <col min="9" max="13" width="12.109375" customWidth="1"/>
    <col min="14" max="14" width="10.33203125" bestFit="1" customWidth="1"/>
    <col min="15" max="15" width="10.109375" customWidth="1"/>
    <col min="17" max="17" width="12" customWidth="1"/>
  </cols>
  <sheetData>
    <row r="1" spans="1:17" ht="15.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5.6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6.2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6.2" thickBot="1" x14ac:dyDescent="0.35">
      <c r="A4" s="2" t="s">
        <v>2</v>
      </c>
      <c r="B4" s="20">
        <v>37009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15.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7" ht="15.6" x14ac:dyDescent="0.3">
      <c r="A6" s="2" t="s">
        <v>3</v>
      </c>
      <c r="B6" s="2"/>
      <c r="C6" s="2"/>
      <c r="D6" s="2"/>
      <c r="E6" s="2"/>
      <c r="F6" s="2"/>
      <c r="G6" s="2"/>
      <c r="H6" s="2"/>
      <c r="I6" s="2"/>
      <c r="J6" s="2" t="s">
        <v>31</v>
      </c>
      <c r="K6" s="2"/>
      <c r="L6" s="2"/>
    </row>
    <row r="7" spans="1:17" ht="15.6" x14ac:dyDescent="0.3">
      <c r="A7" s="2" t="s">
        <v>4</v>
      </c>
      <c r="B7" s="2"/>
      <c r="C7" s="2"/>
      <c r="D7" s="2"/>
      <c r="E7" s="2" t="s">
        <v>5</v>
      </c>
      <c r="F7" s="2"/>
      <c r="G7" s="2"/>
      <c r="H7" s="2"/>
      <c r="I7" s="2"/>
      <c r="J7" s="2" t="s">
        <v>33</v>
      </c>
      <c r="K7" s="2"/>
      <c r="L7" s="2"/>
    </row>
    <row r="8" spans="1:17" ht="15.6" x14ac:dyDescent="0.3">
      <c r="A8" s="2"/>
      <c r="B8" s="2"/>
      <c r="C8" s="2"/>
      <c r="D8" s="2"/>
      <c r="E8" s="2" t="s">
        <v>27</v>
      </c>
      <c r="F8" s="2"/>
      <c r="G8" s="2"/>
      <c r="H8" s="2"/>
      <c r="I8" s="2"/>
      <c r="J8" s="2" t="s">
        <v>32</v>
      </c>
      <c r="K8" s="2"/>
      <c r="L8" s="2"/>
    </row>
    <row r="9" spans="1:17" ht="15.6" x14ac:dyDescent="0.3">
      <c r="A9" s="2"/>
      <c r="B9" s="2"/>
      <c r="C9" s="2"/>
      <c r="D9" s="2"/>
      <c r="E9" s="2" t="s">
        <v>29</v>
      </c>
      <c r="F9" s="2"/>
      <c r="G9" s="2"/>
      <c r="H9" s="2"/>
      <c r="I9" s="2"/>
      <c r="J9" s="2" t="s">
        <v>5</v>
      </c>
      <c r="K9" s="2"/>
      <c r="L9" s="2"/>
    </row>
    <row r="10" spans="1:17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7" ht="15.6" x14ac:dyDescent="0.3">
      <c r="A11" s="2" t="s">
        <v>6</v>
      </c>
      <c r="B11" s="2"/>
      <c r="C11" s="2"/>
      <c r="D11" s="2"/>
      <c r="E11" s="2"/>
      <c r="F11" s="2"/>
      <c r="G11" s="2"/>
      <c r="H11" s="2"/>
      <c r="I11" s="2"/>
      <c r="J11" s="2" t="s">
        <v>7</v>
      </c>
      <c r="K11" s="2"/>
      <c r="L11" s="2"/>
    </row>
    <row r="12" spans="1:17" ht="15.6" x14ac:dyDescent="0.3">
      <c r="A12" s="2"/>
      <c r="B12" s="2"/>
      <c r="C12" s="2"/>
      <c r="D12" s="2"/>
      <c r="E12" s="2" t="s">
        <v>7</v>
      </c>
      <c r="F12" s="2"/>
      <c r="G12" s="2"/>
      <c r="H12" s="2"/>
      <c r="I12" s="2"/>
      <c r="J12" s="2" t="s">
        <v>28</v>
      </c>
      <c r="K12" s="2"/>
      <c r="L12" s="2"/>
    </row>
    <row r="13" spans="1:17" ht="15.6" x14ac:dyDescent="0.3">
      <c r="A13" s="2"/>
      <c r="B13" s="2"/>
      <c r="C13" s="2"/>
      <c r="D13" s="2"/>
      <c r="E13" s="2" t="s">
        <v>28</v>
      </c>
      <c r="F13" s="2"/>
      <c r="G13" s="2"/>
      <c r="H13" s="2"/>
      <c r="I13" s="2"/>
      <c r="L13" s="2"/>
    </row>
    <row r="15" spans="1:17" ht="13.8" thickBot="1" x14ac:dyDescent="0.3">
      <c r="A15" s="33" t="s">
        <v>23</v>
      </c>
      <c r="B15" s="34"/>
      <c r="C15" s="34"/>
      <c r="D15" s="34"/>
      <c r="E15" s="34"/>
      <c r="F15" s="34"/>
      <c r="G15" s="35"/>
      <c r="H15" s="14"/>
      <c r="I15" s="36" t="s">
        <v>26</v>
      </c>
      <c r="J15" s="37"/>
      <c r="K15" s="37"/>
      <c r="L15" s="37"/>
      <c r="M15" s="38"/>
    </row>
    <row r="16" spans="1:17" ht="63" thickBot="1" x14ac:dyDescent="0.35">
      <c r="A16" s="21" t="s">
        <v>8</v>
      </c>
      <c r="B16" s="22" t="s">
        <v>9</v>
      </c>
      <c r="C16" s="22" t="s">
        <v>10</v>
      </c>
      <c r="D16" s="21" t="s">
        <v>30</v>
      </c>
      <c r="E16" s="22" t="s">
        <v>22</v>
      </c>
      <c r="F16" s="22" t="s">
        <v>13</v>
      </c>
      <c r="G16" s="23" t="s">
        <v>14</v>
      </c>
      <c r="H16" s="24"/>
      <c r="I16" s="25" t="s">
        <v>11</v>
      </c>
      <c r="J16" s="22" t="s">
        <v>12</v>
      </c>
      <c r="K16" s="22" t="s">
        <v>12</v>
      </c>
      <c r="L16" s="22" t="s">
        <v>24</v>
      </c>
      <c r="M16" s="23" t="s">
        <v>25</v>
      </c>
      <c r="Q16" s="3" t="s">
        <v>16</v>
      </c>
    </row>
    <row r="17" spans="1:17" ht="15.6" x14ac:dyDescent="0.3">
      <c r="A17" s="31">
        <v>37006</v>
      </c>
      <c r="B17" s="4" t="s">
        <v>19</v>
      </c>
      <c r="C17" s="4">
        <v>1483</v>
      </c>
      <c r="D17" s="4">
        <f>+C17-J17</f>
        <v>1474</v>
      </c>
      <c r="E17" s="4">
        <f>ROUND(D17*0.99,0)</f>
        <v>1459</v>
      </c>
      <c r="F17" s="4">
        <f>IF(E17&lt;Q17,+E17,+Q17)</f>
        <v>1376</v>
      </c>
      <c r="G17" s="8">
        <f>+E17-F17</f>
        <v>83</v>
      </c>
      <c r="H17" s="15"/>
      <c r="I17" s="11">
        <v>13</v>
      </c>
      <c r="J17" s="4">
        <f>ROUND((C17*0.006)/0.9819,0)</f>
        <v>9</v>
      </c>
      <c r="K17" s="4">
        <f>ROUND(J17*0.99,0)</f>
        <v>9</v>
      </c>
      <c r="L17" s="4">
        <f>ROUND(J17*0.0081,0)</f>
        <v>0</v>
      </c>
      <c r="M17" s="8">
        <f>+J17-L17</f>
        <v>9</v>
      </c>
      <c r="P17" s="4"/>
      <c r="Q17" s="4">
        <v>1376</v>
      </c>
    </row>
    <row r="18" spans="1:17" ht="15.6" x14ac:dyDescent="0.3">
      <c r="A18" s="31">
        <v>37005</v>
      </c>
      <c r="B18" s="5" t="s">
        <v>18</v>
      </c>
      <c r="C18" s="4">
        <v>10971</v>
      </c>
      <c r="D18" s="4">
        <f>+C18-J18</f>
        <v>10904</v>
      </c>
      <c r="E18" s="4">
        <f>ROUND(D18*0.99,0)</f>
        <v>10795</v>
      </c>
      <c r="F18" s="4">
        <f>IF(E18&lt;Q18,+E18,+Q18)</f>
        <v>10795</v>
      </c>
      <c r="G18" s="8">
        <f>+E18-F18</f>
        <v>0</v>
      </c>
      <c r="H18" s="15"/>
      <c r="I18" s="11">
        <f>+I17</f>
        <v>13</v>
      </c>
      <c r="J18" s="4">
        <f>ROUND((C18*0.006)/0.9819,0)</f>
        <v>67</v>
      </c>
      <c r="K18" s="4">
        <f>ROUND(J18*0.99,0)</f>
        <v>66</v>
      </c>
      <c r="L18" s="4">
        <f>ROUND(J18*0.0081,0)</f>
        <v>1</v>
      </c>
      <c r="M18" s="8">
        <f>+J18-L18</f>
        <v>66</v>
      </c>
      <c r="P18" s="4"/>
      <c r="Q18" s="4">
        <v>10971</v>
      </c>
    </row>
    <row r="19" spans="1:17" ht="15.6" x14ac:dyDescent="0.3">
      <c r="A19" s="32">
        <v>37008</v>
      </c>
      <c r="B19" s="4" t="s">
        <v>15</v>
      </c>
      <c r="C19" s="4">
        <v>1</v>
      </c>
      <c r="D19" s="4">
        <f>+C19-J19</f>
        <v>1</v>
      </c>
      <c r="E19" s="4">
        <f>ROUND(D19*0.99,0)</f>
        <v>1</v>
      </c>
      <c r="F19" s="4">
        <f>IF(E19&lt;Q19,+E19,+Q19)</f>
        <v>1</v>
      </c>
      <c r="G19" s="8">
        <f>+E19-F19</f>
        <v>0</v>
      </c>
      <c r="H19" s="15"/>
      <c r="I19" s="11">
        <f>+I18</f>
        <v>13</v>
      </c>
      <c r="J19" s="4">
        <f>ROUND((C19*0.006)/0.9819,0)</f>
        <v>0</v>
      </c>
      <c r="K19" s="4">
        <f>ROUND(J19*0.99,0)</f>
        <v>0</v>
      </c>
      <c r="L19" s="4">
        <f>ROUND(J19*0.0081,0)</f>
        <v>0</v>
      </c>
      <c r="M19" s="8">
        <f>+J19-L19</f>
        <v>0</v>
      </c>
      <c r="P19" s="4"/>
      <c r="Q19" s="4">
        <v>1553</v>
      </c>
    </row>
    <row r="20" spans="1:17" ht="15.6" x14ac:dyDescent="0.3">
      <c r="A20" s="32">
        <v>37009</v>
      </c>
      <c r="B20" s="5" t="s">
        <v>17</v>
      </c>
      <c r="C20" s="4">
        <v>2623</v>
      </c>
      <c r="D20" s="4">
        <f>+C20-J20</f>
        <v>2607</v>
      </c>
      <c r="E20" s="4">
        <f>ROUND(D20*0.99,0)</f>
        <v>2581</v>
      </c>
      <c r="F20" s="4">
        <f>IF(E20&lt;Q20,+E20,+Q20)</f>
        <v>2581</v>
      </c>
      <c r="G20" s="8">
        <f>+E20-F20</f>
        <v>0</v>
      </c>
      <c r="H20" s="15"/>
      <c r="I20" s="11">
        <f>+I19</f>
        <v>13</v>
      </c>
      <c r="J20" s="4">
        <f>ROUND((C20*0.006)/0.9819,0)</f>
        <v>16</v>
      </c>
      <c r="K20" s="4">
        <f>ROUND(J20*0.99,0)</f>
        <v>16</v>
      </c>
      <c r="L20" s="4">
        <f>ROUND(J20*0.0081,0)</f>
        <v>0</v>
      </c>
      <c r="M20" s="8">
        <f>+J20-L20</f>
        <v>16</v>
      </c>
      <c r="P20" s="4"/>
      <c r="Q20" s="4">
        <v>9865</v>
      </c>
    </row>
    <row r="21" spans="1:17" ht="15.6" x14ac:dyDescent="0.3">
      <c r="A21" s="31">
        <v>36982</v>
      </c>
      <c r="B21" s="5" t="s">
        <v>20</v>
      </c>
      <c r="C21" s="5">
        <v>2381</v>
      </c>
      <c r="D21" s="4">
        <f>+C21-J21</f>
        <v>2366</v>
      </c>
      <c r="E21" s="4">
        <f>ROUND(D21*0.99,0)</f>
        <v>2342</v>
      </c>
      <c r="F21" s="4">
        <f>IF(E21&lt;Q21,+E21,+Q21)</f>
        <v>1436</v>
      </c>
      <c r="G21" s="8">
        <f>+E21-F21</f>
        <v>906</v>
      </c>
      <c r="H21" s="15"/>
      <c r="I21" s="11">
        <f>+I20</f>
        <v>13</v>
      </c>
      <c r="J21" s="4">
        <f>ROUND((C21*0.006)/0.9819,0)</f>
        <v>15</v>
      </c>
      <c r="K21" s="4">
        <f>ROUND(J21*0.99,0)</f>
        <v>15</v>
      </c>
      <c r="L21" s="4">
        <f>ROUND(J21*0.0081,0)</f>
        <v>0</v>
      </c>
      <c r="M21" s="8">
        <f>+J21-L21</f>
        <v>15</v>
      </c>
      <c r="P21" s="4"/>
      <c r="Q21" s="5">
        <v>1436</v>
      </c>
    </row>
    <row r="22" spans="1:17" x14ac:dyDescent="0.25">
      <c r="A22" s="17"/>
      <c r="B22" s="7"/>
      <c r="C22" s="7"/>
      <c r="D22" s="7"/>
      <c r="E22" s="7"/>
      <c r="F22" s="7"/>
      <c r="G22" s="10"/>
      <c r="H22" s="16"/>
      <c r="I22" s="9"/>
      <c r="J22" s="7"/>
      <c r="K22" s="7"/>
      <c r="L22" s="7"/>
      <c r="M22" s="10"/>
    </row>
    <row r="23" spans="1:17" ht="13.8" thickBot="1" x14ac:dyDescent="0.3">
      <c r="A23" s="18"/>
      <c r="B23" s="7"/>
      <c r="C23" s="7"/>
      <c r="D23" s="7"/>
      <c r="E23" s="7"/>
      <c r="F23" s="7"/>
      <c r="G23" s="10"/>
      <c r="H23" s="16"/>
      <c r="I23" s="9"/>
      <c r="J23" s="7"/>
      <c r="K23" s="7"/>
      <c r="L23" s="7"/>
      <c r="M23" s="10"/>
    </row>
    <row r="24" spans="1:17" ht="13.8" thickBot="1" x14ac:dyDescent="0.3">
      <c r="A24" s="26" t="s">
        <v>21</v>
      </c>
      <c r="B24" s="7"/>
      <c r="C24" s="28">
        <f>SUM(C17:C23)</f>
        <v>17459</v>
      </c>
      <c r="D24" s="29">
        <f>SUM(D17:D23)</f>
        <v>17352</v>
      </c>
      <c r="E24" s="29">
        <f>SUM(E17:E23)</f>
        <v>17178</v>
      </c>
      <c r="F24" s="29">
        <f>SUM(F17:F21)</f>
        <v>16189</v>
      </c>
      <c r="G24" s="30">
        <f>SUM(G17:G21)</f>
        <v>989</v>
      </c>
      <c r="H24" s="27"/>
      <c r="I24" s="9"/>
      <c r="J24" s="6">
        <f>SUM(J17:J23)</f>
        <v>107</v>
      </c>
      <c r="K24" s="6">
        <f>SUM(K17:K23)</f>
        <v>106</v>
      </c>
      <c r="L24" s="6">
        <f>SUM(L17:L23)</f>
        <v>1</v>
      </c>
      <c r="M24" s="12">
        <f>SUM(M17:M23)</f>
        <v>106</v>
      </c>
    </row>
    <row r="25" spans="1:17" ht="13.8" thickBot="1" x14ac:dyDescent="0.3">
      <c r="A25" s="19"/>
      <c r="B25" s="4"/>
      <c r="C25" s="4"/>
      <c r="D25" s="4"/>
      <c r="E25" s="4"/>
      <c r="F25" s="4"/>
      <c r="G25" s="8"/>
      <c r="H25" s="15"/>
      <c r="I25" s="13"/>
      <c r="J25" s="4"/>
      <c r="K25" s="4"/>
      <c r="L25" s="4"/>
      <c r="M25" s="8"/>
    </row>
    <row r="26" spans="1:17" x14ac:dyDescent="0.25">
      <c r="A26" s="1"/>
    </row>
  </sheetData>
  <mergeCells count="2">
    <mergeCell ref="A15:G15"/>
    <mergeCell ref="I15:M15"/>
  </mergeCells>
  <pageMargins left="0.75" right="0.75" top="1" bottom="1" header="0.5" footer="0.5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MerrillC</dc:creator>
  <cp:lastModifiedBy>Havlíček Jan</cp:lastModifiedBy>
  <cp:lastPrinted>2001-04-23T17:15:57Z</cp:lastPrinted>
  <dcterms:created xsi:type="dcterms:W3CDTF">2000-12-29T18:42:37Z</dcterms:created>
  <dcterms:modified xsi:type="dcterms:W3CDTF">2023-09-10T15:17:14Z</dcterms:modified>
</cp:coreProperties>
</file>