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J17" i="1"/>
  <c r="L18" i="1"/>
  <c r="L19" i="1"/>
  <c r="L20" i="1"/>
  <c r="J22" i="1"/>
  <c r="L22" i="1"/>
  <c r="B24" i="1"/>
  <c r="C24" i="1"/>
  <c r="D24" i="1"/>
  <c r="E24" i="1"/>
  <c r="F24" i="1"/>
  <c r="G24" i="1"/>
  <c r="H24" i="1"/>
  <c r="I24" i="1"/>
  <c r="J24" i="1"/>
  <c r="L24" i="1"/>
</calcChain>
</file>

<file path=xl/sharedStrings.xml><?xml version="1.0" encoding="utf-8"?>
<sst xmlns="http://schemas.openxmlformats.org/spreadsheetml/2006/main" count="69" uniqueCount="18">
  <si>
    <t xml:space="preserve">Deal # </t>
  </si>
  <si>
    <t>N92407.1</t>
  </si>
  <si>
    <t>X</t>
  </si>
  <si>
    <t>NE1787.4</t>
  </si>
  <si>
    <t>NV5435.1</t>
  </si>
  <si>
    <t>NW7628.1</t>
  </si>
  <si>
    <t>NE1787.3</t>
  </si>
  <si>
    <t>N92407.2</t>
  </si>
  <si>
    <t>Basis Trades</t>
  </si>
  <si>
    <t>Nymex Trades</t>
  </si>
  <si>
    <t>N91852.1</t>
  </si>
  <si>
    <t>NW7721.1</t>
  </si>
  <si>
    <t>Exposure</t>
  </si>
  <si>
    <t>Total</t>
  </si>
  <si>
    <t>CES Trades that have not been paid</t>
  </si>
  <si>
    <t>NE1116.1</t>
  </si>
  <si>
    <t>Total Exposure</t>
  </si>
  <si>
    <t>Deal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</si>
</sst>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right"/>
    </xf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pane xSplit="1680" activePane="topRight"/>
      <selection activeCell="A10" sqref="A10:IV10"/>
      <selection pane="topRight" activeCell="L19" sqref="L19"/>
    </sheetView>
  </sheetViews>
  <sheetFormatPr defaultColWidth="9.109375" defaultRowHeight="13.2" x14ac:dyDescent="0.25"/>
  <cols>
    <col min="1" max="1" width="12.44140625" style="1" customWidth="1"/>
    <col min="2" max="2" width="8.44140625" style="2" bestFit="1" customWidth="1"/>
    <col min="3" max="5" width="8.44140625" style="2" customWidth="1"/>
    <col min="6" max="6" width="8.44140625" style="2" bestFit="1" customWidth="1"/>
    <col min="7" max="10" width="9.44140625" style="2" bestFit="1" customWidth="1"/>
    <col min="11" max="11" width="0.88671875" style="2" customWidth="1"/>
    <col min="12" max="12" width="11.33203125" style="9" customWidth="1"/>
    <col min="13" max="13" width="0.88671875" style="1" customWidth="1"/>
    <col min="14" max="14" width="13.109375" style="12" bestFit="1" customWidth="1"/>
    <col min="15" max="16384" width="9.109375" style="1"/>
  </cols>
  <sheetData>
    <row r="1" spans="1:14" ht="13.8" x14ac:dyDescent="0.25">
      <c r="A1" s="10" t="s">
        <v>14</v>
      </c>
    </row>
    <row r="3" spans="1:14" s="3" customFormat="1" x14ac:dyDescent="0.2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8"/>
      <c r="N3" s="13"/>
    </row>
    <row r="4" spans="1:14" s="3" customForma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8"/>
      <c r="N4" s="13"/>
    </row>
    <row r="5" spans="1:14" s="3" customFormat="1" x14ac:dyDescent="0.25">
      <c r="A5" s="3" t="s">
        <v>0</v>
      </c>
      <c r="B5" s="11">
        <v>36861</v>
      </c>
      <c r="C5" s="11">
        <v>36982</v>
      </c>
      <c r="D5" s="11">
        <v>37012</v>
      </c>
      <c r="E5" s="11">
        <v>37043</v>
      </c>
      <c r="F5" s="11">
        <v>37073</v>
      </c>
      <c r="G5" s="11">
        <v>37104</v>
      </c>
      <c r="H5" s="11">
        <v>37135</v>
      </c>
      <c r="I5" s="11">
        <v>37165</v>
      </c>
      <c r="J5" s="11">
        <v>37196</v>
      </c>
      <c r="K5" s="5"/>
      <c r="L5" s="8" t="s">
        <v>13</v>
      </c>
      <c r="N5" s="13" t="s">
        <v>17</v>
      </c>
    </row>
    <row r="6" spans="1:14" x14ac:dyDescent="0.25">
      <c r="A6" s="1" t="s">
        <v>1</v>
      </c>
      <c r="B6" s="2" t="s">
        <v>2</v>
      </c>
      <c r="C6" s="2" t="s">
        <v>2</v>
      </c>
      <c r="D6" s="2" t="s">
        <v>2</v>
      </c>
      <c r="E6" s="2" t="s">
        <v>2</v>
      </c>
      <c r="L6" s="9">
        <f>649.51+1055.65+505.72+154.53</f>
        <v>2365.4100000000003</v>
      </c>
      <c r="N6" s="14">
        <v>37072</v>
      </c>
    </row>
    <row r="7" spans="1:14" x14ac:dyDescent="0.25">
      <c r="A7" s="1" t="s">
        <v>7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L7" s="9">
        <f>-24+695.84-125.96+6.54-397.79</f>
        <v>154.62999999999994</v>
      </c>
      <c r="N7" s="14">
        <v>37437</v>
      </c>
    </row>
    <row r="8" spans="1:14" x14ac:dyDescent="0.25">
      <c r="A8" s="1" t="s">
        <v>6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L8" s="9">
        <f>2049.55+1611.29+1083.94+1473.7+642.15+389.2+1671.28-4085.39</f>
        <v>4835.7200000000012</v>
      </c>
      <c r="N8" s="14">
        <v>37346</v>
      </c>
    </row>
    <row r="9" spans="1:14" x14ac:dyDescent="0.25">
      <c r="A9" s="1" t="s">
        <v>3</v>
      </c>
      <c r="B9" s="2" t="s">
        <v>2</v>
      </c>
      <c r="L9" s="9">
        <f>2580.39</f>
        <v>2580.39</v>
      </c>
      <c r="N9" s="14">
        <v>36981</v>
      </c>
    </row>
    <row r="10" spans="1:14" x14ac:dyDescent="0.25">
      <c r="A10" s="1" t="s">
        <v>4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L10" s="9">
        <f>1914.36-271.75-102.22+48.8+56.73-173.96+377.87+58.83+4707.16</f>
        <v>6615.82</v>
      </c>
      <c r="N10" s="14">
        <v>37437</v>
      </c>
    </row>
    <row r="11" spans="1:14" x14ac:dyDescent="0.25">
      <c r="A11" s="1" t="s">
        <v>5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L11" s="9">
        <f>4530.91-55.64+271.47+617.14+257.7+1198.68+1284.36+56.24+9935.83</f>
        <v>18096.689999999999</v>
      </c>
      <c r="N11" s="14">
        <v>37925</v>
      </c>
    </row>
    <row r="12" spans="1:14" s="6" customFormat="1" x14ac:dyDescent="0.25">
      <c r="A12" s="6" t="s">
        <v>12</v>
      </c>
      <c r="B12" s="7">
        <v>9675.17</v>
      </c>
      <c r="C12" s="7">
        <v>2777.81</v>
      </c>
      <c r="D12" s="7">
        <v>2286.2600000000002</v>
      </c>
      <c r="E12" s="7">
        <v>1904.41</v>
      </c>
      <c r="F12" s="7">
        <v>1764.13</v>
      </c>
      <c r="G12" s="7">
        <v>1792.89</v>
      </c>
      <c r="H12" s="7">
        <v>1925.47</v>
      </c>
      <c r="I12" s="7">
        <v>2362.71</v>
      </c>
      <c r="J12" s="7">
        <v>10159.81</v>
      </c>
      <c r="K12" s="7"/>
      <c r="L12" s="8">
        <f>SUM(L6:L11)</f>
        <v>34648.660000000003</v>
      </c>
      <c r="N12" s="15"/>
    </row>
    <row r="13" spans="1:14" x14ac:dyDescent="0.25">
      <c r="N13" s="14"/>
    </row>
    <row r="14" spans="1:14" x14ac:dyDescent="0.25">
      <c r="N14" s="14"/>
    </row>
    <row r="15" spans="1:14" x14ac:dyDescent="0.25">
      <c r="A15" s="3" t="s">
        <v>9</v>
      </c>
      <c r="N15" s="14"/>
    </row>
    <row r="16" spans="1:14" x14ac:dyDescent="0.25">
      <c r="N16" s="14"/>
    </row>
    <row r="17" spans="1:14" s="3" customFormat="1" x14ac:dyDescent="0.25">
      <c r="A17" s="3" t="s">
        <v>0</v>
      </c>
      <c r="B17" s="11">
        <v>36861</v>
      </c>
      <c r="C17" s="11">
        <v>36982</v>
      </c>
      <c r="D17" s="11">
        <v>37012</v>
      </c>
      <c r="E17" s="11">
        <v>37043</v>
      </c>
      <c r="F17" s="11">
        <v>37073</v>
      </c>
      <c r="G17" s="11">
        <v>37104</v>
      </c>
      <c r="H17" s="11">
        <v>37135</v>
      </c>
      <c r="I17" s="11">
        <v>37165</v>
      </c>
      <c r="J17" s="11">
        <f>+J5</f>
        <v>37196</v>
      </c>
      <c r="K17" s="5"/>
      <c r="L17" s="8" t="s">
        <v>13</v>
      </c>
      <c r="N17" s="15"/>
    </row>
    <row r="18" spans="1:14" x14ac:dyDescent="0.25">
      <c r="A18" s="1" t="s">
        <v>10</v>
      </c>
      <c r="G18" s="2" t="s">
        <v>2</v>
      </c>
      <c r="H18" s="2" t="s">
        <v>2</v>
      </c>
      <c r="I18" s="2" t="s">
        <v>2</v>
      </c>
      <c r="J18" s="2" t="s">
        <v>2</v>
      </c>
      <c r="L18" s="9">
        <f>596.78-2854.98-14003.78+1159.23+18795.48</f>
        <v>3692.7299999999996</v>
      </c>
      <c r="N18" s="14">
        <v>37437</v>
      </c>
    </row>
    <row r="19" spans="1:14" x14ac:dyDescent="0.25">
      <c r="A19" s="1" t="s">
        <v>11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L19" s="9">
        <f>565.14+22410.69+48022.3+5444.06+23168.97</f>
        <v>99611.16</v>
      </c>
      <c r="N19" s="14">
        <v>37346</v>
      </c>
    </row>
    <row r="20" spans="1:14" x14ac:dyDescent="0.25">
      <c r="A20" s="1" t="s">
        <v>15</v>
      </c>
      <c r="G20" s="2" t="s">
        <v>2</v>
      </c>
      <c r="H20" s="2" t="s">
        <v>2</v>
      </c>
      <c r="I20" s="2" t="s">
        <v>2</v>
      </c>
      <c r="J20" s="2" t="s">
        <v>2</v>
      </c>
      <c r="L20" s="9">
        <f>-2319.63-6763.98+4668.34+4422.54</f>
        <v>7.2699999999995271</v>
      </c>
      <c r="N20" s="14">
        <v>37468</v>
      </c>
    </row>
    <row r="21" spans="1:14" x14ac:dyDescent="0.25">
      <c r="N21" s="14"/>
    </row>
    <row r="22" spans="1:14" s="6" customFormat="1" x14ac:dyDescent="0.25">
      <c r="A22" s="6" t="s">
        <v>12</v>
      </c>
      <c r="B22" s="7"/>
      <c r="C22" s="7"/>
      <c r="D22" s="7"/>
      <c r="E22" s="7"/>
      <c r="F22" s="7">
        <v>1161.92</v>
      </c>
      <c r="G22" s="7">
        <v>11271.63</v>
      </c>
      <c r="H22" s="7">
        <v>17236.080000000002</v>
      </c>
      <c r="I22" s="7">
        <v>27254.54</v>
      </c>
      <c r="J22" s="7">
        <f>18795.48+4422.54+23168.97</f>
        <v>46386.990000000005</v>
      </c>
      <c r="K22" s="7"/>
      <c r="L22" s="8">
        <f>SUM(B22:J22)</f>
        <v>103311.16</v>
      </c>
      <c r="N22" s="8"/>
    </row>
    <row r="24" spans="1:14" s="3" customFormat="1" x14ac:dyDescent="0.25">
      <c r="A24" s="3" t="s">
        <v>16</v>
      </c>
      <c r="B24" s="7">
        <f>+B22+B12</f>
        <v>9675.17</v>
      </c>
      <c r="C24" s="7">
        <f t="shared" ref="C24:L24" si="0">+C22+C12</f>
        <v>2777.81</v>
      </c>
      <c r="D24" s="7">
        <f t="shared" si="0"/>
        <v>2286.2600000000002</v>
      </c>
      <c r="E24" s="7">
        <f t="shared" si="0"/>
        <v>1904.41</v>
      </c>
      <c r="F24" s="7">
        <f t="shared" si="0"/>
        <v>2926.05</v>
      </c>
      <c r="G24" s="7">
        <f t="shared" si="0"/>
        <v>13064.519999999999</v>
      </c>
      <c r="H24" s="7">
        <f t="shared" si="0"/>
        <v>19161.550000000003</v>
      </c>
      <c r="I24" s="7">
        <f t="shared" si="0"/>
        <v>29617.25</v>
      </c>
      <c r="J24" s="7">
        <f t="shared" si="0"/>
        <v>56546.8</v>
      </c>
      <c r="K24" s="7"/>
      <c r="L24" s="8">
        <f t="shared" si="0"/>
        <v>137959.82</v>
      </c>
      <c r="N24" s="13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msteve1</dc:creator>
  <cp:lastModifiedBy>Havlíček Jan</cp:lastModifiedBy>
  <cp:lastPrinted>2001-11-15T16:14:43Z</cp:lastPrinted>
  <dcterms:created xsi:type="dcterms:W3CDTF">2001-07-27T13:30:00Z</dcterms:created>
  <dcterms:modified xsi:type="dcterms:W3CDTF">2023-09-10T15:17:35Z</dcterms:modified>
</cp:coreProperties>
</file>