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28" windowHeight="8832" activeTab="1"/>
  </bookViews>
  <sheets>
    <sheet name="Top Page" sheetId="1" r:id="rId1"/>
    <sheet name="Group" sheetId="3" r:id="rId2"/>
    <sheet name="EIS by Support Dept" sheetId="5" r:id="rId3"/>
    <sheet name="Headcount" sheetId="4" r:id="rId4"/>
  </sheets>
  <definedNames>
    <definedName name="_xlnm.Print_Area" localSheetId="1">Group!$A$1:$O$114</definedName>
    <definedName name="_xlnm.Print_Area" localSheetId="0">'Top Page'!$A$1:$P$44</definedName>
  </definedNames>
  <calcPr calcId="92512"/>
</workbook>
</file>

<file path=xl/calcChain.xml><?xml version="1.0" encoding="utf-8"?>
<calcChain xmlns="http://schemas.openxmlformats.org/spreadsheetml/2006/main">
  <c r="B19" i="5" l="1"/>
  <c r="C19" i="5"/>
  <c r="H8" i="3"/>
  <c r="M8" i="3"/>
  <c r="H9" i="3"/>
  <c r="M9" i="3"/>
  <c r="D10" i="3"/>
  <c r="F10" i="3"/>
  <c r="G10" i="3"/>
  <c r="H10" i="3"/>
  <c r="J10" i="3"/>
  <c r="K10" i="3"/>
  <c r="L10" i="3"/>
  <c r="M10" i="3"/>
  <c r="H12" i="3"/>
  <c r="M12" i="3"/>
  <c r="H13" i="3"/>
  <c r="M13" i="3"/>
  <c r="D14" i="3"/>
  <c r="F14" i="3"/>
  <c r="G14" i="3"/>
  <c r="H14" i="3"/>
  <c r="J14" i="3"/>
  <c r="K14" i="3"/>
  <c r="L14" i="3"/>
  <c r="M14" i="3"/>
  <c r="H16" i="3"/>
  <c r="M16" i="3"/>
  <c r="H17" i="3"/>
  <c r="M17" i="3"/>
  <c r="D18" i="3"/>
  <c r="F18" i="3"/>
  <c r="G18" i="3"/>
  <c r="H18" i="3"/>
  <c r="J18" i="3"/>
  <c r="K18" i="3"/>
  <c r="L18" i="3"/>
  <c r="M18" i="3"/>
  <c r="H20" i="3"/>
  <c r="H22" i="3"/>
  <c r="M22" i="3"/>
  <c r="H23" i="3"/>
  <c r="M23" i="3"/>
  <c r="D24" i="3"/>
  <c r="F24" i="3"/>
  <c r="G24" i="3"/>
  <c r="H24" i="3"/>
  <c r="J24" i="3"/>
  <c r="K24" i="3"/>
  <c r="L24" i="3"/>
  <c r="M24" i="3"/>
  <c r="D26" i="3"/>
  <c r="F26" i="3"/>
  <c r="H26" i="3"/>
  <c r="H27" i="3"/>
  <c r="D28" i="3"/>
  <c r="F28" i="3"/>
  <c r="G28" i="3"/>
  <c r="H28" i="3"/>
  <c r="M28" i="3"/>
  <c r="H29" i="3"/>
  <c r="M29" i="3"/>
  <c r="H30" i="3"/>
  <c r="M30" i="3"/>
  <c r="D31" i="3"/>
  <c r="F31" i="3"/>
  <c r="G31" i="3"/>
  <c r="H31" i="3"/>
  <c r="J31" i="3"/>
  <c r="K31" i="3"/>
  <c r="L31" i="3"/>
  <c r="M31" i="3"/>
  <c r="H33" i="3"/>
  <c r="M33" i="3"/>
  <c r="H34" i="3"/>
  <c r="M34" i="3"/>
  <c r="D35" i="3"/>
  <c r="F35" i="3"/>
  <c r="G35" i="3"/>
  <c r="H35" i="3"/>
  <c r="J35" i="3"/>
  <c r="K35" i="3"/>
  <c r="L35" i="3"/>
  <c r="M35" i="3"/>
  <c r="D37" i="3"/>
  <c r="H37" i="3"/>
  <c r="H38" i="3"/>
  <c r="D39" i="3"/>
  <c r="F39" i="3"/>
  <c r="G39" i="3"/>
  <c r="H39" i="3"/>
  <c r="M39" i="3"/>
  <c r="H40" i="3"/>
  <c r="M40" i="3"/>
  <c r="H41" i="3"/>
  <c r="M41" i="3"/>
  <c r="D42" i="3"/>
  <c r="F42" i="3"/>
  <c r="G42" i="3"/>
  <c r="H42" i="3"/>
  <c r="J42" i="3"/>
  <c r="K42" i="3"/>
  <c r="L42" i="3"/>
  <c r="M42" i="3"/>
  <c r="G45" i="3"/>
  <c r="H45" i="3"/>
  <c r="F46" i="3"/>
  <c r="G46" i="3"/>
  <c r="H46" i="3"/>
  <c r="H47" i="3"/>
  <c r="F48" i="3"/>
  <c r="G48" i="3"/>
  <c r="H48" i="3"/>
  <c r="H49" i="3"/>
  <c r="D50" i="3"/>
  <c r="F50" i="3"/>
  <c r="G50" i="3"/>
  <c r="H50" i="3"/>
  <c r="H54" i="3"/>
  <c r="M54" i="3"/>
  <c r="H55" i="3"/>
  <c r="M55" i="3"/>
  <c r="D56" i="3"/>
  <c r="F56" i="3"/>
  <c r="G56" i="3"/>
  <c r="H56" i="3"/>
  <c r="J56" i="3"/>
  <c r="K56" i="3"/>
  <c r="L56" i="3"/>
  <c r="M56" i="3"/>
  <c r="H58" i="3"/>
  <c r="M58" i="3"/>
  <c r="H59" i="3"/>
  <c r="M59" i="3"/>
  <c r="D60" i="3"/>
  <c r="F60" i="3"/>
  <c r="G60" i="3"/>
  <c r="H60" i="3"/>
  <c r="J60" i="3"/>
  <c r="K60" i="3"/>
  <c r="L60" i="3"/>
  <c r="M60" i="3"/>
  <c r="H62" i="3"/>
  <c r="M62" i="3"/>
  <c r="H63" i="3"/>
  <c r="M63" i="3"/>
  <c r="D64" i="3"/>
  <c r="F64" i="3"/>
  <c r="G64" i="3"/>
  <c r="H64" i="3"/>
  <c r="J64" i="3"/>
  <c r="K64" i="3"/>
  <c r="L64" i="3"/>
  <c r="M64" i="3"/>
  <c r="H66" i="3"/>
  <c r="M66" i="3"/>
  <c r="H67" i="3"/>
  <c r="M67" i="3"/>
  <c r="D68" i="3"/>
  <c r="F68" i="3"/>
  <c r="G68" i="3"/>
  <c r="H68" i="3"/>
  <c r="J68" i="3"/>
  <c r="K68" i="3"/>
  <c r="L68" i="3"/>
  <c r="M68" i="3"/>
  <c r="H70" i="3"/>
  <c r="M70" i="3"/>
  <c r="D72" i="3"/>
  <c r="H72" i="3"/>
  <c r="H73" i="3"/>
  <c r="D74" i="3"/>
  <c r="F74" i="3"/>
  <c r="G74" i="3"/>
  <c r="H74" i="3"/>
  <c r="M74" i="3"/>
  <c r="D76" i="3"/>
  <c r="F76" i="3"/>
  <c r="G76" i="3"/>
  <c r="H76" i="3"/>
  <c r="J76" i="3"/>
  <c r="K76" i="3"/>
  <c r="L76" i="3"/>
  <c r="M76" i="3"/>
  <c r="H79" i="3"/>
  <c r="H80" i="3"/>
  <c r="H81" i="3"/>
  <c r="H82" i="3"/>
  <c r="H83" i="3"/>
  <c r="H84" i="3"/>
  <c r="H85" i="3"/>
  <c r="H86" i="3"/>
  <c r="H88" i="3"/>
  <c r="D90" i="3"/>
  <c r="F90" i="3"/>
  <c r="G90" i="3"/>
  <c r="H90" i="3"/>
  <c r="D92" i="3"/>
  <c r="F92" i="3"/>
  <c r="G92" i="3"/>
  <c r="H92" i="3"/>
  <c r="H95" i="3"/>
  <c r="H96" i="3"/>
  <c r="H97" i="3"/>
  <c r="H98" i="3"/>
  <c r="D99" i="3"/>
  <c r="F99" i="3"/>
  <c r="G99" i="3"/>
  <c r="H99" i="3"/>
  <c r="F102" i="3"/>
  <c r="H102" i="3"/>
  <c r="D104" i="3"/>
  <c r="G105" i="3"/>
  <c r="H105" i="3"/>
  <c r="H106" i="3"/>
  <c r="D107" i="3"/>
  <c r="F107" i="3"/>
  <c r="G107" i="3"/>
  <c r="H107" i="3"/>
  <c r="D109" i="3"/>
  <c r="F109" i="3"/>
  <c r="G109" i="3"/>
  <c r="H109" i="3"/>
  <c r="D112" i="3"/>
  <c r="F112" i="3"/>
  <c r="G112" i="3"/>
  <c r="H112" i="3"/>
  <c r="M114" i="3"/>
  <c r="J7" i="4"/>
  <c r="J8" i="4"/>
  <c r="J9" i="4"/>
  <c r="J10" i="4"/>
  <c r="J11" i="4"/>
  <c r="J12" i="4"/>
  <c r="J13" i="4"/>
  <c r="J14" i="4"/>
  <c r="J15" i="4"/>
  <c r="J16" i="4"/>
  <c r="J17" i="4"/>
  <c r="F18" i="4"/>
  <c r="H18" i="4"/>
  <c r="J18" i="4"/>
  <c r="F8" i="1"/>
  <c r="J8" i="1"/>
  <c r="P8" i="1"/>
  <c r="F9" i="1"/>
  <c r="J9" i="1"/>
  <c r="P9" i="1"/>
  <c r="F10" i="1"/>
  <c r="J10" i="1"/>
  <c r="L10" i="1"/>
  <c r="P10" i="1"/>
  <c r="F11" i="1"/>
  <c r="J11" i="1"/>
  <c r="P11" i="1"/>
  <c r="F12" i="1"/>
  <c r="J12" i="1"/>
  <c r="P12" i="1"/>
  <c r="F13" i="1"/>
  <c r="J13" i="1"/>
  <c r="P13" i="1"/>
  <c r="F14" i="1"/>
  <c r="J14" i="1"/>
  <c r="P14" i="1"/>
  <c r="F15" i="1"/>
  <c r="J15" i="1"/>
  <c r="P15" i="1"/>
  <c r="F16" i="1"/>
  <c r="J16" i="1"/>
  <c r="P16" i="1"/>
  <c r="F17" i="1"/>
  <c r="J17" i="1"/>
  <c r="P17" i="1"/>
  <c r="F18" i="1"/>
  <c r="J18" i="1"/>
  <c r="P18" i="1"/>
  <c r="F19" i="1"/>
  <c r="J19" i="1"/>
  <c r="F20" i="1"/>
  <c r="J20" i="1"/>
  <c r="F21" i="1"/>
  <c r="J21" i="1"/>
  <c r="E22" i="1"/>
  <c r="F22" i="1"/>
  <c r="J22" i="1"/>
  <c r="L22" i="1"/>
  <c r="P22" i="1"/>
  <c r="D23" i="1"/>
  <c r="E23" i="1"/>
  <c r="F23" i="1"/>
  <c r="H23" i="1"/>
  <c r="I23" i="1"/>
  <c r="J23" i="1"/>
  <c r="L23" i="1"/>
  <c r="N23" i="1"/>
  <c r="P23" i="1"/>
  <c r="F25" i="1"/>
  <c r="J25" i="1"/>
  <c r="P25" i="1"/>
  <c r="J27" i="1"/>
  <c r="F28" i="1"/>
  <c r="J28" i="1"/>
  <c r="F29" i="1"/>
  <c r="J29" i="1"/>
  <c r="F31" i="1"/>
  <c r="J31" i="1"/>
  <c r="F33" i="1"/>
  <c r="J33" i="1"/>
  <c r="D35" i="1"/>
  <c r="E35" i="1"/>
  <c r="F35" i="1"/>
  <c r="H35" i="1"/>
  <c r="I35" i="1"/>
  <c r="J35" i="1"/>
  <c r="L35" i="1"/>
  <c r="N35" i="1"/>
  <c r="P35" i="1"/>
  <c r="F39" i="1"/>
  <c r="J39" i="1"/>
</calcChain>
</file>

<file path=xl/comments1.xml><?xml version="1.0" encoding="utf-8"?>
<comments xmlns="http://schemas.openxmlformats.org/spreadsheetml/2006/main">
  <authors>
    <author>fkillen</author>
  </authors>
  <commentList>
    <comment ref="H29" authorId="0" shapeId="0">
      <text>
        <r>
          <rPr>
            <b/>
            <sz val="8"/>
            <color indexed="81"/>
            <rFont val="Tahoma"/>
          </rPr>
          <t>fkillen:</t>
        </r>
        <r>
          <rPr>
            <sz val="8"/>
            <color indexed="81"/>
            <rFont val="Tahoma"/>
          </rPr>
          <t xml:space="preserve">
took out (52) to come back to 1725
</t>
        </r>
      </text>
    </comment>
  </commentList>
</comments>
</file>

<file path=xl/comments2.xml><?xml version="1.0" encoding="utf-8"?>
<comments xmlns="http://schemas.openxmlformats.org/spreadsheetml/2006/main">
  <authors>
    <author>lguillia</author>
  </authors>
  <commentList>
    <comment ref="L9" authorId="0" shapeId="0">
      <text>
        <r>
          <rPr>
            <b/>
            <sz val="8"/>
            <color indexed="81"/>
            <rFont val="Tahoma"/>
          </rPr>
          <t>lguillia:</t>
        </r>
        <r>
          <rPr>
            <sz val="8"/>
            <color indexed="81"/>
            <rFont val="Tahoma"/>
          </rPr>
          <t xml:space="preserve">
from presentation detail rev 9.05, still working on forecast</t>
        </r>
      </text>
    </comment>
  </commentList>
</comments>
</file>

<file path=xl/sharedStrings.xml><?xml version="1.0" encoding="utf-8"?>
<sst xmlns="http://schemas.openxmlformats.org/spreadsheetml/2006/main" count="179" uniqueCount="129">
  <si>
    <t>East Power- U.S.</t>
  </si>
  <si>
    <t>West Power- U.S.</t>
  </si>
  <si>
    <t>Natural Gas- U.S.</t>
  </si>
  <si>
    <t>Mexico</t>
  </si>
  <si>
    <t>Canada</t>
  </si>
  <si>
    <t>Generation Investments</t>
  </si>
  <si>
    <t>Energy Capital Resources</t>
  </si>
  <si>
    <t>Corporate Development</t>
  </si>
  <si>
    <t>Principal Investing</t>
  </si>
  <si>
    <t>Restructuring</t>
  </si>
  <si>
    <t>Financial Drift</t>
  </si>
  <si>
    <t>Office of the Chairman</t>
  </si>
  <si>
    <t>Group</t>
  </si>
  <si>
    <t>Corp</t>
  </si>
  <si>
    <t xml:space="preserve">Gross </t>
  </si>
  <si>
    <t>Margin</t>
  </si>
  <si>
    <t>Direct</t>
  </si>
  <si>
    <t>Expenses</t>
  </si>
  <si>
    <t>Net</t>
  </si>
  <si>
    <t>2000 Forecast</t>
  </si>
  <si>
    <t>2001 Plan</t>
  </si>
  <si>
    <t>Transaction Support</t>
  </si>
  <si>
    <t>Energy Operations</t>
  </si>
  <si>
    <t>Human Resources</t>
  </si>
  <si>
    <t>Legal-Internal</t>
  </si>
  <si>
    <t>Public Relations</t>
  </si>
  <si>
    <t>Tax-Internal</t>
  </si>
  <si>
    <t>Research</t>
  </si>
  <si>
    <t>Treasury</t>
  </si>
  <si>
    <t>Technical Services</t>
  </si>
  <si>
    <t>Corporate Service Billings (excl. Regulatory Affairs)</t>
  </si>
  <si>
    <t>Regulatory Affairs</t>
  </si>
  <si>
    <t>ECM</t>
  </si>
  <si>
    <t>RAC</t>
  </si>
  <si>
    <t>Subtotal - Other Corporate charges</t>
  </si>
  <si>
    <t>Bonus</t>
  </si>
  <si>
    <t>All Employee Stock Plan</t>
  </si>
  <si>
    <t xml:space="preserve">Stock Options </t>
  </si>
  <si>
    <t>Subtotal - Compensation related charges</t>
  </si>
  <si>
    <t>Commercial Support</t>
  </si>
  <si>
    <t>Total ENA Commercial Support</t>
  </si>
  <si>
    <t>Corporate Charges</t>
  </si>
  <si>
    <t>Non-Allocable Costs</t>
  </si>
  <si>
    <t>Total Non-Allocable</t>
  </si>
  <si>
    <t>Forecast</t>
  </si>
  <si>
    <t>Plan</t>
  </si>
  <si>
    <t>Fav/(Unfav)</t>
  </si>
  <si>
    <t>Variance</t>
  </si>
  <si>
    <t>Headcount</t>
  </si>
  <si>
    <t>Int Related Costs/Facility Costs</t>
  </si>
  <si>
    <t>*includes external legal/tax</t>
  </si>
  <si>
    <t>Portfolio Management</t>
  </si>
  <si>
    <t>Intercompany Billings</t>
  </si>
  <si>
    <t>Net Group</t>
  </si>
  <si>
    <t>Total Commercial</t>
  </si>
  <si>
    <t>West Gas</t>
  </si>
  <si>
    <t>MW Gas</t>
  </si>
  <si>
    <t>East Gas</t>
  </si>
  <si>
    <t>Texas Gas</t>
  </si>
  <si>
    <t>Financial Trading</t>
  </si>
  <si>
    <t>Derivatives</t>
  </si>
  <si>
    <t>Upstream Origination</t>
  </si>
  <si>
    <t>Bridgeline</t>
  </si>
  <si>
    <t>HPL</t>
  </si>
  <si>
    <t>Natural Gas Commodity Structuring</t>
  </si>
  <si>
    <t>Fundamentals</t>
  </si>
  <si>
    <t>2000 Actuals</t>
  </si>
  <si>
    <t>Gas Trading Headcount changes</t>
  </si>
  <si>
    <t>EBIT</t>
  </si>
  <si>
    <t>Interest Expense</t>
  </si>
  <si>
    <t>EBT</t>
  </si>
  <si>
    <t>ROCE</t>
  </si>
  <si>
    <t>Prepays</t>
  </si>
  <si>
    <t>Jedi</t>
  </si>
  <si>
    <t>Corporate Overview</t>
  </si>
  <si>
    <t>Other</t>
  </si>
  <si>
    <t xml:space="preserve">Legal-External </t>
  </si>
  <si>
    <t xml:space="preserve">Tax-External </t>
  </si>
  <si>
    <t>(a)</t>
  </si>
  <si>
    <t>(a) assumes peakers sold 03/31, basis of $1B</t>
  </si>
  <si>
    <t>Competitive Analysis &amp; Business Controls</t>
  </si>
  <si>
    <t>CES</t>
  </si>
  <si>
    <t>Citrus (Turnaround through 10/2013)</t>
  </si>
  <si>
    <t>Coyote (Turnaround through 12/2009)</t>
  </si>
  <si>
    <t>EIS Charges by Support Department</t>
  </si>
  <si>
    <t>BA&amp;R</t>
  </si>
  <si>
    <t>Energy Ops and EOL</t>
  </si>
  <si>
    <t>HR</t>
  </si>
  <si>
    <t>Legal</t>
  </si>
  <si>
    <t>Tax</t>
  </si>
  <si>
    <t>CABC and Esource</t>
  </si>
  <si>
    <t>PR</t>
  </si>
  <si>
    <t>$$ in Thousands</t>
  </si>
  <si>
    <t>Total for all Support Depts.</t>
  </si>
  <si>
    <t>Buildout Amortization</t>
  </si>
  <si>
    <t>Information Technology - Depreciation</t>
  </si>
  <si>
    <t>Information Technology - Other</t>
  </si>
  <si>
    <t>IT - Billed to ENA Commercial Teams</t>
  </si>
  <si>
    <t>Mexico City</t>
  </si>
  <si>
    <t>Weather Alert Amortization</t>
  </si>
  <si>
    <t>2001 Forecast</t>
  </si>
  <si>
    <t>2002 Plan</t>
  </si>
  <si>
    <t>2002 Group Plan Summary</t>
  </si>
  <si>
    <t>Pan Nat</t>
  </si>
  <si>
    <t>Sithe</t>
  </si>
  <si>
    <t>Information Technology - Infrastructure</t>
  </si>
  <si>
    <t>Information Technology- Enron Online</t>
  </si>
  <si>
    <t>Billed to other business units</t>
  </si>
  <si>
    <t>Net ENA</t>
  </si>
  <si>
    <t>not planned for 2002</t>
  </si>
  <si>
    <t>Billed to ENA Commercial Teams</t>
  </si>
  <si>
    <t>eSource</t>
  </si>
  <si>
    <t>Net ENA Group</t>
  </si>
  <si>
    <t>Financial Operations</t>
  </si>
  <si>
    <t>no longer billed</t>
  </si>
  <si>
    <t>Phantom Stock/Restricted Stock</t>
  </si>
  <si>
    <t xml:space="preserve">Long Term Incentive Plan </t>
  </si>
  <si>
    <t>S&amp;P benchmark plan</t>
  </si>
  <si>
    <t>Canada Services Agreement</t>
  </si>
  <si>
    <t>padded last yr</t>
  </si>
  <si>
    <t>Net Canada</t>
  </si>
  <si>
    <t>note for property insurance, add in Global Employees Services group</t>
  </si>
  <si>
    <t>no bonus included</t>
  </si>
  <si>
    <t>will have Tuesday at earliest</t>
  </si>
  <si>
    <t>Enron Assurance Services</t>
  </si>
  <si>
    <t>Sithe Adj</t>
  </si>
  <si>
    <t>5 people under plan</t>
  </si>
  <si>
    <t>Information Technology - System Development</t>
  </si>
  <si>
    <t xml:space="preserve">Total Corporate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</si>
</sst>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70" formatCode="_(&quot;$&quot;* #,##0.0_);_(&quot;$&quot;* \(#,##0.0\);_(&quot;$&quot;* &quot;-&quot;??_);_(@_)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9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6">
    <xf numFmtId="0" fontId="0" fillId="0" borderId="0" xfId="0"/>
    <xf numFmtId="165" fontId="0" fillId="0" borderId="0" xfId="1" applyNumberFormat="1" applyFont="1"/>
    <xf numFmtId="0" fontId="3" fillId="0" borderId="1" xfId="0" applyFont="1" applyBorder="1" applyProtection="1"/>
    <xf numFmtId="0" fontId="3" fillId="0" borderId="0" xfId="0" applyFont="1" applyBorder="1" applyProtection="1"/>
    <xf numFmtId="0" fontId="4" fillId="0" borderId="2" xfId="0" applyFont="1" applyBorder="1" applyProtection="1"/>
    <xf numFmtId="38" fontId="3" fillId="0" borderId="0" xfId="1" applyNumberFormat="1" applyFont="1" applyBorder="1" applyProtection="1"/>
    <xf numFmtId="0" fontId="4" fillId="0" borderId="2" xfId="0" applyFont="1" applyBorder="1" applyAlignment="1" applyProtection="1">
      <alignment horizontal="left" indent="1"/>
    </xf>
    <xf numFmtId="38" fontId="3" fillId="0" borderId="0" xfId="1" applyNumberFormat="1" applyFont="1" applyFill="1" applyBorder="1" applyProtection="1"/>
    <xf numFmtId="38" fontId="3" fillId="0" borderId="3" xfId="1" applyNumberFormat="1" applyFont="1" applyFill="1" applyBorder="1" applyProtection="1"/>
    <xf numFmtId="38" fontId="3" fillId="0" borderId="3" xfId="0" applyNumberFormat="1" applyFont="1" applyBorder="1" applyProtection="1"/>
    <xf numFmtId="0" fontId="4" fillId="0" borderId="2" xfId="0" applyFont="1" applyBorder="1" applyAlignment="1" applyProtection="1">
      <alignment horizontal="left"/>
    </xf>
    <xf numFmtId="0" fontId="3" fillId="0" borderId="2" xfId="0" applyFont="1" applyBorder="1" applyAlignment="1" applyProtection="1">
      <alignment horizontal="left"/>
    </xf>
    <xf numFmtId="41" fontId="3" fillId="0" borderId="0" xfId="1" applyNumberFormat="1" applyFont="1" applyFill="1" applyBorder="1" applyProtection="1"/>
    <xf numFmtId="0" fontId="4" fillId="0" borderId="0" xfId="0" applyFont="1" applyBorder="1" applyProtection="1"/>
    <xf numFmtId="0" fontId="4" fillId="0" borderId="0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/>
    </xf>
    <xf numFmtId="37" fontId="3" fillId="0" borderId="3" xfId="0" applyNumberFormat="1" applyFont="1" applyBorder="1" applyProtection="1"/>
    <xf numFmtId="41" fontId="5" fillId="2" borderId="4" xfId="0" applyNumberFormat="1" applyFont="1" applyFill="1" applyBorder="1"/>
    <xf numFmtId="38" fontId="3" fillId="2" borderId="4" xfId="1" applyNumberFormat="1" applyFont="1" applyFill="1" applyBorder="1" applyProtection="1"/>
    <xf numFmtId="0" fontId="0" fillId="0" borderId="3" xfId="0" applyBorder="1"/>
    <xf numFmtId="165" fontId="0" fillId="0" borderId="3" xfId="1" applyNumberFormat="1" applyFont="1" applyBorder="1"/>
    <xf numFmtId="38" fontId="0" fillId="0" borderId="0" xfId="0" applyNumberFormat="1"/>
    <xf numFmtId="0" fontId="4" fillId="0" borderId="0" xfId="0" applyFont="1"/>
    <xf numFmtId="0" fontId="4" fillId="0" borderId="5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1" applyNumberFormat="1" applyFont="1" applyFill="1"/>
    <xf numFmtId="165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Fill="1" applyAlignment="1"/>
    <xf numFmtId="164" fontId="4" fillId="0" borderId="4" xfId="1" applyNumberFormat="1" applyFont="1" applyBorder="1"/>
    <xf numFmtId="165" fontId="4" fillId="0" borderId="4" xfId="1" applyNumberFormat="1" applyFont="1" applyBorder="1"/>
    <xf numFmtId="0" fontId="8" fillId="0" borderId="0" xfId="0" applyFont="1" applyBorder="1" applyAlignment="1">
      <alignment horizontal="center"/>
    </xf>
    <xf numFmtId="0" fontId="4" fillId="0" borderId="0" xfId="0" applyFont="1" applyBorder="1"/>
    <xf numFmtId="164" fontId="4" fillId="0" borderId="9" xfId="0" applyNumberFormat="1" applyFont="1" applyBorder="1"/>
    <xf numFmtId="164" fontId="4" fillId="0" borderId="4" xfId="1" applyNumberFormat="1" applyFont="1" applyFill="1" applyBorder="1"/>
    <xf numFmtId="165" fontId="4" fillId="0" borderId="0" xfId="0" applyNumberFormat="1" applyFont="1"/>
    <xf numFmtId="164" fontId="4" fillId="0" borderId="0" xfId="0" applyNumberFormat="1" applyFont="1"/>
    <xf numFmtId="170" fontId="4" fillId="0" borderId="4" xfId="2" applyNumberFormat="1" applyFont="1" applyBorder="1"/>
    <xf numFmtId="165" fontId="4" fillId="0" borderId="4" xfId="2" applyNumberFormat="1" applyFont="1" applyBorder="1"/>
    <xf numFmtId="170" fontId="4" fillId="0" borderId="0" xfId="2" applyNumberFormat="1" applyFont="1" applyFill="1"/>
    <xf numFmtId="41" fontId="0" fillId="0" borderId="0" xfId="0" applyNumberFormat="1"/>
    <xf numFmtId="0" fontId="0" fillId="0" borderId="0" xfId="0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65" fontId="2" fillId="0" borderId="14" xfId="1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right"/>
    </xf>
    <xf numFmtId="37" fontId="3" fillId="0" borderId="0" xfId="1" applyNumberFormat="1" applyFont="1" applyBorder="1" applyProtection="1"/>
    <xf numFmtId="37" fontId="3" fillId="0" borderId="3" xfId="0" applyNumberFormat="1" applyFont="1" applyFill="1" applyBorder="1" applyProtection="1"/>
    <xf numFmtId="37" fontId="3" fillId="0" borderId="0" xfId="0" applyNumberFormat="1" applyFont="1" applyFill="1" applyBorder="1" applyProtection="1"/>
    <xf numFmtId="37" fontId="0" fillId="0" borderId="0" xfId="0" applyNumberFormat="1"/>
    <xf numFmtId="0" fontId="4" fillId="0" borderId="0" xfId="0" applyFont="1" applyFill="1" applyBorder="1" applyProtection="1"/>
    <xf numFmtId="38" fontId="3" fillId="0" borderId="0" xfId="0" applyNumberFormat="1" applyFont="1" applyFill="1" applyBorder="1" applyProtection="1"/>
    <xf numFmtId="22" fontId="0" fillId="0" borderId="0" xfId="0" applyNumberFormat="1"/>
    <xf numFmtId="41" fontId="12" fillId="2" borderId="9" xfId="0" applyNumberFormat="1" applyFont="1" applyFill="1" applyBorder="1"/>
    <xf numFmtId="0" fontId="3" fillId="0" borderId="3" xfId="0" applyFont="1" applyBorder="1" applyProtection="1"/>
    <xf numFmtId="0" fontId="3" fillId="0" borderId="0" xfId="0" applyFont="1" applyFill="1" applyBorder="1" applyProtection="1"/>
    <xf numFmtId="38" fontId="3" fillId="0" borderId="3" xfId="0" applyNumberFormat="1" applyFont="1" applyFill="1" applyBorder="1" applyProtection="1"/>
    <xf numFmtId="165" fontId="4" fillId="0" borderId="3" xfId="1" applyNumberFormat="1" applyFont="1" applyBorder="1" applyProtection="1"/>
    <xf numFmtId="165" fontId="0" fillId="0" borderId="0" xfId="0" applyNumberFormat="1"/>
    <xf numFmtId="165" fontId="3" fillId="0" borderId="0" xfId="1" applyNumberFormat="1" applyFont="1" applyFill="1" applyBorder="1" applyProtection="1"/>
    <xf numFmtId="37" fontId="4" fillId="0" borderId="0" xfId="0" applyNumberFormat="1" applyFont="1"/>
    <xf numFmtId="37" fontId="4" fillId="0" borderId="3" xfId="0" applyNumberFormat="1" applyFont="1" applyBorder="1"/>
    <xf numFmtId="38" fontId="4" fillId="0" borderId="0" xfId="0" applyNumberFormat="1" applyFont="1"/>
    <xf numFmtId="37" fontId="4" fillId="0" borderId="0" xfId="0" applyNumberFormat="1" applyFont="1" applyBorder="1"/>
    <xf numFmtId="38" fontId="4" fillId="2" borderId="4" xfId="0" applyNumberFormat="1" applyFont="1" applyFill="1" applyBorder="1"/>
    <xf numFmtId="0" fontId="4" fillId="0" borderId="3" xfId="0" applyFont="1" applyBorder="1"/>
    <xf numFmtId="165" fontId="4" fillId="0" borderId="3" xfId="1" applyNumberFormat="1" applyFont="1" applyBorder="1"/>
    <xf numFmtId="165" fontId="4" fillId="0" borderId="0" xfId="1" applyNumberFormat="1" applyFont="1" applyBorder="1" applyProtection="1"/>
    <xf numFmtId="37" fontId="4" fillId="0" borderId="0" xfId="1" applyNumberFormat="1" applyFont="1" applyFill="1" applyBorder="1" applyProtection="1"/>
    <xf numFmtId="37" fontId="4" fillId="0" borderId="0" xfId="0" applyNumberFormat="1" applyFont="1" applyFill="1" applyBorder="1"/>
    <xf numFmtId="37" fontId="4" fillId="0" borderId="3" xfId="1" applyNumberFormat="1" applyFont="1" applyFill="1" applyBorder="1" applyProtection="1"/>
    <xf numFmtId="37" fontId="4" fillId="0" borderId="3" xfId="0" applyNumberFormat="1" applyFont="1" applyFill="1" applyBorder="1" applyProtection="1"/>
    <xf numFmtId="165" fontId="4" fillId="0" borderId="0" xfId="1" applyNumberFormat="1" applyFont="1" applyBorder="1" applyAlignment="1" applyProtection="1">
      <alignment horizontal="right"/>
    </xf>
    <xf numFmtId="0" fontId="4" fillId="0" borderId="0" xfId="0" applyFont="1" applyBorder="1" applyAlignment="1" applyProtection="1">
      <alignment horizontal="right"/>
    </xf>
    <xf numFmtId="38" fontId="4" fillId="0" borderId="0" xfId="1" applyNumberFormat="1" applyFont="1" applyFill="1" applyBorder="1" applyProtection="1"/>
    <xf numFmtId="38" fontId="4" fillId="0" borderId="0" xfId="0" applyNumberFormat="1" applyFont="1" applyFill="1" applyBorder="1"/>
    <xf numFmtId="38" fontId="4" fillId="0" borderId="0" xfId="0" applyNumberFormat="1" applyFont="1" applyFill="1" applyBorder="1" applyProtection="1"/>
    <xf numFmtId="37" fontId="4" fillId="0" borderId="3" xfId="0" applyNumberFormat="1" applyFont="1" applyFill="1" applyBorder="1"/>
    <xf numFmtId="165" fontId="4" fillId="0" borderId="0" xfId="0" applyNumberFormat="1" applyFont="1" applyBorder="1" applyProtection="1"/>
    <xf numFmtId="37" fontId="4" fillId="0" borderId="0" xfId="0" applyNumberFormat="1" applyFont="1" applyFill="1" applyBorder="1" applyProtection="1"/>
    <xf numFmtId="37" fontId="4" fillId="0" borderId="0" xfId="0" applyNumberFormat="1" applyFont="1" applyBorder="1" applyAlignment="1" applyProtection="1">
      <alignment horizontal="right"/>
    </xf>
    <xf numFmtId="38" fontId="4" fillId="0" borderId="0" xfId="1" applyNumberFormat="1" applyFont="1" applyBorder="1" applyProtection="1"/>
    <xf numFmtId="38" fontId="4" fillId="0" borderId="0" xfId="1" applyNumberFormat="1" applyFont="1" applyFill="1" applyBorder="1" applyAlignment="1" applyProtection="1"/>
    <xf numFmtId="38" fontId="4" fillId="0" borderId="3" xfId="1" applyNumberFormat="1" applyFont="1" applyBorder="1" applyProtection="1"/>
    <xf numFmtId="37" fontId="4" fillId="0" borderId="0" xfId="1" applyNumberFormat="1" applyFont="1" applyBorder="1" applyProtection="1"/>
    <xf numFmtId="37" fontId="4" fillId="0" borderId="3" xfId="1" applyNumberFormat="1" applyFont="1" applyBorder="1" applyProtection="1"/>
    <xf numFmtId="37" fontId="4" fillId="0" borderId="3" xfId="0" applyNumberFormat="1" applyFont="1" applyBorder="1" applyProtection="1"/>
    <xf numFmtId="38" fontId="4" fillId="0" borderId="3" xfId="1" applyNumberFormat="1" applyFont="1" applyFill="1" applyBorder="1" applyProtection="1"/>
    <xf numFmtId="38" fontId="4" fillId="0" borderId="3" xfId="1" applyNumberFormat="1" applyFont="1" applyFill="1" applyBorder="1" applyAlignment="1" applyProtection="1"/>
    <xf numFmtId="38" fontId="4" fillId="0" borderId="0" xfId="1" applyNumberFormat="1" applyFont="1" applyBorder="1" applyAlignment="1" applyProtection="1"/>
    <xf numFmtId="43" fontId="4" fillId="0" borderId="3" xfId="1" applyFont="1" applyBorder="1" applyProtection="1"/>
    <xf numFmtId="43" fontId="4" fillId="0" borderId="3" xfId="1" applyFont="1" applyFill="1" applyBorder="1" applyProtection="1"/>
    <xf numFmtId="43" fontId="4" fillId="0" borderId="3" xfId="1" applyFont="1" applyFill="1" applyBorder="1"/>
    <xf numFmtId="0" fontId="9" fillId="0" borderId="0" xfId="0" quotePrefix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4:P52"/>
  <sheetViews>
    <sheetView zoomScaleNormal="100" workbookViewId="0">
      <selection activeCell="J25" sqref="J25"/>
    </sheetView>
  </sheetViews>
  <sheetFormatPr defaultColWidth="9.109375" defaultRowHeight="11.4" x14ac:dyDescent="0.2"/>
  <cols>
    <col min="1" max="1" width="9.109375" style="22"/>
    <col min="2" max="2" width="14.5546875" style="22" customWidth="1"/>
    <col min="3" max="3" width="15.109375" style="22" customWidth="1"/>
    <col min="4" max="4" width="11.33203125" style="22" bestFit="1" customWidth="1"/>
    <col min="5" max="5" width="9.33203125" style="22" bestFit="1" customWidth="1"/>
    <col min="6" max="6" width="10.109375" style="22" bestFit="1" customWidth="1"/>
    <col min="7" max="7" width="2.6640625" style="22" customWidth="1"/>
    <col min="8" max="8" width="10.109375" style="22" bestFit="1" customWidth="1"/>
    <col min="9" max="9" width="9.33203125" style="22" bestFit="1" customWidth="1"/>
    <col min="10" max="10" width="10.109375" style="22" bestFit="1" customWidth="1"/>
    <col min="11" max="11" width="2.6640625" style="22" customWidth="1"/>
    <col min="12" max="12" width="13.109375" style="22" bestFit="1" customWidth="1"/>
    <col min="13" max="13" width="2.6640625" style="22" customWidth="1"/>
    <col min="14" max="14" width="13.109375" style="22" bestFit="1" customWidth="1"/>
    <col min="15" max="15" width="2.6640625" style="22" customWidth="1"/>
    <col min="16" max="16" width="11.109375" style="22" bestFit="1" customWidth="1"/>
    <col min="17" max="16384" width="9.109375" style="22"/>
  </cols>
  <sheetData>
    <row r="4" spans="1:16" x14ac:dyDescent="0.2">
      <c r="D4" s="23" t="s">
        <v>19</v>
      </c>
      <c r="E4" s="24"/>
      <c r="F4" s="25"/>
      <c r="H4" s="23" t="s">
        <v>20</v>
      </c>
      <c r="I4" s="24"/>
      <c r="J4" s="25"/>
    </row>
    <row r="5" spans="1:16" x14ac:dyDescent="0.2">
      <c r="D5" s="26" t="s">
        <v>14</v>
      </c>
      <c r="E5" s="26" t="s">
        <v>16</v>
      </c>
      <c r="F5" s="26" t="s">
        <v>18</v>
      </c>
      <c r="H5" s="26" t="s">
        <v>14</v>
      </c>
      <c r="I5" s="26" t="s">
        <v>16</v>
      </c>
      <c r="J5" s="26" t="s">
        <v>18</v>
      </c>
      <c r="L5" s="28" t="s">
        <v>19</v>
      </c>
      <c r="N5" s="28" t="s">
        <v>20</v>
      </c>
      <c r="P5" s="28" t="s">
        <v>46</v>
      </c>
    </row>
    <row r="6" spans="1:16" x14ac:dyDescent="0.2">
      <c r="D6" s="27" t="s">
        <v>15</v>
      </c>
      <c r="E6" s="27" t="s">
        <v>17</v>
      </c>
      <c r="F6" s="27" t="s">
        <v>15</v>
      </c>
      <c r="H6" s="27" t="s">
        <v>15</v>
      </c>
      <c r="I6" s="27" t="s">
        <v>17</v>
      </c>
      <c r="J6" s="27" t="s">
        <v>15</v>
      </c>
      <c r="L6" s="35" t="s">
        <v>48</v>
      </c>
      <c r="N6" s="35" t="s">
        <v>48</v>
      </c>
      <c r="P6" s="35" t="s">
        <v>47</v>
      </c>
    </row>
    <row r="7" spans="1:16" x14ac:dyDescent="0.2">
      <c r="D7" s="28"/>
      <c r="E7" s="28"/>
      <c r="F7" s="28"/>
      <c r="H7" s="28"/>
      <c r="I7" s="28"/>
      <c r="J7" s="28"/>
    </row>
    <row r="8" spans="1:16" x14ac:dyDescent="0.2">
      <c r="A8" s="22" t="s">
        <v>0</v>
      </c>
      <c r="D8" s="43">
        <v>118.6</v>
      </c>
      <c r="E8" s="31">
        <v>47.7</v>
      </c>
      <c r="F8" s="29">
        <f>D8-E8</f>
        <v>70.899999999999991</v>
      </c>
      <c r="G8" s="31"/>
      <c r="H8" s="43">
        <v>230</v>
      </c>
      <c r="I8" s="31">
        <v>47.6</v>
      </c>
      <c r="J8" s="31">
        <f>H8-I8</f>
        <v>182.4</v>
      </c>
      <c r="K8" s="31"/>
      <c r="L8" s="30">
        <v>161</v>
      </c>
      <c r="M8" s="30"/>
      <c r="N8" s="30">
        <v>185</v>
      </c>
      <c r="O8" s="30"/>
      <c r="P8" s="30">
        <f>L8-N8</f>
        <v>-24</v>
      </c>
    </row>
    <row r="9" spans="1:16" x14ac:dyDescent="0.2">
      <c r="A9" s="22" t="s">
        <v>1</v>
      </c>
      <c r="D9" s="31">
        <v>498.1</v>
      </c>
      <c r="E9" s="31">
        <v>24.3</v>
      </c>
      <c r="F9" s="29">
        <f t="shared" ref="F9:F33" si="0">D9-E9</f>
        <v>473.8</v>
      </c>
      <c r="G9" s="31"/>
      <c r="H9" s="31">
        <v>270</v>
      </c>
      <c r="I9" s="29">
        <v>25.9</v>
      </c>
      <c r="J9" s="31">
        <f t="shared" ref="J9:J23" si="1">H9-I9</f>
        <v>244.1</v>
      </c>
      <c r="K9" s="31"/>
      <c r="L9" s="30">
        <v>94</v>
      </c>
      <c r="M9" s="30"/>
      <c r="N9" s="30">
        <v>112</v>
      </c>
      <c r="O9" s="30"/>
      <c r="P9" s="30">
        <f t="shared" ref="P9:P18" si="2">L9-N9</f>
        <v>-18</v>
      </c>
    </row>
    <row r="10" spans="1:16" x14ac:dyDescent="0.2">
      <c r="A10" s="22" t="s">
        <v>2</v>
      </c>
      <c r="D10" s="31">
        <v>745.3</v>
      </c>
      <c r="E10" s="31">
        <v>53.8</v>
      </c>
      <c r="F10" s="29">
        <f t="shared" si="0"/>
        <v>691.5</v>
      </c>
      <c r="G10" s="31"/>
      <c r="H10" s="31">
        <v>575</v>
      </c>
      <c r="I10" s="31">
        <v>61.5</v>
      </c>
      <c r="J10" s="31">
        <f t="shared" si="1"/>
        <v>513.5</v>
      </c>
      <c r="K10" s="31"/>
      <c r="L10" s="30">
        <f>19+11+19+10+13+27+22+12+55+88</f>
        <v>276</v>
      </c>
      <c r="M10" s="30"/>
      <c r="N10" s="30">
        <v>349</v>
      </c>
      <c r="O10" s="30"/>
      <c r="P10" s="30">
        <f t="shared" si="2"/>
        <v>-73</v>
      </c>
    </row>
    <row r="11" spans="1:16" x14ac:dyDescent="0.2">
      <c r="A11" s="22" t="s">
        <v>3</v>
      </c>
      <c r="D11" s="31">
        <v>38.799999999999997</v>
      </c>
      <c r="E11" s="31">
        <v>8.5</v>
      </c>
      <c r="F11" s="29">
        <f t="shared" si="0"/>
        <v>30.299999999999997</v>
      </c>
      <c r="G11" s="31"/>
      <c r="H11" s="31">
        <v>20</v>
      </c>
      <c r="I11" s="29">
        <v>6.8</v>
      </c>
      <c r="J11" s="31">
        <f t="shared" si="1"/>
        <v>13.2</v>
      </c>
      <c r="K11" s="31"/>
      <c r="L11" s="30">
        <v>15</v>
      </c>
      <c r="M11" s="30"/>
      <c r="N11" s="30">
        <v>13</v>
      </c>
      <c r="O11" s="30"/>
      <c r="P11" s="30">
        <f t="shared" si="2"/>
        <v>2</v>
      </c>
    </row>
    <row r="12" spans="1:16" x14ac:dyDescent="0.2">
      <c r="A12" s="22" t="s">
        <v>4</v>
      </c>
      <c r="D12" s="31">
        <v>85.5</v>
      </c>
      <c r="E12" s="31">
        <v>11.5</v>
      </c>
      <c r="F12" s="29">
        <f t="shared" si="0"/>
        <v>74</v>
      </c>
      <c r="G12" s="31"/>
      <c r="H12" s="31">
        <v>230</v>
      </c>
      <c r="I12" s="31">
        <v>10.1</v>
      </c>
      <c r="J12" s="31">
        <f t="shared" si="1"/>
        <v>219.9</v>
      </c>
      <c r="K12" s="31"/>
      <c r="L12" s="30">
        <v>40</v>
      </c>
      <c r="M12" s="30"/>
      <c r="N12" s="30">
        <v>50</v>
      </c>
      <c r="O12" s="30"/>
      <c r="P12" s="30">
        <f t="shared" si="2"/>
        <v>-10</v>
      </c>
    </row>
    <row r="13" spans="1:16" x14ac:dyDescent="0.2">
      <c r="A13" s="22" t="s">
        <v>5</v>
      </c>
      <c r="D13" s="31">
        <v>76.2</v>
      </c>
      <c r="E13" s="31">
        <v>6.6</v>
      </c>
      <c r="F13" s="29">
        <f t="shared" si="0"/>
        <v>69.600000000000009</v>
      </c>
      <c r="G13" s="31"/>
      <c r="H13" s="31">
        <v>50</v>
      </c>
      <c r="I13" s="29">
        <v>7.4</v>
      </c>
      <c r="J13" s="31">
        <f t="shared" si="1"/>
        <v>42.6</v>
      </c>
      <c r="K13" s="31"/>
      <c r="L13" s="30">
        <v>24</v>
      </c>
      <c r="M13" s="30"/>
      <c r="N13" s="30">
        <v>25</v>
      </c>
      <c r="O13" s="30"/>
      <c r="P13" s="30">
        <f t="shared" si="2"/>
        <v>-1</v>
      </c>
    </row>
    <row r="14" spans="1:16" x14ac:dyDescent="0.2">
      <c r="A14" s="22" t="s">
        <v>6</v>
      </c>
      <c r="D14" s="31">
        <v>10.8</v>
      </c>
      <c r="E14" s="31">
        <v>6.3</v>
      </c>
      <c r="F14" s="29">
        <f t="shared" si="0"/>
        <v>4.5000000000000009</v>
      </c>
      <c r="G14" s="31"/>
      <c r="H14" s="31">
        <v>30</v>
      </c>
      <c r="I14" s="31">
        <v>7.8</v>
      </c>
      <c r="J14" s="31">
        <f t="shared" si="1"/>
        <v>22.2</v>
      </c>
      <c r="K14" s="31"/>
      <c r="L14" s="30">
        <v>32</v>
      </c>
      <c r="M14" s="30"/>
      <c r="N14" s="30">
        <v>41</v>
      </c>
      <c r="O14" s="30"/>
      <c r="P14" s="30">
        <f t="shared" si="2"/>
        <v>-9</v>
      </c>
    </row>
    <row r="15" spans="1:16" x14ac:dyDescent="0.2">
      <c r="A15" s="22" t="s">
        <v>7</v>
      </c>
      <c r="D15" s="31">
        <v>0</v>
      </c>
      <c r="E15" s="31">
        <v>2</v>
      </c>
      <c r="F15" s="29">
        <f t="shared" si="0"/>
        <v>-2</v>
      </c>
      <c r="G15" s="31"/>
      <c r="H15" s="31">
        <v>20</v>
      </c>
      <c r="I15" s="31">
        <v>2.2000000000000002</v>
      </c>
      <c r="J15" s="31">
        <f t="shared" si="1"/>
        <v>17.8</v>
      </c>
      <c r="K15" s="31"/>
      <c r="L15" s="30">
        <v>10</v>
      </c>
      <c r="M15" s="30"/>
      <c r="N15" s="30">
        <v>15</v>
      </c>
      <c r="O15" s="30"/>
      <c r="P15" s="30">
        <f t="shared" si="2"/>
        <v>-5</v>
      </c>
    </row>
    <row r="16" spans="1:16" x14ac:dyDescent="0.2">
      <c r="A16" s="22" t="s">
        <v>8</v>
      </c>
      <c r="D16" s="31">
        <v>122.83</v>
      </c>
      <c r="E16" s="31">
        <v>3.2</v>
      </c>
      <c r="F16" s="29">
        <f t="shared" si="0"/>
        <v>119.63</v>
      </c>
      <c r="G16" s="31"/>
      <c r="H16" s="31">
        <v>50</v>
      </c>
      <c r="I16" s="31">
        <v>3.6</v>
      </c>
      <c r="J16" s="31">
        <f t="shared" si="1"/>
        <v>46.4</v>
      </c>
      <c r="K16" s="31"/>
      <c r="L16" s="30">
        <v>14</v>
      </c>
      <c r="M16" s="30"/>
      <c r="N16" s="30">
        <v>16.600000000000001</v>
      </c>
      <c r="O16" s="30"/>
      <c r="P16" s="30">
        <f t="shared" si="2"/>
        <v>-2.6000000000000014</v>
      </c>
    </row>
    <row r="17" spans="1:16" x14ac:dyDescent="0.2">
      <c r="A17" s="22" t="s">
        <v>51</v>
      </c>
      <c r="D17" s="31">
        <v>-141.5</v>
      </c>
      <c r="E17" s="31">
        <v>12.1</v>
      </c>
      <c r="F17" s="29">
        <f t="shared" si="0"/>
        <v>-153.6</v>
      </c>
      <c r="G17" s="31"/>
      <c r="H17" s="31">
        <v>0</v>
      </c>
      <c r="I17" s="31">
        <v>1</v>
      </c>
      <c r="J17" s="31">
        <f t="shared" si="1"/>
        <v>-1</v>
      </c>
      <c r="K17" s="31"/>
      <c r="L17" s="30">
        <v>9.5</v>
      </c>
      <c r="M17" s="30"/>
      <c r="N17" s="30">
        <v>6</v>
      </c>
      <c r="O17" s="30"/>
      <c r="P17" s="30">
        <f t="shared" si="2"/>
        <v>3.5</v>
      </c>
    </row>
    <row r="18" spans="1:16" x14ac:dyDescent="0.2">
      <c r="A18" s="22" t="s">
        <v>9</v>
      </c>
      <c r="D18" s="31">
        <v>82.4</v>
      </c>
      <c r="E18" s="32">
        <v>8.6</v>
      </c>
      <c r="F18" s="29">
        <f t="shared" si="0"/>
        <v>73.800000000000011</v>
      </c>
      <c r="G18" s="31"/>
      <c r="H18" s="31">
        <v>0</v>
      </c>
      <c r="I18" s="31">
        <v>5.9</v>
      </c>
      <c r="J18" s="31">
        <f t="shared" si="1"/>
        <v>-5.9</v>
      </c>
      <c r="K18" s="31"/>
      <c r="L18" s="30">
        <v>20</v>
      </c>
      <c r="M18" s="30"/>
      <c r="N18" s="30">
        <v>19</v>
      </c>
      <c r="O18" s="30"/>
      <c r="P18" s="30">
        <f t="shared" si="2"/>
        <v>1</v>
      </c>
    </row>
    <row r="19" spans="1:16" x14ac:dyDescent="0.2">
      <c r="A19" s="22" t="s">
        <v>10</v>
      </c>
      <c r="D19" s="31">
        <v>116</v>
      </c>
      <c r="E19" s="31">
        <v>0</v>
      </c>
      <c r="F19" s="29">
        <f t="shared" si="0"/>
        <v>116</v>
      </c>
      <c r="G19" s="31"/>
      <c r="H19" s="31">
        <v>100</v>
      </c>
      <c r="I19" s="31">
        <v>0</v>
      </c>
      <c r="J19" s="31">
        <f t="shared" si="1"/>
        <v>100</v>
      </c>
      <c r="K19" s="31"/>
      <c r="L19" s="30"/>
      <c r="M19" s="30"/>
      <c r="N19" s="30"/>
      <c r="O19" s="30"/>
      <c r="P19" s="30"/>
    </row>
    <row r="20" spans="1:16" x14ac:dyDescent="0.2">
      <c r="A20" s="22" t="s">
        <v>74</v>
      </c>
      <c r="D20" s="31">
        <v>100</v>
      </c>
      <c r="E20" s="31">
        <v>0</v>
      </c>
      <c r="F20" s="29">
        <f>D20-E20</f>
        <v>100</v>
      </c>
      <c r="G20" s="31"/>
      <c r="H20" s="31">
        <v>-85.2</v>
      </c>
      <c r="I20" s="31">
        <v>0</v>
      </c>
      <c r="J20" s="31">
        <f>H20-I20</f>
        <v>-85.2</v>
      </c>
      <c r="K20" s="31"/>
      <c r="L20" s="30"/>
      <c r="M20" s="30"/>
      <c r="N20" s="30"/>
      <c r="O20" s="30"/>
      <c r="P20" s="30"/>
    </row>
    <row r="21" spans="1:16" x14ac:dyDescent="0.2">
      <c r="A21" s="22" t="s">
        <v>75</v>
      </c>
      <c r="D21" s="31">
        <v>-15.6</v>
      </c>
      <c r="E21" s="31">
        <v>0</v>
      </c>
      <c r="F21" s="29">
        <f>D21-E21</f>
        <v>-15.6</v>
      </c>
      <c r="G21" s="31"/>
      <c r="H21" s="31">
        <v>0</v>
      </c>
      <c r="I21" s="31">
        <v>0</v>
      </c>
      <c r="J21" s="31">
        <f>H21-I21</f>
        <v>0</v>
      </c>
      <c r="K21" s="31"/>
      <c r="L21" s="30"/>
      <c r="M21" s="30"/>
      <c r="N21" s="30"/>
      <c r="O21" s="30"/>
      <c r="P21" s="30"/>
    </row>
    <row r="22" spans="1:16" x14ac:dyDescent="0.2">
      <c r="A22" s="22" t="s">
        <v>11</v>
      </c>
      <c r="D22" s="31">
        <v>-133</v>
      </c>
      <c r="E22" s="31">
        <f>19-7.9-2</f>
        <v>9.1</v>
      </c>
      <c r="F22" s="29">
        <f t="shared" si="0"/>
        <v>-142.1</v>
      </c>
      <c r="G22" s="31"/>
      <c r="H22" s="31">
        <v>170</v>
      </c>
      <c r="I22" s="31">
        <v>5</v>
      </c>
      <c r="J22" s="31">
        <f t="shared" si="1"/>
        <v>165</v>
      </c>
      <c r="K22" s="31"/>
      <c r="L22" s="30">
        <f>63-43-10</f>
        <v>10</v>
      </c>
      <c r="M22" s="30"/>
      <c r="N22" s="30">
        <v>10</v>
      </c>
      <c r="O22" s="30"/>
      <c r="P22" s="30">
        <f>L22-N22</f>
        <v>0</v>
      </c>
    </row>
    <row r="23" spans="1:16" x14ac:dyDescent="0.2">
      <c r="B23" s="22" t="s">
        <v>54</v>
      </c>
      <c r="D23" s="41">
        <f>SUM(D8:D22)</f>
        <v>1704.43</v>
      </c>
      <c r="E23" s="33">
        <f>SUM(E8:E22)</f>
        <v>193.7</v>
      </c>
      <c r="F23" s="38">
        <f t="shared" si="0"/>
        <v>1510.73</v>
      </c>
      <c r="G23" s="31"/>
      <c r="H23" s="41">
        <f>SUM(H8:H22)</f>
        <v>1659.8</v>
      </c>
      <c r="I23" s="33">
        <f>SUM(I8:I22)</f>
        <v>184.8</v>
      </c>
      <c r="J23" s="33">
        <f t="shared" si="1"/>
        <v>1475</v>
      </c>
      <c r="K23" s="31"/>
      <c r="L23" s="42">
        <f>SUM(L8:L22)</f>
        <v>705.5</v>
      </c>
      <c r="M23" s="34"/>
      <c r="N23" s="34">
        <f>SUM(N8:N22)</f>
        <v>841.6</v>
      </c>
      <c r="O23" s="30"/>
      <c r="P23" s="34">
        <f>L23-N23</f>
        <v>-136.10000000000002</v>
      </c>
    </row>
    <row r="24" spans="1:16" x14ac:dyDescent="0.2">
      <c r="D24" s="31"/>
      <c r="E24" s="31"/>
      <c r="F24" s="31"/>
      <c r="G24" s="31"/>
      <c r="H24" s="31"/>
      <c r="I24" s="31"/>
      <c r="J24" s="31"/>
      <c r="K24" s="31"/>
      <c r="L24" s="30"/>
      <c r="M24" s="30"/>
      <c r="N24" s="30"/>
      <c r="O24" s="30"/>
      <c r="P24" s="30"/>
    </row>
    <row r="25" spans="1:16" x14ac:dyDescent="0.2">
      <c r="A25" s="22" t="s">
        <v>12</v>
      </c>
      <c r="D25" s="31">
        <v>0</v>
      </c>
      <c r="E25" s="31">
        <v>122.6</v>
      </c>
      <c r="F25" s="29">
        <f t="shared" si="0"/>
        <v>-122.6</v>
      </c>
      <c r="G25" s="31"/>
      <c r="H25" s="31">
        <v>0</v>
      </c>
      <c r="I25" s="31">
        <v>141.80000000000001</v>
      </c>
      <c r="J25" s="31">
        <f>H25-I25</f>
        <v>-141.80000000000001</v>
      </c>
      <c r="K25" s="31"/>
      <c r="L25" s="30">
        <v>972</v>
      </c>
      <c r="M25" s="30"/>
      <c r="N25" s="30">
        <v>1156</v>
      </c>
      <c r="O25" s="30"/>
      <c r="P25" s="30">
        <f>L25-N25</f>
        <v>-184</v>
      </c>
    </row>
    <row r="26" spans="1:16" x14ac:dyDescent="0.2">
      <c r="D26" s="31"/>
      <c r="E26" s="31"/>
      <c r="F26" s="31"/>
      <c r="G26" s="31"/>
      <c r="H26" s="31"/>
      <c r="I26" s="31"/>
      <c r="J26" s="31"/>
      <c r="K26" s="31"/>
      <c r="L26" s="30"/>
      <c r="M26" s="30"/>
      <c r="N26" s="30"/>
      <c r="O26" s="30"/>
      <c r="P26" s="30"/>
    </row>
    <row r="27" spans="1:16" x14ac:dyDescent="0.2">
      <c r="A27" s="22" t="s">
        <v>49</v>
      </c>
      <c r="F27" s="29"/>
      <c r="G27" s="31"/>
      <c r="J27" s="31">
        <f>H27-I27</f>
        <v>0</v>
      </c>
      <c r="K27" s="31"/>
      <c r="L27" s="30"/>
      <c r="M27" s="30"/>
      <c r="N27" s="30"/>
      <c r="O27" s="30"/>
      <c r="P27" s="30"/>
    </row>
    <row r="28" spans="1:16" x14ac:dyDescent="0.2">
      <c r="B28" s="22" t="s">
        <v>72</v>
      </c>
      <c r="D28" s="31">
        <v>0</v>
      </c>
      <c r="E28" s="31">
        <v>87</v>
      </c>
      <c r="F28" s="31">
        <f>D28-E28</f>
        <v>-87</v>
      </c>
      <c r="G28" s="31"/>
      <c r="H28" s="31">
        <v>0</v>
      </c>
      <c r="I28" s="31">
        <v>145</v>
      </c>
      <c r="J28" s="31">
        <f>H28-I28</f>
        <v>-145</v>
      </c>
      <c r="K28" s="31"/>
      <c r="L28" s="30"/>
      <c r="M28" s="30"/>
      <c r="N28" s="30"/>
      <c r="O28" s="30"/>
      <c r="P28" s="30"/>
    </row>
    <row r="29" spans="1:16" x14ac:dyDescent="0.2">
      <c r="B29" s="22" t="s">
        <v>73</v>
      </c>
      <c r="D29" s="31">
        <v>0</v>
      </c>
      <c r="E29" s="31">
        <v>60</v>
      </c>
      <c r="F29" s="31">
        <f>D29-E29</f>
        <v>-60</v>
      </c>
      <c r="G29" s="31"/>
      <c r="H29" s="31">
        <v>0</v>
      </c>
      <c r="I29" s="31">
        <v>52</v>
      </c>
      <c r="J29" s="31">
        <f>H29-I29</f>
        <v>-52</v>
      </c>
      <c r="K29" s="31"/>
      <c r="L29" s="30"/>
      <c r="M29" s="30"/>
      <c r="N29" s="30"/>
      <c r="O29" s="30"/>
      <c r="P29" s="30"/>
    </row>
    <row r="30" spans="1:16" x14ac:dyDescent="0.2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</row>
    <row r="31" spans="1:16" x14ac:dyDescent="0.2">
      <c r="A31" s="22" t="s">
        <v>13</v>
      </c>
      <c r="D31" s="31">
        <v>0</v>
      </c>
      <c r="E31" s="31">
        <v>282.60000000000002</v>
      </c>
      <c r="F31" s="29">
        <f t="shared" si="0"/>
        <v>-282.60000000000002</v>
      </c>
      <c r="G31" s="31"/>
      <c r="H31" s="31">
        <v>0</v>
      </c>
      <c r="I31" s="31">
        <v>275.39999999999998</v>
      </c>
      <c r="J31" s="31">
        <f>H31-I31</f>
        <v>-275.39999999999998</v>
      </c>
      <c r="K31" s="31"/>
      <c r="L31" s="30"/>
      <c r="M31" s="30"/>
      <c r="N31" s="30"/>
      <c r="O31" s="30"/>
      <c r="P31" s="30"/>
    </row>
    <row r="32" spans="1:16" x14ac:dyDescent="0.2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</row>
    <row r="33" spans="1:16" x14ac:dyDescent="0.2">
      <c r="A33" s="22" t="s">
        <v>52</v>
      </c>
      <c r="D33" s="31"/>
      <c r="E33" s="31">
        <v>-31.5</v>
      </c>
      <c r="F33" s="29">
        <f t="shared" si="0"/>
        <v>31.5</v>
      </c>
      <c r="G33" s="31"/>
      <c r="H33" s="31">
        <v>0</v>
      </c>
      <c r="I33" s="31">
        <v>-39.200000000000003</v>
      </c>
      <c r="J33" s="31">
        <f>H33-I33</f>
        <v>39.200000000000003</v>
      </c>
      <c r="K33" s="31"/>
      <c r="L33" s="30"/>
      <c r="M33" s="30"/>
      <c r="N33" s="30"/>
      <c r="O33" s="30"/>
      <c r="P33" s="30"/>
    </row>
    <row r="34" spans="1:16" x14ac:dyDescent="0.2">
      <c r="C34" s="36"/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</row>
    <row r="35" spans="1:16" x14ac:dyDescent="0.2">
      <c r="C35" s="36" t="s">
        <v>68</v>
      </c>
      <c r="D35" s="41">
        <f>SUM(D23:D31)</f>
        <v>1704.43</v>
      </c>
      <c r="E35" s="33">
        <f>SUM(E23:E33)</f>
        <v>714.4</v>
      </c>
      <c r="F35" s="33">
        <f>SUM(F23:F33)</f>
        <v>990.03000000000009</v>
      </c>
      <c r="G35" s="31"/>
      <c r="H35" s="41">
        <f>SUM(H23:H31)</f>
        <v>1659.8</v>
      </c>
      <c r="I35" s="33">
        <f>SUM(I23:I33)</f>
        <v>759.8</v>
      </c>
      <c r="J35" s="33">
        <f>SUM(J23:J33)</f>
        <v>900.00000000000011</v>
      </c>
      <c r="K35" s="31"/>
      <c r="L35" s="42">
        <f>SUM(L23:L25)</f>
        <v>1677.5</v>
      </c>
      <c r="M35" s="30"/>
      <c r="N35" s="34">
        <f>SUM(N23:N25)</f>
        <v>1997.6</v>
      </c>
      <c r="O35" s="30"/>
      <c r="P35" s="34">
        <f>SUM(P23:P25)</f>
        <v>-320.10000000000002</v>
      </c>
    </row>
    <row r="36" spans="1:16" x14ac:dyDescent="0.2">
      <c r="D36" s="40"/>
      <c r="E36" s="40"/>
      <c r="F36" s="40"/>
      <c r="G36" s="40"/>
      <c r="H36" s="40"/>
      <c r="I36" s="40"/>
      <c r="J36" s="40"/>
      <c r="K36" s="40"/>
      <c r="L36" s="39"/>
      <c r="M36" s="39"/>
      <c r="N36" s="39"/>
      <c r="O36" s="39"/>
      <c r="P36" s="39"/>
    </row>
    <row r="37" spans="1:16" x14ac:dyDescent="0.2">
      <c r="C37" s="22" t="s">
        <v>69</v>
      </c>
      <c r="D37" s="40"/>
      <c r="E37" s="40"/>
      <c r="F37" s="31">
        <v>-48</v>
      </c>
      <c r="G37" s="40"/>
      <c r="H37" s="40"/>
      <c r="I37" s="40"/>
      <c r="J37" s="31">
        <v>1</v>
      </c>
      <c r="K37" s="40" t="s">
        <v>78</v>
      </c>
      <c r="L37" s="39"/>
      <c r="M37" s="39"/>
      <c r="N37" s="39"/>
      <c r="O37" s="39"/>
      <c r="P37" s="39"/>
    </row>
    <row r="38" spans="1:16" x14ac:dyDescent="0.2"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spans="1:16" ht="12" thickBot="1" x14ac:dyDescent="0.25">
      <c r="C39" s="22" t="s">
        <v>70</v>
      </c>
      <c r="D39" s="40"/>
      <c r="E39" s="40"/>
      <c r="F39" s="37">
        <f>F35+F37</f>
        <v>942.03000000000009</v>
      </c>
      <c r="G39" s="40"/>
      <c r="H39" s="40"/>
      <c r="I39" s="40"/>
      <c r="J39" s="37">
        <f>J35+J37</f>
        <v>901.00000000000011</v>
      </c>
      <c r="K39" s="40"/>
      <c r="L39" s="40"/>
      <c r="M39" s="40"/>
      <c r="N39" s="40"/>
      <c r="O39" s="40"/>
      <c r="P39" s="40"/>
    </row>
    <row r="40" spans="1:16" ht="12" thickTop="1" x14ac:dyDescent="0.2"/>
    <row r="41" spans="1:16" x14ac:dyDescent="0.2">
      <c r="C41" s="22" t="s">
        <v>71</v>
      </c>
    </row>
    <row r="44" spans="1:16" x14ac:dyDescent="0.2">
      <c r="A44" s="22" t="s">
        <v>79</v>
      </c>
    </row>
    <row r="52" spans="2:2" x14ac:dyDescent="0.2">
      <c r="B52" s="22" t="s">
        <v>50</v>
      </c>
    </row>
  </sheetData>
  <phoneticPr fontId="0" type="noConversion"/>
  <pageMargins left="0.75" right="0.75" top="1" bottom="1" header="0.5" footer="0.5"/>
  <pageSetup scale="83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P114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9" sqref="A19"/>
    </sheetView>
  </sheetViews>
  <sheetFormatPr defaultRowHeight="13.2" x14ac:dyDescent="0.25"/>
  <cols>
    <col min="1" max="1" width="13.44140625" bestFit="1" customWidth="1"/>
    <col min="2" max="2" width="10" customWidth="1"/>
    <col min="3" max="3" width="39.109375" customWidth="1"/>
    <col min="4" max="4" width="11" bestFit="1" customWidth="1"/>
    <col min="5" max="5" width="5.6640625" customWidth="1"/>
    <col min="6" max="7" width="9.5546875" customWidth="1"/>
    <col min="8" max="8" width="11" customWidth="1"/>
    <col min="9" max="9" width="2.6640625" customWidth="1"/>
    <col min="10" max="10" width="13.44140625" customWidth="1"/>
    <col min="11" max="11" width="13.44140625" bestFit="1" customWidth="1"/>
    <col min="12" max="12" width="13.44140625" customWidth="1"/>
    <col min="13" max="13" width="14.44140625" bestFit="1" customWidth="1"/>
  </cols>
  <sheetData>
    <row r="1" spans="1:15" ht="15.6" x14ac:dyDescent="0.3">
      <c r="A1" s="105" t="s">
        <v>102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4" spans="1:15" x14ac:dyDescent="0.25">
      <c r="D4" s="53">
        <v>2001</v>
      </c>
      <c r="E4" s="53"/>
      <c r="F4" s="53">
        <v>2001</v>
      </c>
      <c r="G4" s="53">
        <v>2002</v>
      </c>
      <c r="H4" s="53" t="s">
        <v>46</v>
      </c>
      <c r="I4" s="50"/>
      <c r="J4" s="53" t="s">
        <v>20</v>
      </c>
      <c r="K4" s="53" t="s">
        <v>100</v>
      </c>
      <c r="L4" s="53" t="s">
        <v>101</v>
      </c>
      <c r="M4" s="53" t="s">
        <v>46</v>
      </c>
    </row>
    <row r="5" spans="1:15" x14ac:dyDescent="0.25">
      <c r="D5" s="54" t="s">
        <v>45</v>
      </c>
      <c r="E5" s="54"/>
      <c r="F5" s="54" t="s">
        <v>44</v>
      </c>
      <c r="G5" s="54" t="s">
        <v>45</v>
      </c>
      <c r="H5" s="54" t="s">
        <v>47</v>
      </c>
      <c r="I5" s="50"/>
      <c r="J5" s="54" t="s">
        <v>48</v>
      </c>
      <c r="K5" s="54" t="s">
        <v>48</v>
      </c>
      <c r="L5" s="54" t="s">
        <v>48</v>
      </c>
      <c r="M5" s="54" t="s">
        <v>47</v>
      </c>
    </row>
    <row r="7" spans="1:15" x14ac:dyDescent="0.25">
      <c r="A7" s="55" t="s">
        <v>39</v>
      </c>
    </row>
    <row r="8" spans="1:15" x14ac:dyDescent="0.25">
      <c r="B8" s="13" t="s">
        <v>113</v>
      </c>
      <c r="C8" s="3"/>
      <c r="D8" s="79">
        <v>25225</v>
      </c>
      <c r="E8" s="13"/>
      <c r="F8" s="80">
        <v>18243</v>
      </c>
      <c r="G8" s="80">
        <v>16350</v>
      </c>
      <c r="H8" s="81">
        <f>+F8-G8</f>
        <v>1893</v>
      </c>
      <c r="I8" s="22"/>
      <c r="J8" s="22">
        <v>203</v>
      </c>
      <c r="K8" s="72">
        <v>172</v>
      </c>
      <c r="L8" s="72">
        <v>164</v>
      </c>
      <c r="M8" s="72">
        <f>+K8-L8</f>
        <v>8</v>
      </c>
    </row>
    <row r="9" spans="1:15" x14ac:dyDescent="0.25">
      <c r="B9" s="13"/>
      <c r="C9" s="3" t="s">
        <v>107</v>
      </c>
      <c r="D9" s="69">
        <v>-15216</v>
      </c>
      <c r="E9" s="13"/>
      <c r="F9" s="82">
        <v>-8883</v>
      </c>
      <c r="G9" s="82">
        <v>-10691</v>
      </c>
      <c r="H9" s="83">
        <f>+F9-G9</f>
        <v>1808</v>
      </c>
      <c r="I9" s="22"/>
      <c r="J9" s="78">
        <v>-97</v>
      </c>
      <c r="K9" s="73">
        <v>-84</v>
      </c>
      <c r="L9" s="73">
        <v>-92</v>
      </c>
      <c r="M9" s="73">
        <f>K9-L9</f>
        <v>8</v>
      </c>
    </row>
    <row r="10" spans="1:15" x14ac:dyDescent="0.25">
      <c r="B10" s="13"/>
      <c r="C10" s="57" t="s">
        <v>108</v>
      </c>
      <c r="D10" s="84">
        <f>SUM(D8:D9)</f>
        <v>10009</v>
      </c>
      <c r="E10" s="85"/>
      <c r="F10" s="84">
        <f>SUM(F8:F9)</f>
        <v>9360</v>
      </c>
      <c r="G10" s="84">
        <f>SUM(G8:G9)</f>
        <v>5659</v>
      </c>
      <c r="H10" s="84">
        <f>SUM(H8:H9)</f>
        <v>3701</v>
      </c>
      <c r="I10" s="22"/>
      <c r="J10" s="72">
        <f>+J8+J9</f>
        <v>106</v>
      </c>
      <c r="K10" s="72">
        <f>+K8+K9</f>
        <v>88</v>
      </c>
      <c r="L10" s="72">
        <f>+L8+L9</f>
        <v>72</v>
      </c>
      <c r="M10" s="72">
        <f>K10-L10</f>
        <v>16</v>
      </c>
    </row>
    <row r="11" spans="1:15" x14ac:dyDescent="0.25">
      <c r="B11" s="13"/>
      <c r="C11" s="3"/>
      <c r="D11" s="13"/>
      <c r="E11" s="13"/>
      <c r="F11" s="86"/>
      <c r="G11" s="86"/>
      <c r="H11" s="81"/>
      <c r="I11" s="22"/>
      <c r="J11" s="22"/>
      <c r="K11" s="22"/>
      <c r="L11" s="22"/>
      <c r="M11" s="30"/>
    </row>
    <row r="12" spans="1:15" x14ac:dyDescent="0.25">
      <c r="B12" s="13" t="s">
        <v>21</v>
      </c>
      <c r="C12" s="3"/>
      <c r="D12" s="80">
        <v>6393</v>
      </c>
      <c r="E12" s="13"/>
      <c r="F12" s="80">
        <v>5103</v>
      </c>
      <c r="G12" s="80">
        <v>4771</v>
      </c>
      <c r="H12" s="81">
        <f>+F12-G12</f>
        <v>332</v>
      </c>
      <c r="I12" s="22"/>
      <c r="J12" s="22">
        <v>20</v>
      </c>
      <c r="K12" s="72">
        <v>17</v>
      </c>
      <c r="L12" s="72">
        <v>17</v>
      </c>
      <c r="M12" s="72">
        <f>K12-L12</f>
        <v>0</v>
      </c>
    </row>
    <row r="13" spans="1:15" x14ac:dyDescent="0.25">
      <c r="B13" s="13"/>
      <c r="C13" s="3" t="s">
        <v>107</v>
      </c>
      <c r="D13" s="82">
        <v>-4484</v>
      </c>
      <c r="E13" s="13"/>
      <c r="F13" s="82">
        <v>-2408</v>
      </c>
      <c r="G13" s="82">
        <v>-3634</v>
      </c>
      <c r="H13" s="83">
        <f>+F13-G13</f>
        <v>1226</v>
      </c>
      <c r="I13" s="22"/>
      <c r="J13" s="78">
        <v>-7</v>
      </c>
      <c r="K13" s="73">
        <v>-7</v>
      </c>
      <c r="L13" s="73">
        <v>-12</v>
      </c>
      <c r="M13" s="73">
        <f>K13-L13</f>
        <v>5</v>
      </c>
    </row>
    <row r="14" spans="1:15" x14ac:dyDescent="0.25">
      <c r="B14" s="13"/>
      <c r="C14" s="57" t="s">
        <v>108</v>
      </c>
      <c r="D14" s="80">
        <f>SUM(D12:D13)</f>
        <v>1909</v>
      </c>
      <c r="E14" s="85"/>
      <c r="F14" s="80">
        <f>SUM(F12:F13)</f>
        <v>2695</v>
      </c>
      <c r="G14" s="80">
        <f>SUM(G12:G13)</f>
        <v>1137</v>
      </c>
      <c r="H14" s="80">
        <f>SUM(H12:H13)</f>
        <v>1558</v>
      </c>
      <c r="I14" s="22"/>
      <c r="J14" s="22">
        <f>SUM(J12:J13)</f>
        <v>13</v>
      </c>
      <c r="K14" s="72">
        <f>+K12+K13</f>
        <v>10</v>
      </c>
      <c r="L14" s="72">
        <f>+L12+L13</f>
        <v>5</v>
      </c>
      <c r="M14" s="72">
        <f>K14-L14</f>
        <v>5</v>
      </c>
    </row>
    <row r="15" spans="1:15" x14ac:dyDescent="0.25">
      <c r="B15" s="13"/>
      <c r="C15" s="3"/>
      <c r="D15" s="13"/>
      <c r="E15" s="13"/>
      <c r="F15" s="87"/>
      <c r="G15" s="87"/>
      <c r="H15" s="88"/>
      <c r="I15" s="22"/>
      <c r="J15" s="22"/>
      <c r="K15" s="22"/>
      <c r="L15" s="22"/>
      <c r="M15" s="22"/>
    </row>
    <row r="16" spans="1:15" x14ac:dyDescent="0.25">
      <c r="B16" s="13" t="s">
        <v>124</v>
      </c>
      <c r="C16" s="3"/>
      <c r="D16" s="79">
        <v>5400</v>
      </c>
      <c r="E16" s="79"/>
      <c r="F16" s="79">
        <v>4534</v>
      </c>
      <c r="G16" s="79">
        <v>5376</v>
      </c>
      <c r="H16" s="81">
        <f>F16-G16</f>
        <v>-842</v>
      </c>
      <c r="I16" s="22"/>
      <c r="J16" s="22">
        <v>5</v>
      </c>
      <c r="K16" s="72">
        <v>5</v>
      </c>
      <c r="L16" s="72">
        <v>7</v>
      </c>
      <c r="M16" s="72">
        <f>K16-L16</f>
        <v>-2</v>
      </c>
    </row>
    <row r="17" spans="1:13" x14ac:dyDescent="0.25">
      <c r="B17" s="13"/>
      <c r="C17" s="3" t="s">
        <v>107</v>
      </c>
      <c r="D17" s="69">
        <v>-1700</v>
      </c>
      <c r="E17" s="13"/>
      <c r="F17" s="69">
        <v>-1013</v>
      </c>
      <c r="G17" s="69">
        <v>-1667</v>
      </c>
      <c r="H17" s="89">
        <f>F17-G17</f>
        <v>654</v>
      </c>
      <c r="I17" s="22"/>
      <c r="J17" s="78">
        <v>-1</v>
      </c>
      <c r="K17" s="73">
        <v>-1</v>
      </c>
      <c r="L17" s="73">
        <v>-2</v>
      </c>
      <c r="M17" s="73">
        <f>K17-L17</f>
        <v>1</v>
      </c>
    </row>
    <row r="18" spans="1:13" x14ac:dyDescent="0.25">
      <c r="B18" s="13"/>
      <c r="C18" s="57" t="s">
        <v>108</v>
      </c>
      <c r="D18" s="90">
        <f>SUM(D16:D17)</f>
        <v>3700</v>
      </c>
      <c r="E18" s="13"/>
      <c r="F18" s="79">
        <f>SUM(F16:F17)</f>
        <v>3521</v>
      </c>
      <c r="G18" s="79">
        <f>SUM(G16:G17)</f>
        <v>3709</v>
      </c>
      <c r="H18" s="79">
        <f>SUM(H16:H17)</f>
        <v>-188</v>
      </c>
      <c r="I18" s="22"/>
      <c r="J18" s="72">
        <f>SUM(J16:J17)</f>
        <v>4</v>
      </c>
      <c r="K18" s="72">
        <f>SUM(K16:K17)</f>
        <v>4</v>
      </c>
      <c r="L18" s="72">
        <f>SUM(L16:L17)</f>
        <v>5</v>
      </c>
      <c r="M18" s="72">
        <f>K18-L18</f>
        <v>-1</v>
      </c>
    </row>
    <row r="19" spans="1:13" x14ac:dyDescent="0.25">
      <c r="B19" s="13"/>
      <c r="C19" s="3"/>
      <c r="D19" s="13"/>
      <c r="E19" s="13"/>
      <c r="F19" s="87"/>
      <c r="G19" s="87"/>
      <c r="H19" s="88"/>
      <c r="I19" s="22"/>
      <c r="J19" s="22"/>
      <c r="K19" s="22"/>
      <c r="L19" s="22"/>
      <c r="M19" s="22"/>
    </row>
    <row r="20" spans="1:13" x14ac:dyDescent="0.25">
      <c r="B20" s="13" t="s">
        <v>22</v>
      </c>
      <c r="C20" s="3"/>
      <c r="D20" s="79">
        <v>42192</v>
      </c>
      <c r="E20" s="13"/>
      <c r="F20" s="86">
        <v>39996</v>
      </c>
      <c r="G20" s="86">
        <v>45669</v>
      </c>
      <c r="H20" s="81">
        <f>F20-G20</f>
        <v>-5673</v>
      </c>
      <c r="I20" s="22"/>
      <c r="J20" s="22"/>
      <c r="K20" s="72"/>
      <c r="L20" s="72"/>
      <c r="M20" s="72"/>
    </row>
    <row r="21" spans="1:13" x14ac:dyDescent="0.25">
      <c r="B21" s="13"/>
      <c r="C21" s="3"/>
      <c r="D21" s="13"/>
      <c r="E21" s="13"/>
      <c r="F21" s="88"/>
      <c r="G21" s="88"/>
      <c r="H21" s="88"/>
      <c r="I21" s="22"/>
      <c r="J21" s="22"/>
      <c r="K21" s="74"/>
      <c r="L21" s="22"/>
      <c r="M21" s="30"/>
    </row>
    <row r="22" spans="1:13" x14ac:dyDescent="0.25">
      <c r="B22" s="13" t="s">
        <v>23</v>
      </c>
      <c r="C22" s="3"/>
      <c r="D22" s="80">
        <v>18672</v>
      </c>
      <c r="E22" s="13"/>
      <c r="F22" s="80">
        <v>21128</v>
      </c>
      <c r="G22" s="80">
        <v>26345</v>
      </c>
      <c r="H22" s="81">
        <f>+F22-G22</f>
        <v>-5217</v>
      </c>
      <c r="I22" s="22"/>
      <c r="J22" s="22">
        <v>179</v>
      </c>
      <c r="K22" s="72">
        <v>191</v>
      </c>
      <c r="L22" s="72">
        <v>261</v>
      </c>
      <c r="M22" s="72">
        <f>K22-L22</f>
        <v>-70</v>
      </c>
    </row>
    <row r="23" spans="1:13" x14ac:dyDescent="0.25">
      <c r="B23" s="13"/>
      <c r="C23" s="3" t="s">
        <v>107</v>
      </c>
      <c r="D23" s="82">
        <v>-15509</v>
      </c>
      <c r="E23" s="13"/>
      <c r="F23" s="82">
        <v>-16811</v>
      </c>
      <c r="G23" s="82">
        <v>-27361</v>
      </c>
      <c r="H23" s="83">
        <f>+F23-G23</f>
        <v>10550</v>
      </c>
      <c r="I23" s="22"/>
      <c r="J23" s="78">
        <v>-146</v>
      </c>
      <c r="K23" s="73">
        <v>-156</v>
      </c>
      <c r="L23" s="73">
        <v>-58</v>
      </c>
      <c r="M23" s="73">
        <f>K23-L23</f>
        <v>-98</v>
      </c>
    </row>
    <row r="24" spans="1:13" x14ac:dyDescent="0.25">
      <c r="B24" s="13"/>
      <c r="C24" s="57" t="s">
        <v>108</v>
      </c>
      <c r="D24" s="80">
        <f>SUM(D22:D23)</f>
        <v>3163</v>
      </c>
      <c r="E24" s="85"/>
      <c r="F24" s="80">
        <f>SUM(F22:F23)</f>
        <v>4317</v>
      </c>
      <c r="G24" s="80">
        <f>SUM(G22:G23)</f>
        <v>-1016</v>
      </c>
      <c r="H24" s="80">
        <f>SUM(H22:H23)</f>
        <v>5333</v>
      </c>
      <c r="I24" s="22"/>
      <c r="J24" s="22">
        <f>SUM(J22:J23)</f>
        <v>33</v>
      </c>
      <c r="K24" s="72">
        <f>SUM(K22:K23)</f>
        <v>35</v>
      </c>
      <c r="L24" s="72">
        <f>SUM(L22:L23)</f>
        <v>203</v>
      </c>
      <c r="M24" s="72">
        <f>SUM(M22:M23)</f>
        <v>-168</v>
      </c>
    </row>
    <row r="25" spans="1:13" x14ac:dyDescent="0.25">
      <c r="B25" s="13"/>
      <c r="C25" s="3"/>
      <c r="D25" s="13"/>
      <c r="E25" s="13"/>
      <c r="F25" s="86"/>
      <c r="G25" s="88"/>
      <c r="H25" s="81"/>
      <c r="I25" s="22"/>
      <c r="J25" s="22"/>
      <c r="K25" s="22"/>
      <c r="L25" s="22"/>
      <c r="M25" s="30"/>
    </row>
    <row r="26" spans="1:13" x14ac:dyDescent="0.25">
      <c r="B26" s="13" t="s">
        <v>24</v>
      </c>
      <c r="C26" s="3"/>
      <c r="D26" s="80">
        <f>47208-21645</f>
        <v>25563</v>
      </c>
      <c r="E26" s="13"/>
      <c r="F26" s="80">
        <f>53359-31100</f>
        <v>22259</v>
      </c>
      <c r="G26" s="91">
        <v>22726</v>
      </c>
      <c r="H26" s="81">
        <f>F26-G26</f>
        <v>-467</v>
      </c>
      <c r="I26" s="22"/>
      <c r="J26" s="22"/>
      <c r="K26" s="72"/>
      <c r="L26" s="72"/>
      <c r="M26" s="72"/>
    </row>
    <row r="27" spans="1:13" x14ac:dyDescent="0.25">
      <c r="B27" s="13" t="s">
        <v>76</v>
      </c>
      <c r="C27" s="3"/>
      <c r="D27" s="82">
        <v>21645</v>
      </c>
      <c r="E27" s="13"/>
      <c r="F27" s="82">
        <v>31100</v>
      </c>
      <c r="G27" s="83">
        <v>31100</v>
      </c>
      <c r="H27" s="89">
        <f>+F27-G27</f>
        <v>0</v>
      </c>
      <c r="I27" s="22"/>
      <c r="J27" s="22"/>
      <c r="K27" s="72"/>
      <c r="L27" s="72"/>
      <c r="M27" s="72"/>
    </row>
    <row r="28" spans="1:13" x14ac:dyDescent="0.25">
      <c r="B28" s="13"/>
      <c r="D28" s="80">
        <f>SUM(D26:D27)</f>
        <v>47208</v>
      </c>
      <c r="E28" s="22"/>
      <c r="F28" s="80">
        <f>+F27+F26</f>
        <v>53359</v>
      </c>
      <c r="G28" s="80">
        <f>+G27+G26</f>
        <v>53826</v>
      </c>
      <c r="H28" s="80">
        <f>+H27+H26</f>
        <v>-467</v>
      </c>
      <c r="I28" s="22"/>
      <c r="J28" s="22">
        <v>119</v>
      </c>
      <c r="K28" s="72">
        <v>133</v>
      </c>
      <c r="L28" s="72">
        <v>133</v>
      </c>
      <c r="M28" s="72">
        <f>K28-L28</f>
        <v>0</v>
      </c>
    </row>
    <row r="29" spans="1:13" x14ac:dyDescent="0.25">
      <c r="A29" s="45"/>
      <c r="B29" s="13"/>
      <c r="C29" s="3" t="s">
        <v>107</v>
      </c>
      <c r="D29" s="80">
        <v>-22856</v>
      </c>
      <c r="E29" s="13"/>
      <c r="F29" s="80">
        <v>-23772</v>
      </c>
      <c r="G29" s="91">
        <v>-29925</v>
      </c>
      <c r="H29" s="81">
        <f>F29-G29</f>
        <v>6153</v>
      </c>
      <c r="I29" s="22"/>
      <c r="J29" s="30">
        <v>-46</v>
      </c>
      <c r="K29" s="72">
        <v>-60</v>
      </c>
      <c r="L29" s="72">
        <v>-69</v>
      </c>
      <c r="M29" s="72">
        <f>K29-L29</f>
        <v>9</v>
      </c>
    </row>
    <row r="30" spans="1:13" x14ac:dyDescent="0.25">
      <c r="A30" s="45"/>
      <c r="B30" s="13"/>
      <c r="C30" s="13" t="s">
        <v>110</v>
      </c>
      <c r="D30" s="82">
        <v>-14385</v>
      </c>
      <c r="E30" s="13"/>
      <c r="F30" s="82">
        <v>-17392</v>
      </c>
      <c r="G30" s="83">
        <v>-15206</v>
      </c>
      <c r="H30" s="89">
        <f>+F30-G30</f>
        <v>-2186</v>
      </c>
      <c r="I30" s="22"/>
      <c r="J30" s="78">
        <v>-39</v>
      </c>
      <c r="K30" s="73">
        <v>-42</v>
      </c>
      <c r="L30" s="73">
        <v>-35</v>
      </c>
      <c r="M30" s="73">
        <f>K30-L30</f>
        <v>-7</v>
      </c>
    </row>
    <row r="31" spans="1:13" x14ac:dyDescent="0.25">
      <c r="B31" s="13"/>
      <c r="C31" s="57" t="s">
        <v>112</v>
      </c>
      <c r="D31" s="80">
        <f>SUM(D28:D30)</f>
        <v>9967</v>
      </c>
      <c r="E31" s="85"/>
      <c r="F31" s="80">
        <f>SUM(F28:F30)</f>
        <v>12195</v>
      </c>
      <c r="G31" s="80">
        <f>SUM(G28:G30)</f>
        <v>8695</v>
      </c>
      <c r="H31" s="80">
        <f>SUM(H28:H30)</f>
        <v>3500</v>
      </c>
      <c r="I31" s="22"/>
      <c r="J31" s="22">
        <f>SUM(J28:J30)</f>
        <v>34</v>
      </c>
      <c r="K31" s="72">
        <f>SUM(K28:K30)</f>
        <v>31</v>
      </c>
      <c r="L31" s="72">
        <f>SUM(L28:L30)</f>
        <v>29</v>
      </c>
      <c r="M31" s="72">
        <f>K31-L31</f>
        <v>2</v>
      </c>
    </row>
    <row r="32" spans="1:13" x14ac:dyDescent="0.25">
      <c r="B32" s="13"/>
      <c r="C32" s="3"/>
      <c r="D32" s="13"/>
      <c r="E32" s="13"/>
      <c r="F32" s="86"/>
      <c r="G32" s="88"/>
      <c r="H32" s="81"/>
      <c r="I32" s="22"/>
      <c r="J32" s="22"/>
      <c r="K32" s="22"/>
      <c r="L32" s="22"/>
      <c r="M32" s="30"/>
    </row>
    <row r="33" spans="2:16" x14ac:dyDescent="0.25">
      <c r="B33" s="13" t="s">
        <v>25</v>
      </c>
      <c r="C33" s="3"/>
      <c r="D33" s="80">
        <v>2488</v>
      </c>
      <c r="E33" s="13"/>
      <c r="F33" s="80">
        <v>2235</v>
      </c>
      <c r="G33" s="80">
        <v>2304</v>
      </c>
      <c r="H33" s="81">
        <f>+F33-G33</f>
        <v>-69</v>
      </c>
      <c r="I33" s="22"/>
      <c r="J33" s="22">
        <v>9</v>
      </c>
      <c r="K33" s="72">
        <v>10</v>
      </c>
      <c r="L33" s="72">
        <v>10</v>
      </c>
      <c r="M33" s="72">
        <f>K33-L33</f>
        <v>0</v>
      </c>
    </row>
    <row r="34" spans="2:16" x14ac:dyDescent="0.25">
      <c r="B34" s="13"/>
      <c r="C34" s="3" t="s">
        <v>107</v>
      </c>
      <c r="D34" s="82">
        <v>-916</v>
      </c>
      <c r="E34" s="13"/>
      <c r="F34" s="82">
        <v>-706</v>
      </c>
      <c r="G34" s="82">
        <v>-1658</v>
      </c>
      <c r="H34" s="83">
        <f>+F34-G34</f>
        <v>952</v>
      </c>
      <c r="I34" s="22"/>
      <c r="J34" s="78">
        <v>-3</v>
      </c>
      <c r="K34" s="73">
        <v>-3</v>
      </c>
      <c r="L34" s="73">
        <v>-7</v>
      </c>
      <c r="M34" s="73">
        <f>K34-L34</f>
        <v>4</v>
      </c>
    </row>
    <row r="35" spans="2:16" x14ac:dyDescent="0.25">
      <c r="B35" s="13"/>
      <c r="C35" s="57" t="s">
        <v>108</v>
      </c>
      <c r="D35" s="80">
        <f>SUM(D33:D34)</f>
        <v>1572</v>
      </c>
      <c r="E35" s="85"/>
      <c r="F35" s="80">
        <f>SUM(F33:F34)</f>
        <v>1529</v>
      </c>
      <c r="G35" s="80">
        <f>SUM(G33:G34)</f>
        <v>646</v>
      </c>
      <c r="H35" s="80">
        <f>SUM(H33:H34)</f>
        <v>883</v>
      </c>
      <c r="I35" s="22"/>
      <c r="J35" s="22">
        <f>SUM(J33:J34)</f>
        <v>6</v>
      </c>
      <c r="K35" s="72">
        <f>SUM(K33:K34)</f>
        <v>7</v>
      </c>
      <c r="L35" s="72">
        <f>SUM(L33:L34)</f>
        <v>3</v>
      </c>
      <c r="M35" s="72">
        <f>SUM(M33:M34)</f>
        <v>4</v>
      </c>
    </row>
    <row r="36" spans="2:16" x14ac:dyDescent="0.25">
      <c r="B36" s="13"/>
      <c r="C36" s="3"/>
      <c r="D36" s="13"/>
      <c r="E36" s="13"/>
      <c r="F36" s="86"/>
      <c r="G36" s="88"/>
      <c r="H36" s="81"/>
      <c r="I36" s="22"/>
      <c r="J36" s="22"/>
      <c r="K36" s="22"/>
      <c r="L36" s="22"/>
      <c r="M36" s="30"/>
    </row>
    <row r="37" spans="2:16" x14ac:dyDescent="0.25">
      <c r="B37" s="13" t="s">
        <v>26</v>
      </c>
      <c r="C37" s="3"/>
      <c r="D37" s="80">
        <f>5378-428</f>
        <v>4950</v>
      </c>
      <c r="E37" s="13"/>
      <c r="F37" s="80">
        <v>4568</v>
      </c>
      <c r="G37" s="91">
        <v>4031</v>
      </c>
      <c r="H37" s="81">
        <f>F37-G37</f>
        <v>537</v>
      </c>
      <c r="I37" s="22"/>
      <c r="J37" s="22"/>
      <c r="K37" s="72"/>
      <c r="L37" s="72"/>
      <c r="M37" s="72"/>
    </row>
    <row r="38" spans="2:16" x14ac:dyDescent="0.25">
      <c r="B38" s="13" t="s">
        <v>77</v>
      </c>
      <c r="C38" s="3"/>
      <c r="D38" s="82">
        <v>428</v>
      </c>
      <c r="E38" s="13"/>
      <c r="F38" s="103">
        <v>0</v>
      </c>
      <c r="G38" s="103">
        <v>0</v>
      </c>
      <c r="H38" s="104">
        <f>+F38-G38</f>
        <v>0</v>
      </c>
      <c r="I38" s="22"/>
      <c r="J38" s="22"/>
      <c r="K38" s="72"/>
      <c r="L38" s="72"/>
      <c r="M38" s="72"/>
      <c r="P38" t="s">
        <v>109</v>
      </c>
    </row>
    <row r="39" spans="2:16" x14ac:dyDescent="0.25">
      <c r="B39" s="13"/>
      <c r="D39" s="80">
        <f>SUM(D37:D38)</f>
        <v>5378</v>
      </c>
      <c r="E39" s="22"/>
      <c r="F39" s="80">
        <f>SUM(F37:F38)</f>
        <v>4568</v>
      </c>
      <c r="G39" s="80">
        <f>SUM(G37:G38)</f>
        <v>4031</v>
      </c>
      <c r="H39" s="80">
        <f>SUM(H37:H38)</f>
        <v>537</v>
      </c>
      <c r="I39" s="22"/>
      <c r="J39" s="22">
        <v>38</v>
      </c>
      <c r="K39" s="72">
        <v>33</v>
      </c>
      <c r="L39" s="72">
        <v>24</v>
      </c>
      <c r="M39" s="72">
        <f>K39-L39</f>
        <v>9</v>
      </c>
    </row>
    <row r="40" spans="2:16" x14ac:dyDescent="0.25">
      <c r="B40" s="13"/>
      <c r="C40" s="3" t="s">
        <v>107</v>
      </c>
      <c r="D40" s="79">
        <v>-2869</v>
      </c>
      <c r="E40" s="13"/>
      <c r="F40" s="80">
        <v>-2138</v>
      </c>
      <c r="G40" s="91">
        <v>-3125</v>
      </c>
      <c r="H40" s="81">
        <f>F40-G40</f>
        <v>987</v>
      </c>
      <c r="I40" s="22"/>
      <c r="J40" s="30">
        <v>-22</v>
      </c>
      <c r="K40" s="75">
        <v>-15</v>
      </c>
      <c r="L40" s="75">
        <v>-16</v>
      </c>
      <c r="M40" s="75">
        <f>K40-L40</f>
        <v>1</v>
      </c>
    </row>
    <row r="41" spans="2:16" x14ac:dyDescent="0.25">
      <c r="C41" s="13" t="s">
        <v>110</v>
      </c>
      <c r="D41" s="69">
        <v>-524</v>
      </c>
      <c r="E41" s="13"/>
      <c r="F41" s="103">
        <v>0</v>
      </c>
      <c r="G41" s="103">
        <v>0</v>
      </c>
      <c r="H41" s="104">
        <f>+F41-G41</f>
        <v>0</v>
      </c>
      <c r="I41" s="22"/>
      <c r="J41" s="77">
        <v>0</v>
      </c>
      <c r="K41" s="73">
        <v>0</v>
      </c>
      <c r="L41" s="73">
        <v>0</v>
      </c>
      <c r="M41" s="73">
        <f>K41-L41</f>
        <v>0</v>
      </c>
    </row>
    <row r="42" spans="2:16" x14ac:dyDescent="0.25">
      <c r="B42" s="13"/>
      <c r="C42" s="57" t="s">
        <v>112</v>
      </c>
      <c r="D42" s="92">
        <f>SUM(D39:D41)</f>
        <v>1985</v>
      </c>
      <c r="E42" s="85"/>
      <c r="F42" s="92">
        <f>SUM(F39:F41)</f>
        <v>2430</v>
      </c>
      <c r="G42" s="92">
        <f>SUM(G39:G41)</f>
        <v>906</v>
      </c>
      <c r="H42" s="92">
        <f>SUM(H39:H41)</f>
        <v>1524</v>
      </c>
      <c r="I42" s="22"/>
      <c r="J42" s="22">
        <f>SUM(J39:J41)</f>
        <v>16</v>
      </c>
      <c r="K42" s="72">
        <f>SUM(K39:K41)</f>
        <v>18</v>
      </c>
      <c r="L42" s="72">
        <f>SUM(L39:L41)</f>
        <v>8</v>
      </c>
      <c r="M42" s="72">
        <f>SUM(M39:M41)</f>
        <v>10</v>
      </c>
    </row>
    <row r="43" spans="2:16" x14ac:dyDescent="0.25"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2:16" x14ac:dyDescent="0.25">
      <c r="D44" s="22"/>
      <c r="E44" s="22"/>
      <c r="F44" s="22"/>
      <c r="G44" s="22"/>
      <c r="H44" s="22"/>
      <c r="I44" s="22"/>
      <c r="J44" s="22"/>
      <c r="K44" s="22"/>
      <c r="L44" s="22"/>
      <c r="M44" s="22"/>
    </row>
    <row r="45" spans="2:16" x14ac:dyDescent="0.25">
      <c r="B45" s="13" t="s">
        <v>106</v>
      </c>
      <c r="C45" s="3"/>
      <c r="D45" s="93">
        <v>18761</v>
      </c>
      <c r="E45" s="13"/>
      <c r="F45" s="93">
        <v>15629</v>
      </c>
      <c r="G45" s="93">
        <f>24477</f>
        <v>24477</v>
      </c>
      <c r="H45" s="75">
        <f>F45-G45</f>
        <v>-8848</v>
      </c>
      <c r="I45" s="22"/>
      <c r="J45" s="22"/>
      <c r="K45" s="72"/>
      <c r="L45" s="72"/>
      <c r="M45" s="72"/>
    </row>
    <row r="46" spans="2:16" x14ac:dyDescent="0.25">
      <c r="B46" s="13" t="s">
        <v>105</v>
      </c>
      <c r="C46" s="3"/>
      <c r="D46" s="93">
        <v>35757</v>
      </c>
      <c r="E46" s="62"/>
      <c r="F46" s="86">
        <f>36452+2684+3911</f>
        <v>43047</v>
      </c>
      <c r="G46" s="94">
        <f>22347+616+1331+66</f>
        <v>24360</v>
      </c>
      <c r="H46" s="81">
        <f>F46-G46</f>
        <v>18687</v>
      </c>
      <c r="I46" s="22"/>
      <c r="J46" s="22"/>
      <c r="K46" s="22"/>
      <c r="L46" s="22"/>
      <c r="M46" s="30"/>
    </row>
    <row r="47" spans="2:16" x14ac:dyDescent="0.25">
      <c r="B47" s="13" t="s">
        <v>95</v>
      </c>
      <c r="C47" s="3"/>
      <c r="D47" s="93">
        <v>25446</v>
      </c>
      <c r="E47" s="13"/>
      <c r="F47" s="93">
        <v>26586</v>
      </c>
      <c r="G47" s="93">
        <v>23285</v>
      </c>
      <c r="H47" s="75">
        <f>F47-G47</f>
        <v>3301</v>
      </c>
      <c r="I47" s="22"/>
      <c r="J47" s="22"/>
      <c r="K47" s="72"/>
      <c r="L47" s="72"/>
      <c r="M47" s="72"/>
    </row>
    <row r="48" spans="2:16" x14ac:dyDescent="0.25">
      <c r="B48" s="13" t="s">
        <v>127</v>
      </c>
      <c r="C48" s="3"/>
      <c r="D48" s="95">
        <v>40290</v>
      </c>
      <c r="E48" s="13"/>
      <c r="F48" s="95">
        <f>24078+4148</f>
        <v>28226</v>
      </c>
      <c r="G48" s="95">
        <f>41342+3056</f>
        <v>44398</v>
      </c>
      <c r="H48" s="73">
        <f>F48-G48</f>
        <v>-16172</v>
      </c>
      <c r="I48" s="22"/>
      <c r="J48" s="22"/>
      <c r="K48" s="72"/>
      <c r="L48" s="72"/>
      <c r="M48" s="72"/>
    </row>
    <row r="49" spans="2:16" hidden="1" x14ac:dyDescent="0.25">
      <c r="B49" s="13" t="s">
        <v>96</v>
      </c>
      <c r="C49" s="3"/>
      <c r="D49" s="95">
        <v>0</v>
      </c>
      <c r="E49" s="13"/>
      <c r="F49" s="95">
        <v>0</v>
      </c>
      <c r="G49" s="95">
        <v>0</v>
      </c>
      <c r="H49" s="73">
        <f>F49-G49</f>
        <v>0</v>
      </c>
      <c r="I49" s="22"/>
      <c r="J49" s="22"/>
      <c r="K49" s="72"/>
      <c r="L49" s="72"/>
      <c r="M49" s="72"/>
    </row>
    <row r="50" spans="2:16" x14ac:dyDescent="0.25">
      <c r="B50" s="13"/>
      <c r="C50" s="3"/>
      <c r="D50" s="93">
        <f>SUM(D45:D49)</f>
        <v>120254</v>
      </c>
      <c r="E50" s="13"/>
      <c r="F50" s="93">
        <f>SUM(F45:F49)</f>
        <v>113488</v>
      </c>
      <c r="G50" s="93">
        <f>SUM(G45:G49)</f>
        <v>116520</v>
      </c>
      <c r="H50" s="93">
        <f>SUM(H45:H49)</f>
        <v>-3032</v>
      </c>
      <c r="I50" s="22"/>
      <c r="J50" s="74"/>
      <c r="K50" s="72"/>
      <c r="L50" s="72"/>
      <c r="M50" s="72"/>
    </row>
    <row r="51" spans="2:16" x14ac:dyDescent="0.25">
      <c r="B51" s="13" t="s">
        <v>97</v>
      </c>
      <c r="C51" s="3"/>
      <c r="D51" s="69">
        <v>0</v>
      </c>
      <c r="E51" s="13"/>
      <c r="F51" s="102">
        <v>0</v>
      </c>
      <c r="G51" s="95"/>
      <c r="H51" s="73"/>
      <c r="I51" s="22"/>
      <c r="J51" s="22"/>
      <c r="K51" s="72"/>
      <c r="L51" s="72"/>
      <c r="M51" s="72"/>
    </row>
    <row r="52" spans="2:16" x14ac:dyDescent="0.25">
      <c r="B52" s="13"/>
      <c r="C52" s="3"/>
      <c r="D52" s="13"/>
      <c r="E52" s="13"/>
      <c r="F52" s="93"/>
      <c r="G52" s="93"/>
      <c r="H52" s="93"/>
      <c r="I52" s="22"/>
      <c r="J52" s="22"/>
      <c r="K52" s="72"/>
      <c r="L52" s="72"/>
      <c r="M52" s="72"/>
    </row>
    <row r="53" spans="2:16" x14ac:dyDescent="0.25">
      <c r="B53" s="13"/>
      <c r="C53" s="3"/>
      <c r="D53" s="13"/>
      <c r="E53" s="13"/>
      <c r="F53" s="93"/>
      <c r="G53" s="93"/>
      <c r="H53" s="93"/>
      <c r="I53" s="22"/>
      <c r="J53" s="22"/>
      <c r="K53" s="22"/>
      <c r="L53" s="22"/>
      <c r="M53" s="30"/>
    </row>
    <row r="54" spans="2:16" x14ac:dyDescent="0.25">
      <c r="B54" s="13" t="s">
        <v>27</v>
      </c>
      <c r="C54" s="3"/>
      <c r="D54" s="96">
        <v>9225</v>
      </c>
      <c r="E54" s="13"/>
      <c r="F54" s="96">
        <v>8626</v>
      </c>
      <c r="G54" s="96">
        <v>10928</v>
      </c>
      <c r="H54" s="75">
        <f>+F54-G54</f>
        <v>-2302</v>
      </c>
      <c r="I54" s="22"/>
      <c r="J54" s="22">
        <v>60</v>
      </c>
      <c r="K54" s="72">
        <v>53</v>
      </c>
      <c r="L54" s="72">
        <v>67</v>
      </c>
      <c r="M54" s="72">
        <f>+K54-L54</f>
        <v>-14</v>
      </c>
    </row>
    <row r="55" spans="2:16" x14ac:dyDescent="0.25">
      <c r="B55" s="13"/>
      <c r="C55" s="3" t="s">
        <v>107</v>
      </c>
      <c r="D55" s="97">
        <v>-7025</v>
      </c>
      <c r="E55" s="13"/>
      <c r="F55" s="97">
        <v>-6313</v>
      </c>
      <c r="G55" s="97">
        <v>-10425</v>
      </c>
      <c r="H55" s="98">
        <f>+F55-G55</f>
        <v>4112</v>
      </c>
      <c r="I55" s="22"/>
      <c r="J55" s="78">
        <v>-44</v>
      </c>
      <c r="K55" s="73">
        <v>-39</v>
      </c>
      <c r="L55" s="73">
        <v>-54</v>
      </c>
      <c r="M55" s="73">
        <f>+K55-L55</f>
        <v>15</v>
      </c>
    </row>
    <row r="56" spans="2:16" x14ac:dyDescent="0.25">
      <c r="B56" s="13"/>
      <c r="C56" s="57" t="s">
        <v>108</v>
      </c>
      <c r="D56" s="96">
        <f>SUM(D54:D55)</f>
        <v>2200</v>
      </c>
      <c r="E56" s="85"/>
      <c r="F56" s="96">
        <f>SUM(F54:F55)</f>
        <v>2313</v>
      </c>
      <c r="G56" s="96">
        <f>SUM(G54:G55)</f>
        <v>503</v>
      </c>
      <c r="H56" s="96">
        <f>SUM(H54:H55)</f>
        <v>1810</v>
      </c>
      <c r="I56" s="22"/>
      <c r="J56" s="22">
        <f>SUM(J54:J55)</f>
        <v>16</v>
      </c>
      <c r="K56" s="72">
        <f>SUM(K54:K55)</f>
        <v>14</v>
      </c>
      <c r="L56" s="72">
        <f>SUM(L54:L55)</f>
        <v>13</v>
      </c>
      <c r="M56" s="72">
        <f>SUM(M54:M55)</f>
        <v>1</v>
      </c>
    </row>
    <row r="57" spans="2:16" x14ac:dyDescent="0.25">
      <c r="B57" s="13"/>
      <c r="C57" s="57"/>
      <c r="D57" s="85"/>
      <c r="E57" s="85"/>
      <c r="F57" s="93"/>
      <c r="G57" s="93"/>
      <c r="H57" s="93"/>
      <c r="I57" s="22"/>
      <c r="J57" s="22"/>
      <c r="K57" s="22"/>
      <c r="L57" s="22"/>
      <c r="M57" s="30"/>
    </row>
    <row r="58" spans="2:16" x14ac:dyDescent="0.25">
      <c r="B58" s="13" t="s">
        <v>80</v>
      </c>
      <c r="C58" s="3"/>
      <c r="D58" s="80">
        <v>2842</v>
      </c>
      <c r="E58" s="13"/>
      <c r="F58" s="80">
        <v>8067</v>
      </c>
      <c r="G58" s="80">
        <v>6248</v>
      </c>
      <c r="H58" s="81">
        <f>+F58-G58</f>
        <v>1819</v>
      </c>
      <c r="I58" s="22"/>
      <c r="J58" s="22">
        <v>16</v>
      </c>
      <c r="K58" s="72">
        <v>27</v>
      </c>
      <c r="L58" s="72">
        <v>27</v>
      </c>
      <c r="M58" s="72">
        <f>+K58-L58</f>
        <v>0</v>
      </c>
    </row>
    <row r="59" spans="2:16" x14ac:dyDescent="0.25">
      <c r="B59" s="13"/>
      <c r="C59" s="3" t="s">
        <v>107</v>
      </c>
      <c r="D59" s="82">
        <v>-2100</v>
      </c>
      <c r="E59" s="13"/>
      <c r="F59" s="82">
        <v>-5625</v>
      </c>
      <c r="G59" s="82">
        <v>-4145</v>
      </c>
      <c r="H59" s="83">
        <f>+F59-G59</f>
        <v>-1480</v>
      </c>
      <c r="I59" s="22"/>
      <c r="J59" s="78">
        <v>-10</v>
      </c>
      <c r="K59" s="73">
        <v>-17</v>
      </c>
      <c r="L59" s="73">
        <v>-17</v>
      </c>
      <c r="M59" s="73">
        <f>+K59-L59</f>
        <v>0</v>
      </c>
    </row>
    <row r="60" spans="2:16" x14ac:dyDescent="0.25">
      <c r="B60" s="13"/>
      <c r="C60" s="57" t="s">
        <v>108</v>
      </c>
      <c r="D60" s="80">
        <f>SUM(D58:D59)</f>
        <v>742</v>
      </c>
      <c r="E60" s="85"/>
      <c r="F60" s="80">
        <f>SUM(F58:F59)</f>
        <v>2442</v>
      </c>
      <c r="G60" s="80">
        <f>SUM(G58:G59)</f>
        <v>2103</v>
      </c>
      <c r="H60" s="80">
        <f>SUM(H58:H59)</f>
        <v>339</v>
      </c>
      <c r="I60" s="22"/>
      <c r="J60" s="22">
        <f>SUM(J58:J59)</f>
        <v>6</v>
      </c>
      <c r="K60" s="72">
        <f>SUM(K58:K59)</f>
        <v>10</v>
      </c>
      <c r="L60" s="72">
        <f>SUM(L58:L59)</f>
        <v>10</v>
      </c>
      <c r="M60" s="72">
        <f>+K60-L60</f>
        <v>0</v>
      </c>
    </row>
    <row r="61" spans="2:16" x14ac:dyDescent="0.25">
      <c r="B61" s="13"/>
      <c r="C61" s="57"/>
      <c r="D61" s="85"/>
      <c r="E61" s="85"/>
      <c r="F61" s="86"/>
      <c r="G61" s="86"/>
      <c r="H61" s="86"/>
      <c r="I61" s="22"/>
      <c r="J61" s="22"/>
      <c r="K61" s="22"/>
      <c r="L61" s="22"/>
      <c r="M61" s="30"/>
    </row>
    <row r="62" spans="2:16" x14ac:dyDescent="0.25">
      <c r="B62" s="13" t="s">
        <v>111</v>
      </c>
      <c r="C62" s="3"/>
      <c r="D62" s="80">
        <v>1923</v>
      </c>
      <c r="E62" s="13"/>
      <c r="F62" s="80">
        <v>1094</v>
      </c>
      <c r="G62" s="80">
        <v>1523</v>
      </c>
      <c r="H62" s="81">
        <f>+F62-G62</f>
        <v>-429</v>
      </c>
      <c r="I62" s="22"/>
      <c r="J62" s="22">
        <v>16</v>
      </c>
      <c r="K62" s="72">
        <v>11</v>
      </c>
      <c r="L62" s="72">
        <v>12</v>
      </c>
      <c r="M62" s="72">
        <f>+K62-L62</f>
        <v>-1</v>
      </c>
    </row>
    <row r="63" spans="2:16" x14ac:dyDescent="0.25">
      <c r="B63" s="13"/>
      <c r="C63" s="3" t="s">
        <v>107</v>
      </c>
      <c r="D63" s="82">
        <v>-1874</v>
      </c>
      <c r="E63" s="13"/>
      <c r="F63" s="82">
        <v>-1094</v>
      </c>
      <c r="G63" s="82">
        <v>-1727</v>
      </c>
      <c r="H63" s="83">
        <f>+F63-G63</f>
        <v>633</v>
      </c>
      <c r="I63" s="22"/>
      <c r="J63" s="78">
        <v>-7</v>
      </c>
      <c r="K63" s="73">
        <v>-11</v>
      </c>
      <c r="L63" s="73">
        <v>-12</v>
      </c>
      <c r="M63" s="73">
        <f>+K63-L63</f>
        <v>1</v>
      </c>
    </row>
    <row r="64" spans="2:16" x14ac:dyDescent="0.25">
      <c r="B64" s="13"/>
      <c r="C64" s="57" t="s">
        <v>108</v>
      </c>
      <c r="D64" s="80">
        <f>SUM(D62:D63)</f>
        <v>49</v>
      </c>
      <c r="E64" s="85"/>
      <c r="F64" s="80">
        <f>SUM(F62:F63)</f>
        <v>0</v>
      </c>
      <c r="G64" s="80">
        <f>SUM(G62:G63)</f>
        <v>-204</v>
      </c>
      <c r="H64" s="80">
        <f>SUM(H62:H63)</f>
        <v>204</v>
      </c>
      <c r="I64" s="22"/>
      <c r="J64" s="22">
        <f>SUM(J62:J63)</f>
        <v>9</v>
      </c>
      <c r="K64" s="72">
        <f>SUM(K62:K63)</f>
        <v>0</v>
      </c>
      <c r="L64" s="72">
        <f>SUM(L62:L63)</f>
        <v>0</v>
      </c>
      <c r="M64" s="72">
        <f>SUM(M62:M63)</f>
        <v>0</v>
      </c>
      <c r="P64" t="s">
        <v>126</v>
      </c>
    </row>
    <row r="65" spans="1:16" x14ac:dyDescent="0.25">
      <c r="B65" s="13"/>
      <c r="C65" s="57"/>
      <c r="D65" s="85"/>
      <c r="E65" s="85"/>
      <c r="F65" s="86"/>
      <c r="G65" s="86"/>
      <c r="H65" s="86"/>
      <c r="I65" s="22"/>
      <c r="J65" s="22"/>
      <c r="K65" s="22"/>
      <c r="L65" s="22"/>
      <c r="M65" s="30"/>
    </row>
    <row r="66" spans="1:16" x14ac:dyDescent="0.25">
      <c r="B66" s="13" t="s">
        <v>28</v>
      </c>
      <c r="C66" s="3"/>
      <c r="D66" s="80">
        <v>3563</v>
      </c>
      <c r="E66" s="13"/>
      <c r="F66" s="80">
        <v>2833</v>
      </c>
      <c r="G66" s="80">
        <v>3641</v>
      </c>
      <c r="H66" s="81">
        <f>+F66-G66</f>
        <v>-808</v>
      </c>
      <c r="I66" s="22"/>
      <c r="J66" s="22">
        <v>23</v>
      </c>
      <c r="K66" s="72">
        <v>16</v>
      </c>
      <c r="L66" s="72">
        <v>20</v>
      </c>
      <c r="M66" s="72">
        <f>+K66-L66</f>
        <v>-4</v>
      </c>
    </row>
    <row r="67" spans="1:16" x14ac:dyDescent="0.25">
      <c r="B67" s="13"/>
      <c r="C67" s="3" t="s">
        <v>107</v>
      </c>
      <c r="D67" s="82">
        <v>-862</v>
      </c>
      <c r="E67" s="13"/>
      <c r="F67" s="82">
        <v>-862</v>
      </c>
      <c r="G67" s="103">
        <v>0</v>
      </c>
      <c r="H67" s="83">
        <f>+F67-G67</f>
        <v>-862</v>
      </c>
      <c r="I67" s="22"/>
      <c r="J67" s="78">
        <v>-7</v>
      </c>
      <c r="K67" s="73">
        <v>-5</v>
      </c>
      <c r="L67" s="73">
        <v>0</v>
      </c>
      <c r="M67" s="73">
        <f>+K67-L67</f>
        <v>-5</v>
      </c>
    </row>
    <row r="68" spans="1:16" x14ac:dyDescent="0.25">
      <c r="B68" s="13"/>
      <c r="C68" s="57" t="s">
        <v>108</v>
      </c>
      <c r="D68" s="80">
        <f>SUM(D66:D67)</f>
        <v>2701</v>
      </c>
      <c r="E68" s="85"/>
      <c r="F68" s="80">
        <f>+F66+F67</f>
        <v>1971</v>
      </c>
      <c r="G68" s="80">
        <f>+G66+G67</f>
        <v>3641</v>
      </c>
      <c r="H68" s="80">
        <f>+H66+H67</f>
        <v>-1670</v>
      </c>
      <c r="I68" s="22"/>
      <c r="J68" s="22">
        <f>SUM(J66:J67)</f>
        <v>16</v>
      </c>
      <c r="K68" s="72">
        <f>SUM(K66:K67)</f>
        <v>11</v>
      </c>
      <c r="L68" s="72">
        <f>SUM(L66:L67)</f>
        <v>20</v>
      </c>
      <c r="M68" s="72">
        <f>SUM(M66:M67)</f>
        <v>-9</v>
      </c>
    </row>
    <row r="69" spans="1:16" x14ac:dyDescent="0.25">
      <c r="B69" s="13"/>
      <c r="C69" s="57"/>
      <c r="D69" s="85"/>
      <c r="E69" s="85"/>
      <c r="F69" s="86"/>
      <c r="G69" s="86"/>
      <c r="H69" s="86"/>
      <c r="I69" s="22"/>
      <c r="J69" s="22"/>
      <c r="K69" s="22"/>
      <c r="L69" s="22"/>
      <c r="M69" s="30"/>
    </row>
    <row r="70" spans="1:16" x14ac:dyDescent="0.25">
      <c r="B70" s="13" t="s">
        <v>29</v>
      </c>
      <c r="C70" s="3"/>
      <c r="D70" s="86">
        <v>5676</v>
      </c>
      <c r="E70" s="13"/>
      <c r="F70" s="86">
        <v>2001</v>
      </c>
      <c r="G70" s="94">
        <v>5439</v>
      </c>
      <c r="H70" s="81">
        <f>F70-G70</f>
        <v>-3438</v>
      </c>
      <c r="I70" s="22"/>
      <c r="J70" s="22">
        <v>27</v>
      </c>
      <c r="K70" s="72">
        <v>12</v>
      </c>
      <c r="L70" s="72">
        <v>27</v>
      </c>
      <c r="M70" s="72">
        <f>K70-L70</f>
        <v>-15</v>
      </c>
    </row>
    <row r="71" spans="1:16" x14ac:dyDescent="0.25">
      <c r="B71" s="13"/>
      <c r="C71" s="3"/>
      <c r="D71" s="13"/>
      <c r="E71" s="13"/>
      <c r="F71" s="86"/>
      <c r="G71" s="94"/>
      <c r="H71" s="81"/>
      <c r="I71" s="22"/>
      <c r="J71" s="22"/>
      <c r="K71" s="72"/>
      <c r="L71" s="72"/>
      <c r="M71" s="72"/>
    </row>
    <row r="72" spans="1:16" x14ac:dyDescent="0.25">
      <c r="B72" s="62" t="s">
        <v>4</v>
      </c>
      <c r="C72" s="3"/>
      <c r="D72" s="86">
        <f>13096-7428</f>
        <v>5668</v>
      </c>
      <c r="E72" s="13"/>
      <c r="F72" s="86">
        <v>5476</v>
      </c>
      <c r="G72" s="94">
        <v>5658</v>
      </c>
      <c r="H72" s="81">
        <f>F72-G72</f>
        <v>-182</v>
      </c>
      <c r="I72" s="22"/>
      <c r="J72" s="22"/>
      <c r="K72" s="72"/>
      <c r="L72" s="72"/>
      <c r="M72" s="72"/>
    </row>
    <row r="73" spans="1:16" x14ac:dyDescent="0.25">
      <c r="B73" s="62" t="s">
        <v>118</v>
      </c>
      <c r="C73" s="3"/>
      <c r="D73" s="99">
        <v>7428</v>
      </c>
      <c r="E73" s="13"/>
      <c r="F73" s="99">
        <v>7428</v>
      </c>
      <c r="G73" s="100">
        <v>7754</v>
      </c>
      <c r="H73" s="89">
        <f>F73-G73</f>
        <v>-326</v>
      </c>
      <c r="I73" s="22"/>
      <c r="J73" s="22"/>
      <c r="K73" s="72"/>
      <c r="L73" s="72"/>
      <c r="M73" s="72"/>
      <c r="P73" t="s">
        <v>122</v>
      </c>
    </row>
    <row r="74" spans="1:16" x14ac:dyDescent="0.25">
      <c r="B74" s="13"/>
      <c r="C74" s="57" t="s">
        <v>120</v>
      </c>
      <c r="D74" s="86">
        <f>SUM(D72:D73)</f>
        <v>13096</v>
      </c>
      <c r="E74" s="85"/>
      <c r="F74" s="93">
        <f>F72+F73</f>
        <v>12904</v>
      </c>
      <c r="G74" s="93">
        <f>G72+G73</f>
        <v>13412</v>
      </c>
      <c r="H74" s="93">
        <f>F74-G74</f>
        <v>-508</v>
      </c>
      <c r="I74" s="22"/>
      <c r="J74" s="22">
        <v>59</v>
      </c>
      <c r="K74" s="22">
        <v>68</v>
      </c>
      <c r="L74" s="22">
        <v>75</v>
      </c>
      <c r="M74" s="30">
        <f>K74-L74</f>
        <v>-7</v>
      </c>
    </row>
    <row r="75" spans="1:16" x14ac:dyDescent="0.25">
      <c r="B75" s="13"/>
      <c r="C75" s="57"/>
      <c r="D75" s="85"/>
      <c r="E75" s="85"/>
      <c r="F75" s="93"/>
      <c r="G75" s="101"/>
      <c r="H75" s="75"/>
      <c r="I75" s="22"/>
      <c r="J75" s="22"/>
      <c r="K75" s="22"/>
      <c r="L75" s="22"/>
      <c r="M75" s="22"/>
    </row>
    <row r="76" spans="1:16" x14ac:dyDescent="0.25">
      <c r="D76" s="76">
        <f>D74+D70+D68+D64+D60+D56+D50+D42+D35+D31+D24+D20+D18+D14+D10</f>
        <v>219215</v>
      </c>
      <c r="E76" s="76"/>
      <c r="F76" s="76">
        <f>F74+F70+F68+F64+F60+F56+F50+F42+F35+F31+F24+F20+F18+F14+F10</f>
        <v>211162</v>
      </c>
      <c r="G76" s="76">
        <f>G74+G70+G68+G64+G60+G56+G50+G42+G35+G31+G24+G20+G18+G14+G10</f>
        <v>206819</v>
      </c>
      <c r="H76" s="76">
        <f>H74+H70+H68+H64+H60+H56+H50+H42+H35+H31+H24+H20+H18+H14+H10</f>
        <v>4343</v>
      </c>
      <c r="I76" s="22"/>
      <c r="J76" s="76">
        <f>J74+J70+J68+J64+J60+J56+J50+J42+J35+J31+J24+J20+J18+J14+J10</f>
        <v>345</v>
      </c>
      <c r="K76" s="76">
        <f>K74+K70+K68+K64+K60+K56+K50+K42+K35+K31+K24+K20+K18+K14+K10</f>
        <v>308</v>
      </c>
      <c r="L76" s="76">
        <f>L74+L70+L68+L64+L60+L56+L50+L42+L35+L31+L24+L20+L18+L14+L10</f>
        <v>470</v>
      </c>
      <c r="M76" s="76">
        <f>M74+M70+M68+M64+M60+M56+M50+M42+M35+M31+M24+M20+M18+M14+M10</f>
        <v>-162</v>
      </c>
      <c r="N76" s="61"/>
      <c r="O76" s="61"/>
      <c r="P76" s="61"/>
    </row>
    <row r="78" spans="1:16" x14ac:dyDescent="0.25">
      <c r="A78" s="56" t="s">
        <v>42</v>
      </c>
    </row>
    <row r="79" spans="1:16" x14ac:dyDescent="0.25">
      <c r="B79" s="15" t="s">
        <v>83</v>
      </c>
      <c r="D79" s="58">
        <v>11318</v>
      </c>
      <c r="F79" s="58">
        <v>11318</v>
      </c>
      <c r="G79" s="58">
        <v>14694</v>
      </c>
      <c r="H79" s="58">
        <f t="shared" ref="H79:H84" si="0">F79-G79</f>
        <v>-3376</v>
      </c>
      <c r="K79" s="21"/>
    </row>
    <row r="80" spans="1:16" x14ac:dyDescent="0.25">
      <c r="B80" s="15" t="s">
        <v>82</v>
      </c>
      <c r="D80" s="58">
        <v>341</v>
      </c>
      <c r="F80" s="58">
        <v>341</v>
      </c>
      <c r="G80" s="58">
        <v>341</v>
      </c>
      <c r="H80" s="58">
        <f t="shared" si="0"/>
        <v>0</v>
      </c>
    </row>
    <row r="81" spans="1:16" x14ac:dyDescent="0.25">
      <c r="B81" s="15" t="s">
        <v>103</v>
      </c>
      <c r="D81" s="58">
        <v>0</v>
      </c>
      <c r="F81" s="58">
        <v>0</v>
      </c>
      <c r="G81" s="58">
        <v>8264</v>
      </c>
      <c r="H81" s="58">
        <f t="shared" si="0"/>
        <v>-8264</v>
      </c>
    </row>
    <row r="82" spans="1:16" x14ac:dyDescent="0.25">
      <c r="B82" s="15" t="s">
        <v>104</v>
      </c>
      <c r="D82" s="58">
        <v>0</v>
      </c>
      <c r="F82" s="58">
        <v>0</v>
      </c>
      <c r="G82" s="58">
        <v>-6489</v>
      </c>
      <c r="H82" s="58">
        <f t="shared" si="0"/>
        <v>6489</v>
      </c>
    </row>
    <row r="83" spans="1:16" x14ac:dyDescent="0.25">
      <c r="B83" s="15" t="s">
        <v>125</v>
      </c>
      <c r="D83" s="58">
        <v>0</v>
      </c>
      <c r="F83" s="58">
        <v>0</v>
      </c>
      <c r="G83" s="58">
        <v>6489</v>
      </c>
      <c r="H83" s="58">
        <f t="shared" si="0"/>
        <v>-6489</v>
      </c>
    </row>
    <row r="84" spans="1:16" x14ac:dyDescent="0.25">
      <c r="B84" s="15" t="s">
        <v>81</v>
      </c>
      <c r="D84" s="58">
        <v>1080</v>
      </c>
      <c r="F84" s="58">
        <v>1080</v>
      </c>
      <c r="G84" s="58">
        <v>1080</v>
      </c>
      <c r="H84" s="58">
        <f t="shared" si="0"/>
        <v>0</v>
      </c>
    </row>
    <row r="85" spans="1:16" x14ac:dyDescent="0.25">
      <c r="B85" s="13" t="s">
        <v>118</v>
      </c>
      <c r="C85" s="3"/>
      <c r="D85" s="71">
        <v>-7428</v>
      </c>
      <c r="E85" s="67"/>
      <c r="F85" s="63">
        <v>-7428</v>
      </c>
      <c r="G85" s="7">
        <v>-7754</v>
      </c>
      <c r="H85" s="60">
        <f>F85-G85</f>
        <v>326</v>
      </c>
    </row>
    <row r="86" spans="1:16" x14ac:dyDescent="0.25">
      <c r="B86" s="62" t="s">
        <v>94</v>
      </c>
      <c r="C86" s="67"/>
      <c r="D86" s="67">
        <v>537</v>
      </c>
      <c r="E86" s="67"/>
      <c r="F86" s="63">
        <v>500</v>
      </c>
      <c r="G86" s="63">
        <v>2848</v>
      </c>
      <c r="H86" s="60">
        <f>F86-G86</f>
        <v>-2348</v>
      </c>
    </row>
    <row r="87" spans="1:16" x14ac:dyDescent="0.25">
      <c r="B87" s="15" t="s">
        <v>98</v>
      </c>
      <c r="D87" s="58"/>
      <c r="F87" s="58"/>
      <c r="G87" s="58"/>
      <c r="H87" s="58"/>
    </row>
    <row r="88" spans="1:16" x14ac:dyDescent="0.25">
      <c r="B88" s="15" t="s">
        <v>99</v>
      </c>
      <c r="D88" s="58">
        <v>1000</v>
      </c>
      <c r="F88" s="58">
        <v>1000</v>
      </c>
      <c r="G88" s="58">
        <v>950</v>
      </c>
      <c r="H88" s="58">
        <f>F88-G88</f>
        <v>50</v>
      </c>
    </row>
    <row r="89" spans="1:16" x14ac:dyDescent="0.25">
      <c r="B89" s="15"/>
      <c r="F89" s="5"/>
      <c r="G89" s="5"/>
      <c r="H89" s="5"/>
    </row>
    <row r="90" spans="1:16" x14ac:dyDescent="0.25">
      <c r="B90" s="15" t="s">
        <v>43</v>
      </c>
      <c r="D90" s="18">
        <f>SUM(D79:D88)</f>
        <v>6848</v>
      </c>
      <c r="E90" s="18"/>
      <c r="F90" s="18">
        <f>SUM(F79:F88)</f>
        <v>6811</v>
      </c>
      <c r="G90" s="18">
        <f>SUM(G79:G88)</f>
        <v>20423</v>
      </c>
      <c r="H90" s="18">
        <f>SUM(H79:H88)</f>
        <v>-13612</v>
      </c>
    </row>
    <row r="92" spans="1:16" x14ac:dyDescent="0.25">
      <c r="B92" s="13" t="s">
        <v>40</v>
      </c>
      <c r="D92" s="18">
        <f>D90+D76</f>
        <v>226063</v>
      </c>
      <c r="E92" s="18"/>
      <c r="F92" s="18">
        <f>F90+F76</f>
        <v>217973</v>
      </c>
      <c r="G92" s="18">
        <f>G90+G76</f>
        <v>227242</v>
      </c>
      <c r="H92" s="18">
        <f>H90+H76</f>
        <v>-9269</v>
      </c>
    </row>
    <row r="94" spans="1:16" x14ac:dyDescent="0.25">
      <c r="A94" s="56" t="s">
        <v>41</v>
      </c>
    </row>
    <row r="95" spans="1:16" x14ac:dyDescent="0.25">
      <c r="B95" s="4" t="s">
        <v>30</v>
      </c>
      <c r="C95" s="2"/>
      <c r="D95" s="63">
        <v>25487</v>
      </c>
      <c r="E95" s="67"/>
      <c r="F95" s="63">
        <v>22865</v>
      </c>
      <c r="G95" s="63">
        <v>26183</v>
      </c>
      <c r="H95" s="60">
        <f>F95-G95</f>
        <v>-3318</v>
      </c>
      <c r="L95" s="21"/>
      <c r="P95" t="s">
        <v>121</v>
      </c>
    </row>
    <row r="96" spans="1:16" x14ac:dyDescent="0.25">
      <c r="B96" s="4" t="s">
        <v>31</v>
      </c>
      <c r="C96" s="2"/>
      <c r="D96" s="63">
        <v>13480</v>
      </c>
      <c r="E96" s="67"/>
      <c r="F96" s="63">
        <v>13748</v>
      </c>
      <c r="G96" s="7">
        <v>15206</v>
      </c>
      <c r="H96" s="60">
        <f>F96-G96</f>
        <v>-1458</v>
      </c>
      <c r="L96" s="21"/>
    </row>
    <row r="97" spans="1:16" x14ac:dyDescent="0.25">
      <c r="B97" s="13" t="s">
        <v>32</v>
      </c>
      <c r="C97" s="3"/>
      <c r="D97" s="63">
        <v>3500</v>
      </c>
      <c r="E97" s="63"/>
      <c r="F97" s="63">
        <v>4300</v>
      </c>
      <c r="G97" s="63">
        <v>8557</v>
      </c>
      <c r="H97" s="60">
        <f>F97-G97</f>
        <v>-4257</v>
      </c>
      <c r="P97" t="s">
        <v>123</v>
      </c>
    </row>
    <row r="98" spans="1:16" x14ac:dyDescent="0.25">
      <c r="B98" s="13" t="s">
        <v>33</v>
      </c>
      <c r="C98" s="3"/>
      <c r="D98" s="68">
        <v>9601</v>
      </c>
      <c r="E98" s="67"/>
      <c r="F98" s="68">
        <v>9555</v>
      </c>
      <c r="G98" s="8">
        <v>8091</v>
      </c>
      <c r="H98" s="59">
        <f>F98-G98</f>
        <v>1464</v>
      </c>
    </row>
    <row r="99" spans="1:16" x14ac:dyDescent="0.25">
      <c r="B99" s="14" t="s">
        <v>34</v>
      </c>
      <c r="C99" s="3"/>
      <c r="D99" s="12">
        <f>SUM(D95:D98)</f>
        <v>52068</v>
      </c>
      <c r="E99" s="67"/>
      <c r="F99" s="12">
        <f>SUM(F95:F98)</f>
        <v>50468</v>
      </c>
      <c r="G99" s="12">
        <f>SUM(G95:G98)</f>
        <v>58037</v>
      </c>
      <c r="H99" s="12">
        <f>SUM(H95:H98)</f>
        <v>-7569</v>
      </c>
    </row>
    <row r="100" spans="1:16" x14ac:dyDescent="0.25">
      <c r="B100" s="14"/>
      <c r="C100" s="3"/>
      <c r="D100" s="67"/>
      <c r="E100" s="67"/>
      <c r="F100" s="12"/>
      <c r="G100" s="12"/>
      <c r="H100" s="12"/>
    </row>
    <row r="101" spans="1:16" x14ac:dyDescent="0.25">
      <c r="B101" s="13"/>
      <c r="C101" s="3"/>
      <c r="D101" s="67"/>
      <c r="E101" s="67"/>
      <c r="F101" s="7"/>
      <c r="G101" s="7"/>
      <c r="H101" s="7"/>
      <c r="M101" s="1"/>
    </row>
    <row r="102" spans="1:16" x14ac:dyDescent="0.25">
      <c r="B102" s="15" t="s">
        <v>35</v>
      </c>
      <c r="C102" s="3"/>
      <c r="D102" s="71">
        <v>100000</v>
      </c>
      <c r="E102" s="67"/>
      <c r="F102" s="71">
        <f>18238+18000+25000+25000</f>
        <v>86238</v>
      </c>
      <c r="G102" s="7">
        <v>100000</v>
      </c>
      <c r="H102" s="60">
        <f>F102-G102</f>
        <v>-13762</v>
      </c>
    </row>
    <row r="103" spans="1:16" x14ac:dyDescent="0.25">
      <c r="B103" s="10" t="s">
        <v>36</v>
      </c>
      <c r="C103" s="2"/>
      <c r="D103" s="71">
        <v>5747</v>
      </c>
      <c r="E103" s="67"/>
      <c r="F103" s="63">
        <v>0</v>
      </c>
      <c r="G103" s="63">
        <v>0</v>
      </c>
      <c r="H103" s="60">
        <v>0</v>
      </c>
      <c r="P103" t="s">
        <v>114</v>
      </c>
    </row>
    <row r="104" spans="1:16" x14ac:dyDescent="0.25">
      <c r="B104" s="11" t="s">
        <v>37</v>
      </c>
      <c r="C104" s="2"/>
      <c r="D104" s="71">
        <f>14586+38</f>
        <v>14624</v>
      </c>
      <c r="E104" s="67"/>
      <c r="F104" s="63">
        <v>0</v>
      </c>
      <c r="G104" s="63">
        <v>0</v>
      </c>
      <c r="H104" s="60">
        <v>0</v>
      </c>
      <c r="P104" t="s">
        <v>114</v>
      </c>
    </row>
    <row r="105" spans="1:16" x14ac:dyDescent="0.25">
      <c r="B105" s="10" t="s">
        <v>115</v>
      </c>
      <c r="C105" s="2"/>
      <c r="D105" s="63">
        <v>10418</v>
      </c>
      <c r="E105" s="67"/>
      <c r="F105" s="63">
        <v>16876</v>
      </c>
      <c r="G105" s="63">
        <f>17473+12000</f>
        <v>29473</v>
      </c>
      <c r="H105" s="60">
        <f>F105-G105</f>
        <v>-12597</v>
      </c>
      <c r="K105" s="70"/>
      <c r="L105" s="70"/>
      <c r="M105" s="70"/>
      <c r="P105" s="61" t="s">
        <v>119</v>
      </c>
    </row>
    <row r="106" spans="1:16" x14ac:dyDescent="0.25">
      <c r="B106" s="10" t="s">
        <v>116</v>
      </c>
      <c r="C106" s="2"/>
      <c r="D106" s="66">
        <v>159</v>
      </c>
      <c r="E106" s="3"/>
      <c r="F106" s="9">
        <v>159</v>
      </c>
      <c r="G106" s="9">
        <v>0</v>
      </c>
      <c r="H106" s="16">
        <f>F106-G106</f>
        <v>159</v>
      </c>
      <c r="P106" s="61" t="s">
        <v>117</v>
      </c>
    </row>
    <row r="107" spans="1:16" x14ac:dyDescent="0.25">
      <c r="B107" s="6" t="s">
        <v>38</v>
      </c>
      <c r="C107" s="2"/>
      <c r="D107" s="12">
        <f>SUM(D102:D106)</f>
        <v>130948</v>
      </c>
      <c r="E107" s="3"/>
      <c r="F107" s="12">
        <f>SUM(F102:F106)</f>
        <v>103273</v>
      </c>
      <c r="G107" s="12">
        <f>SUM(G102:G106)</f>
        <v>129473</v>
      </c>
      <c r="H107" s="12">
        <f>SUM(H102:H106)</f>
        <v>-26200</v>
      </c>
    </row>
    <row r="108" spans="1:16" x14ac:dyDescent="0.25">
      <c r="B108" s="15"/>
    </row>
    <row r="109" spans="1:16" x14ac:dyDescent="0.25">
      <c r="B109" s="15" t="s">
        <v>128</v>
      </c>
      <c r="D109" s="17">
        <f>D107+D99</f>
        <v>183016</v>
      </c>
      <c r="E109" s="17"/>
      <c r="F109" s="17">
        <f>F107+F99</f>
        <v>153741</v>
      </c>
      <c r="G109" s="17">
        <f>G107+G99</f>
        <v>187510</v>
      </c>
      <c r="H109" s="17">
        <f>H107+H99</f>
        <v>-33769</v>
      </c>
      <c r="K109" s="44"/>
    </row>
    <row r="111" spans="1:16" x14ac:dyDescent="0.25">
      <c r="F111" s="5"/>
      <c r="G111" s="5"/>
      <c r="H111" s="5"/>
    </row>
    <row r="112" spans="1:16" ht="13.8" thickBot="1" x14ac:dyDescent="0.3">
      <c r="A112" s="56" t="s">
        <v>53</v>
      </c>
      <c r="D112" s="65">
        <f>D109+D76</f>
        <v>402231</v>
      </c>
      <c r="E112" s="65"/>
      <c r="F112" s="65">
        <f>F109+F76</f>
        <v>364903</v>
      </c>
      <c r="G112" s="65">
        <f>G109+G76</f>
        <v>394329</v>
      </c>
      <c r="H112" s="65">
        <f>H109+H76</f>
        <v>-29426</v>
      </c>
    </row>
    <row r="113" spans="6:13" ht="13.8" thickTop="1" x14ac:dyDescent="0.25">
      <c r="F113" s="5"/>
      <c r="G113" s="5"/>
      <c r="H113" s="5"/>
    </row>
    <row r="114" spans="6:13" x14ac:dyDescent="0.25">
      <c r="M114" s="64">
        <f ca="1">NOW()</f>
        <v>37160.439852546297</v>
      </c>
    </row>
  </sheetData>
  <mergeCells count="1">
    <mergeCell ref="A1:O1"/>
  </mergeCells>
  <phoneticPr fontId="0" type="noConversion"/>
  <pageMargins left="0.75" right="0.25" top="0.5" bottom="0.5" header="0.5" footer="0.5"/>
  <pageSetup scale="5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3.2" x14ac:dyDescent="0.25"/>
  <cols>
    <col min="1" max="1" width="22.5546875" customWidth="1"/>
    <col min="2" max="2" width="11.109375" customWidth="1"/>
    <col min="3" max="3" width="12.5546875" customWidth="1"/>
  </cols>
  <sheetData>
    <row r="1" spans="1:3" x14ac:dyDescent="0.25">
      <c r="A1" s="50" t="s">
        <v>84</v>
      </c>
    </row>
    <row r="2" spans="1:3" x14ac:dyDescent="0.25">
      <c r="A2" s="50" t="s">
        <v>92</v>
      </c>
    </row>
    <row r="3" spans="1:3" ht="13.8" thickBot="1" x14ac:dyDescent="0.3"/>
    <row r="4" spans="1:3" x14ac:dyDescent="0.25">
      <c r="B4" s="46">
        <v>2000</v>
      </c>
      <c r="C4" s="47">
        <v>2001</v>
      </c>
    </row>
    <row r="5" spans="1:3" ht="13.8" thickBot="1" x14ac:dyDescent="0.3">
      <c r="B5" s="48" t="s">
        <v>44</v>
      </c>
      <c r="C5" s="49" t="s">
        <v>45</v>
      </c>
    </row>
    <row r="7" spans="1:3" x14ac:dyDescent="0.25">
      <c r="A7" t="s">
        <v>85</v>
      </c>
      <c r="B7" s="1">
        <v>542</v>
      </c>
      <c r="C7" s="1">
        <v>462</v>
      </c>
    </row>
    <row r="8" spans="1:3" x14ac:dyDescent="0.25">
      <c r="A8" t="s">
        <v>21</v>
      </c>
      <c r="B8" s="1">
        <v>19</v>
      </c>
      <c r="C8" s="1">
        <v>15</v>
      </c>
    </row>
    <row r="9" spans="1:3" x14ac:dyDescent="0.25">
      <c r="A9" t="s">
        <v>86</v>
      </c>
      <c r="B9" s="1">
        <v>2579</v>
      </c>
      <c r="C9" s="1">
        <v>2859</v>
      </c>
    </row>
    <row r="10" spans="1:3" x14ac:dyDescent="0.25">
      <c r="A10" t="s">
        <v>87</v>
      </c>
      <c r="B10" s="1">
        <v>175</v>
      </c>
      <c r="C10" s="1">
        <v>199</v>
      </c>
    </row>
    <row r="11" spans="1:3" x14ac:dyDescent="0.25">
      <c r="A11" t="s">
        <v>88</v>
      </c>
      <c r="B11" s="1">
        <v>429</v>
      </c>
      <c r="C11" s="1">
        <v>540</v>
      </c>
    </row>
    <row r="12" spans="1:3" x14ac:dyDescent="0.25">
      <c r="A12" t="s">
        <v>91</v>
      </c>
      <c r="B12" s="1">
        <v>48</v>
      </c>
      <c r="C12" s="1">
        <v>55</v>
      </c>
    </row>
    <row r="13" spans="1:3" x14ac:dyDescent="0.25">
      <c r="A13" t="s">
        <v>89</v>
      </c>
      <c r="B13" s="1">
        <v>181</v>
      </c>
      <c r="C13" s="1">
        <v>200</v>
      </c>
    </row>
    <row r="14" spans="1:3" x14ac:dyDescent="0.25">
      <c r="A14" t="s">
        <v>27</v>
      </c>
      <c r="B14" s="1">
        <v>145</v>
      </c>
      <c r="C14" s="1">
        <v>240</v>
      </c>
    </row>
    <row r="15" spans="1:3" x14ac:dyDescent="0.25">
      <c r="A15" t="s">
        <v>90</v>
      </c>
      <c r="B15" s="1">
        <v>161</v>
      </c>
      <c r="C15" s="1">
        <v>248</v>
      </c>
    </row>
    <row r="16" spans="1:3" x14ac:dyDescent="0.25">
      <c r="A16" t="s">
        <v>29</v>
      </c>
      <c r="B16" s="1">
        <v>81</v>
      </c>
      <c r="C16" s="1">
        <v>155</v>
      </c>
    </row>
    <row r="17" spans="1:3" x14ac:dyDescent="0.25">
      <c r="A17" t="s">
        <v>28</v>
      </c>
      <c r="B17" s="20">
        <v>89</v>
      </c>
      <c r="C17" s="20">
        <v>102</v>
      </c>
    </row>
    <row r="18" spans="1:3" x14ac:dyDescent="0.25">
      <c r="B18" s="51"/>
      <c r="C18" s="51"/>
    </row>
    <row r="19" spans="1:3" ht="13.8" thickBot="1" x14ac:dyDescent="0.3">
      <c r="A19" t="s">
        <v>93</v>
      </c>
      <c r="B19" s="52">
        <f>SUM(B7:B17)</f>
        <v>4449</v>
      </c>
      <c r="C19" s="52">
        <f>SUM(C7:C17)</f>
        <v>5075</v>
      </c>
    </row>
    <row r="20" spans="1:3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workbookViewId="0">
      <selection activeCell="H10" sqref="H10"/>
    </sheetView>
  </sheetViews>
  <sheetFormatPr defaultRowHeight="13.2" x14ac:dyDescent="0.25"/>
  <cols>
    <col min="5" max="5" width="4.5546875" customWidth="1"/>
    <col min="6" max="6" width="11.6640625" bestFit="1" customWidth="1"/>
    <col min="7" max="7" width="2.6640625" customWidth="1"/>
    <col min="9" max="9" width="2.6640625" customWidth="1"/>
  </cols>
  <sheetData>
    <row r="2" spans="2:10" x14ac:dyDescent="0.25">
      <c r="B2" t="s">
        <v>67</v>
      </c>
    </row>
    <row r="4" spans="2:10" x14ac:dyDescent="0.25">
      <c r="F4" s="19" t="s">
        <v>66</v>
      </c>
      <c r="H4" s="19" t="s">
        <v>20</v>
      </c>
      <c r="J4" s="19" t="s">
        <v>47</v>
      </c>
    </row>
    <row r="7" spans="2:10" x14ac:dyDescent="0.25">
      <c r="B7" t="s">
        <v>55</v>
      </c>
      <c r="F7">
        <v>13</v>
      </c>
      <c r="H7">
        <v>15</v>
      </c>
      <c r="J7" s="1">
        <f>F7-H7</f>
        <v>-2</v>
      </c>
    </row>
    <row r="8" spans="2:10" x14ac:dyDescent="0.25">
      <c r="B8" t="s">
        <v>56</v>
      </c>
      <c r="F8">
        <v>22</v>
      </c>
      <c r="H8">
        <v>36</v>
      </c>
      <c r="J8" s="1">
        <f t="shared" ref="J8:J18" si="0">F8-H8</f>
        <v>-14</v>
      </c>
    </row>
    <row r="9" spans="2:10" x14ac:dyDescent="0.25">
      <c r="B9" t="s">
        <v>57</v>
      </c>
      <c r="F9">
        <v>27</v>
      </c>
      <c r="H9">
        <v>31</v>
      </c>
      <c r="J9" s="1">
        <f t="shared" si="0"/>
        <v>-4</v>
      </c>
    </row>
    <row r="10" spans="2:10" x14ac:dyDescent="0.25">
      <c r="B10" t="s">
        <v>58</v>
      </c>
      <c r="F10">
        <v>19</v>
      </c>
      <c r="H10">
        <v>20</v>
      </c>
      <c r="J10" s="1">
        <f t="shared" si="0"/>
        <v>-1</v>
      </c>
    </row>
    <row r="11" spans="2:10" x14ac:dyDescent="0.25">
      <c r="B11" t="s">
        <v>59</v>
      </c>
      <c r="F11">
        <v>10</v>
      </c>
      <c r="H11">
        <v>9</v>
      </c>
      <c r="J11" s="1">
        <f t="shared" si="0"/>
        <v>1</v>
      </c>
    </row>
    <row r="12" spans="2:10" x14ac:dyDescent="0.25">
      <c r="B12" t="s">
        <v>60</v>
      </c>
      <c r="F12">
        <v>19</v>
      </c>
      <c r="H12">
        <v>24</v>
      </c>
      <c r="J12" s="1">
        <f t="shared" si="0"/>
        <v>-5</v>
      </c>
    </row>
    <row r="13" spans="2:10" x14ac:dyDescent="0.25">
      <c r="B13" t="s">
        <v>61</v>
      </c>
      <c r="F13">
        <v>55</v>
      </c>
      <c r="H13">
        <v>95</v>
      </c>
      <c r="J13" s="1">
        <f t="shared" si="0"/>
        <v>-40</v>
      </c>
    </row>
    <row r="14" spans="2:10" x14ac:dyDescent="0.25">
      <c r="B14" t="s">
        <v>62</v>
      </c>
      <c r="F14">
        <v>0</v>
      </c>
      <c r="H14">
        <v>0</v>
      </c>
      <c r="J14" s="1">
        <f t="shared" si="0"/>
        <v>0</v>
      </c>
    </row>
    <row r="15" spans="2:10" x14ac:dyDescent="0.25">
      <c r="B15" t="s">
        <v>63</v>
      </c>
      <c r="F15">
        <v>88</v>
      </c>
      <c r="H15">
        <v>90</v>
      </c>
      <c r="J15" s="1">
        <f t="shared" si="0"/>
        <v>-2</v>
      </c>
    </row>
    <row r="16" spans="2:10" x14ac:dyDescent="0.25">
      <c r="B16" t="s">
        <v>64</v>
      </c>
      <c r="F16">
        <v>12</v>
      </c>
      <c r="H16">
        <v>14</v>
      </c>
      <c r="J16" s="1">
        <f t="shared" si="0"/>
        <v>-2</v>
      </c>
    </row>
    <row r="17" spans="2:10" x14ac:dyDescent="0.25">
      <c r="B17" t="s">
        <v>65</v>
      </c>
      <c r="F17" s="19">
        <v>11</v>
      </c>
      <c r="H17" s="19">
        <v>15</v>
      </c>
      <c r="J17" s="20">
        <f t="shared" si="0"/>
        <v>-4</v>
      </c>
    </row>
    <row r="18" spans="2:10" x14ac:dyDescent="0.25">
      <c r="F18">
        <f>SUM(F7:F17)</f>
        <v>276</v>
      </c>
      <c r="H18">
        <f>SUM(H7:H17)</f>
        <v>349</v>
      </c>
      <c r="J18" s="1">
        <f t="shared" si="0"/>
        <v>-73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 Page</vt:lpstr>
      <vt:lpstr>Group</vt:lpstr>
      <vt:lpstr>EIS by Support Dept</vt:lpstr>
      <vt:lpstr>Headcount</vt:lpstr>
      <vt:lpstr>Group!Print_Area</vt:lpstr>
      <vt:lpstr>'Top Page'!Print_Area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Havlíček Jan</cp:lastModifiedBy>
  <cp:lastPrinted>2001-09-19T20:38:34Z</cp:lastPrinted>
  <dcterms:created xsi:type="dcterms:W3CDTF">2000-10-27T18:18:20Z</dcterms:created>
  <dcterms:modified xsi:type="dcterms:W3CDTF">2023-09-10T15:18:06Z</dcterms:modified>
</cp:coreProperties>
</file>