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92512"/>
</workbook>
</file>

<file path=xl/calcChain.xml><?xml version="1.0" encoding="utf-8"?>
<calcChain xmlns="http://schemas.openxmlformats.org/spreadsheetml/2006/main">
  <c r="A6" i="3" l="1"/>
  <c r="C9" i="3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E11" i="3"/>
  <c r="G11" i="3"/>
  <c r="I11" i="3"/>
  <c r="K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I14" i="3"/>
  <c r="BK14" i="3"/>
  <c r="BL14" i="3"/>
  <c r="BM14" i="3"/>
  <c r="BO14" i="3"/>
  <c r="BP14" i="3"/>
  <c r="BQ14" i="3"/>
  <c r="C15" i="3"/>
  <c r="D15" i="3"/>
  <c r="E15" i="3"/>
  <c r="G15" i="3"/>
  <c r="H15" i="3"/>
  <c r="I15" i="3"/>
  <c r="K15" i="3"/>
  <c r="L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U21" i="3"/>
  <c r="W21" i="3"/>
  <c r="X21" i="3"/>
  <c r="Y21" i="3"/>
  <c r="AA21" i="3"/>
  <c r="AB21" i="3"/>
  <c r="AC21" i="3"/>
  <c r="AE21" i="3"/>
  <c r="AF21" i="3"/>
  <c r="AG21" i="3"/>
  <c r="AI21" i="3"/>
  <c r="AJ21" i="3"/>
  <c r="AK21" i="3"/>
  <c r="AM21" i="3"/>
  <c r="AN21" i="3"/>
  <c r="AO21" i="3"/>
  <c r="AQ21" i="3"/>
  <c r="AR21" i="3"/>
  <c r="AS21" i="3"/>
  <c r="AU21" i="3"/>
  <c r="AV21" i="3"/>
  <c r="AW21" i="3"/>
  <c r="AY21" i="3"/>
  <c r="AZ21" i="3"/>
  <c r="BA21" i="3"/>
  <c r="BC21" i="3"/>
  <c r="BD21" i="3"/>
  <c r="BE21" i="3"/>
  <c r="BG21" i="3"/>
  <c r="BH21" i="3"/>
  <c r="BI21" i="3"/>
  <c r="BK21" i="3"/>
  <c r="BL21" i="3"/>
  <c r="BM21" i="3"/>
  <c r="BO21" i="3"/>
  <c r="BP21" i="3"/>
  <c r="BQ21" i="3"/>
  <c r="BR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AA26" i="3"/>
  <c r="AB26" i="3"/>
  <c r="AI26" i="3"/>
  <c r="AJ26" i="3"/>
  <c r="AM26" i="3"/>
  <c r="AN26" i="3"/>
  <c r="AQ26" i="3"/>
  <c r="AR26" i="3"/>
  <c r="AU26" i="3"/>
  <c r="AV26" i="3"/>
  <c r="AY26" i="3"/>
  <c r="AZ26" i="3"/>
  <c r="BC26" i="3"/>
  <c r="BD26" i="3"/>
  <c r="BG26" i="3"/>
  <c r="BH26" i="3"/>
  <c r="BK26" i="3"/>
  <c r="BL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AM27" i="3"/>
  <c r="AN27" i="3"/>
  <c r="AO27" i="3"/>
  <c r="AQ27" i="3"/>
  <c r="AR27" i="3"/>
  <c r="AS27" i="3"/>
  <c r="AU27" i="3"/>
  <c r="AV27" i="3"/>
  <c r="AW27" i="3"/>
  <c r="AY27" i="3"/>
  <c r="AZ27" i="3"/>
  <c r="BA27" i="3"/>
  <c r="BC27" i="3"/>
  <c r="BD27" i="3"/>
  <c r="BE27" i="3"/>
  <c r="BG27" i="3"/>
  <c r="BH27" i="3"/>
  <c r="BI27" i="3"/>
  <c r="BK27" i="3"/>
  <c r="BL27" i="3"/>
  <c r="BM27" i="3"/>
  <c r="BO27" i="3"/>
  <c r="BP27" i="3"/>
  <c r="BQ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BR28" i="3"/>
  <c r="BT28" i="3"/>
  <c r="C7" i="1"/>
  <c r="G7" i="1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L18" i="1"/>
  <c r="M18" i="1"/>
  <c r="O18" i="1"/>
  <c r="P18" i="1"/>
  <c r="Q18" i="1"/>
  <c r="T18" i="1"/>
  <c r="U18" i="1"/>
  <c r="X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21" i="1"/>
  <c r="I21" i="1"/>
  <c r="M21" i="1"/>
  <c r="O21" i="1"/>
  <c r="P21" i="1"/>
  <c r="Q21" i="1"/>
  <c r="U21" i="1"/>
  <c r="Y21" i="1"/>
  <c r="AC21" i="1"/>
  <c r="AE21" i="1"/>
  <c r="AF21" i="1"/>
  <c r="AG21" i="1"/>
  <c r="AK21" i="1"/>
  <c r="AO21" i="1"/>
  <c r="AS21" i="1"/>
  <c r="AU21" i="1"/>
  <c r="AV21" i="1"/>
  <c r="AW21" i="1"/>
  <c r="BA21" i="1"/>
  <c r="BE21" i="1"/>
  <c r="BI21" i="1"/>
  <c r="BK21" i="1"/>
  <c r="BL21" i="1"/>
  <c r="BM21" i="1"/>
  <c r="BO21" i="1"/>
  <c r="BP21" i="1"/>
  <c r="BQ21" i="1"/>
  <c r="BR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7" i="1"/>
  <c r="I27" i="1"/>
  <c r="K27" i="1"/>
  <c r="M27" i="1"/>
  <c r="O27" i="1"/>
  <c r="P27" i="1"/>
  <c r="Q27" i="1"/>
  <c r="S27" i="1"/>
  <c r="T27" i="1"/>
  <c r="U27" i="1"/>
  <c r="W27" i="1"/>
  <c r="X27" i="1"/>
  <c r="Y27" i="1"/>
  <c r="AA27" i="1"/>
  <c r="AC27" i="1"/>
  <c r="AE27" i="1"/>
  <c r="AF27" i="1"/>
  <c r="AG27" i="1"/>
  <c r="AI27" i="1"/>
  <c r="AK27" i="1"/>
  <c r="AM27" i="1"/>
  <c r="AO27" i="1"/>
  <c r="AQ27" i="1"/>
  <c r="AS27" i="1"/>
  <c r="AU27" i="1"/>
  <c r="AV27" i="1"/>
  <c r="AW27" i="1"/>
  <c r="AY27" i="1"/>
  <c r="BA27" i="1"/>
  <c r="BC27" i="1"/>
  <c r="BE27" i="1"/>
  <c r="BI27" i="1"/>
  <c r="BK27" i="1"/>
  <c r="BL27" i="1"/>
  <c r="BM27" i="1"/>
  <c r="BO27" i="1"/>
  <c r="BP27" i="1"/>
  <c r="BQ27" i="1"/>
  <c r="C28" i="1"/>
  <c r="D28" i="1"/>
  <c r="E28" i="1"/>
  <c r="G28" i="1"/>
  <c r="H28" i="1"/>
  <c r="I28" i="1"/>
  <c r="K28" i="1"/>
  <c r="L28" i="1"/>
  <c r="M28" i="1"/>
  <c r="O28" i="1"/>
  <c r="P28" i="1"/>
  <c r="Q28" i="1"/>
  <c r="S28" i="1"/>
  <c r="T28" i="1"/>
  <c r="U28" i="1"/>
  <c r="W28" i="1"/>
  <c r="X28" i="1"/>
  <c r="Y28" i="1"/>
  <c r="AA28" i="1"/>
  <c r="AB28" i="1"/>
  <c r="AC28" i="1"/>
  <c r="AE28" i="1"/>
  <c r="AF28" i="1"/>
  <c r="AG28" i="1"/>
  <c r="AI28" i="1"/>
  <c r="AJ28" i="1"/>
  <c r="AK28" i="1"/>
  <c r="AM28" i="1"/>
  <c r="AN28" i="1"/>
  <c r="AO28" i="1"/>
  <c r="AQ28" i="1"/>
  <c r="AR28" i="1"/>
  <c r="AS28" i="1"/>
  <c r="AU28" i="1"/>
  <c r="AV28" i="1"/>
  <c r="AW28" i="1"/>
  <c r="AY28" i="1"/>
  <c r="AZ28" i="1"/>
  <c r="BA28" i="1"/>
  <c r="BC28" i="1"/>
  <c r="BD28" i="1"/>
  <c r="BE28" i="1"/>
  <c r="BG28" i="1"/>
  <c r="BH28" i="1"/>
  <c r="BI28" i="1"/>
  <c r="BK28" i="1"/>
  <c r="BL28" i="1"/>
  <c r="BM28" i="1"/>
  <c r="BO28" i="1"/>
  <c r="BP28" i="1"/>
  <c r="BQ28" i="1"/>
  <c r="BR28" i="1"/>
</calcChain>
</file>

<file path=xl/sharedStrings.xml><?xml version="1.0" encoding="utf-8"?>
<sst xmlns="http://schemas.openxmlformats.org/spreadsheetml/2006/main" count="133" uniqueCount="75">
  <si>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</si>
  <si>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</si>
  <si>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</si>
  <si>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</si>
  <si>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</si>
  <si>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</si>
  <si>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</si>
  <si>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</si>
  <si>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</si>
  <si>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</si>
  <si>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</si>
  <si>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</si>
  <si>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</si>
  <si>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</si>
  <si>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</si>
  <si>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</si>
  <si>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</si>
  <si>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</si>
  <si>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</si>
  <si>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</si>
  <si>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</si>
  <si>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</si>
  <si>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>1Q00</t>
  </si>
  <si>
    <t>1Q01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</si>
  <si>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</si>
  <si>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</si>
  <si>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</si>
  <si>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</si>
  <si>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</si>
  <si>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</si>
  <si>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</si>
  <si>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</si>
  <si>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</si>
  <si>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</si>
  <si>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</si>
  <si>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</si>
  <si>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</si>
  <si>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</si>
  <si>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</si>
  <si>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</si>
  <si>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</si>
  <si>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</si>
  <si>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</si>
  <si>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</si>
  <si>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</si>
  <si>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</si>
  <si>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</si>
  <si>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</si>
  <si>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</si>
  <si>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</si>
  <si>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</si>
  <si>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</si>
  <si>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</si>
  <si>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</si>
  <si>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</si>
  <si>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</si>
  <si>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</si>
  <si>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</si>
  <si>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</si>
  <si>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</si>
  <si>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</si>
  <si>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</si>
  <si>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</si>
  <si>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</si>
  <si>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</si>
  <si>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</si>
  <si>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</si>
  <si>
    <t xml:space="preserve">  West Trading</t>
  </si>
  <si>
    <t xml:space="preserve">  West Pwr Trading</t>
  </si>
  <si>
    <t>2Q01*</t>
  </si>
  <si>
    <t>*Entire Q2 Target</t>
  </si>
  <si>
    <t>2Q00**</t>
  </si>
  <si>
    <t>**Transactions per day through May 31,2001</t>
  </si>
  <si>
    <t>2Q Actuals**</t>
  </si>
  <si>
    <t>2Q Target*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</si>
</sst>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Transactions</a:t>
            </a:r>
          </a:p>
        </c:rich>
      </c:tx>
      <c:layout>
        <c:manualLayout>
          <c:xMode val="edge"/>
          <c:yMode val="edge"/>
          <c:x val="0.3987309332061546"/>
          <c:y val="6.4051303592975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065057102583248E-2"/>
          <c:y val="0.11048849869788281"/>
          <c:w val="0.94288760465062826"/>
          <c:h val="0.81585347951552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108</c:v>
                </c:pt>
                <c:pt idx="2">
                  <c:v>167</c:v>
                </c:pt>
                <c:pt idx="3">
                  <c:v>152</c:v>
                </c:pt>
                <c:pt idx="4">
                  <c:v>140</c:v>
                </c:pt>
                <c:pt idx="5">
                  <c:v>32</c:v>
                </c:pt>
                <c:pt idx="6">
                  <c:v>141</c:v>
                </c:pt>
                <c:pt idx="7">
                  <c:v>0</c:v>
                </c:pt>
                <c:pt idx="8">
                  <c:v>9</c:v>
                </c:pt>
                <c:pt idx="9">
                  <c:v>16</c:v>
                </c:pt>
                <c:pt idx="10">
                  <c:v>12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43BB-9937-91AEC77642A3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7</c:v>
                </c:pt>
                <c:pt idx="1">
                  <c:v>203</c:v>
                </c:pt>
                <c:pt idx="2">
                  <c:v>825</c:v>
                </c:pt>
                <c:pt idx="3">
                  <c:v>787</c:v>
                </c:pt>
                <c:pt idx="4">
                  <c:v>447</c:v>
                </c:pt>
                <c:pt idx="5">
                  <c:v>73</c:v>
                </c:pt>
                <c:pt idx="6">
                  <c:v>599</c:v>
                </c:pt>
                <c:pt idx="7">
                  <c:v>0</c:v>
                </c:pt>
                <c:pt idx="8">
                  <c:v>58</c:v>
                </c:pt>
                <c:pt idx="9">
                  <c:v>102</c:v>
                </c:pt>
                <c:pt idx="10">
                  <c:v>165</c:v>
                </c:pt>
                <c:pt idx="1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9-43BB-9937-91AEC776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80408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766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9-43BB-9937-91AEC776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80408"/>
        <c:axId val="1"/>
      </c:lineChart>
      <c:catAx>
        <c:axId val="15388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80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003181704450586"/>
          <c:y val="7.6060923016658469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7.399999999999999" x14ac:dyDescent="0.3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7.399999999999999" x14ac:dyDescent="0.3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2"/>
  <sheetViews>
    <sheetView topLeftCell="A6" workbookViewId="0">
      <pane xSplit="1" topLeftCell="B1" activePane="topRight" state="frozen"/>
      <selection activeCell="BO9" sqref="BO9"/>
      <selection pane="topRight" activeCell="A6" sqref="A6"/>
    </sheetView>
  </sheetViews>
  <sheetFormatPr defaultRowHeight="13.2" x14ac:dyDescent="0.25"/>
  <cols>
    <col min="1" max="1" width="23.109375" customWidth="1"/>
    <col min="2" max="2" width="12.88671875" customWidth="1"/>
    <col min="3" max="5" width="10.6640625" hidden="1" customWidth="1"/>
    <col min="6" max="6" width="2.33203125" hidden="1" customWidth="1"/>
    <col min="7" max="9" width="10.6640625" hidden="1" customWidth="1"/>
    <col min="10" max="10" width="2.33203125" hidden="1" customWidth="1"/>
    <col min="11" max="13" width="10.6640625" hidden="1" customWidth="1"/>
    <col min="14" max="14" width="2.33203125" hidden="1" customWidth="1"/>
    <col min="15" max="17" width="10.6640625" customWidth="1"/>
    <col min="18" max="18" width="2.33203125" customWidth="1"/>
    <col min="19" max="21" width="10.6640625" customWidth="1"/>
    <col min="22" max="22" width="2.33203125" customWidth="1"/>
    <col min="23" max="25" width="10.6640625" customWidth="1"/>
    <col min="26" max="26" width="2.33203125" hidden="1" customWidth="1"/>
    <col min="27" max="29" width="10.6640625" hidden="1" customWidth="1"/>
    <col min="30" max="30" width="2.33203125" customWidth="1"/>
    <col min="31" max="33" width="10.6640625" customWidth="1"/>
    <col min="34" max="34" width="2.33203125" customWidth="1"/>
    <col min="35" max="37" width="10.6640625" hidden="1" customWidth="1"/>
    <col min="38" max="38" width="2.33203125" hidden="1" customWidth="1"/>
    <col min="39" max="41" width="10.6640625" hidden="1" customWidth="1"/>
    <col min="42" max="42" width="2.33203125" hidden="1" customWidth="1"/>
    <col min="43" max="45" width="10.6640625" hidden="1" customWidth="1"/>
    <col min="46" max="46" width="2.33203125" hidden="1" customWidth="1"/>
    <col min="47" max="49" width="10.6640625" hidden="1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1" width="10.6640625" hidden="1" customWidth="1"/>
    <col min="62" max="62" width="2.33203125" hidden="1" customWidth="1"/>
    <col min="63" max="65" width="10.6640625" hidden="1" customWidth="1"/>
    <col min="66" max="66" width="2.33203125" hidden="1" customWidth="1"/>
    <col min="67" max="69" width="10.6640625" customWidth="1"/>
    <col min="70" max="70" width="7.6640625" hidden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21</v>
      </c>
      <c r="B2" s="1"/>
    </row>
    <row r="3" spans="1:70" x14ac:dyDescent="0.25">
      <c r="A3" s="1" t="s">
        <v>1</v>
      </c>
      <c r="B3" s="1"/>
    </row>
    <row r="6" spans="1:70" x14ac:dyDescent="0.25">
      <c r="A6" s="16" t="s">
        <v>55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0" ht="27" customHeight="1" x14ac:dyDescent="0.25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22</v>
      </c>
      <c r="P7" s="6" t="s">
        <v>23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71</v>
      </c>
      <c r="AF7" s="6" t="s">
        <v>69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24</v>
      </c>
      <c r="AV7" s="6" t="s">
        <v>25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26</v>
      </c>
      <c r="BL7" s="6" t="s">
        <v>27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5">
      <c r="A8" s="1" t="s">
        <v>56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5">
      <c r="A9" t="s">
        <v>57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10</v>
      </c>
      <c r="U9" s="3">
        <f>T9-S9</f>
        <v>10</v>
      </c>
      <c r="W9" s="3">
        <v>0</v>
      </c>
      <c r="X9" s="3">
        <v>9</v>
      </c>
      <c r="Y9" s="3">
        <f>X9-W9</f>
        <v>9</v>
      </c>
      <c r="AA9" s="3">
        <v>0</v>
      </c>
      <c r="AB9" s="3">
        <v>0</v>
      </c>
      <c r="AC9" s="3">
        <f>AB9-AA9</f>
        <v>0</v>
      </c>
      <c r="AE9" s="3">
        <f>((S9*30)+(W9*30)+(AA9*30))/90</f>
        <v>0</v>
      </c>
      <c r="AF9" s="3">
        <f>((T9*30)+(X9*30)+(AB9*30))/60+0.5</f>
        <v>10</v>
      </c>
      <c r="AG9" s="3">
        <f>AF9-AE9</f>
        <v>10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>ROUND((((C9*30)+(G9*30)+(K9*30)+(S9*30)+(W9*30))/150),0)</f>
        <v>0</v>
      </c>
      <c r="BP9" s="3">
        <f>ROUND((((D9*30)+(H9*30)+(L9*30)+(T9*30)+(X9*30))/150),0)</f>
        <v>7</v>
      </c>
      <c r="BQ9" s="3">
        <f t="shared" ref="BQ9:BQ18" si="0">BP9-BO9</f>
        <v>7</v>
      </c>
      <c r="BR9" s="5">
        <f>BQ9/BP9</f>
        <v>1</v>
      </c>
    </row>
    <row r="10" spans="1:70" ht="12.75" hidden="1" customHeight="1" x14ac:dyDescent="0.25">
      <c r="A10" t="s">
        <v>58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1">ROUND((((C10*30)+(G10*30)+(K10*30))/90),0)</f>
        <v>0</v>
      </c>
      <c r="P10" s="3">
        <f t="shared" ref="P10:P27" si="2">ROUND((((D10*30)+(H10*30)+(L10*30))/90),0)</f>
        <v>0</v>
      </c>
      <c r="Q10" s="3">
        <f t="shared" ref="Q10:Q27" si="3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4">((S10*30)+(W10*30)+(AA10*30))/90</f>
        <v>0</v>
      </c>
      <c r="AF10" s="3">
        <f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5">((AI10*30)+(AM10*30)+(AQ10*30))/90</f>
        <v>0</v>
      </c>
      <c r="AV10" s="3">
        <f t="shared" ref="AV10:AV18" si="6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7">((AY10*30)+(BC10*30)+(BG10*30))/90</f>
        <v>0</v>
      </c>
      <c r="BL10" s="3">
        <f t="shared" ref="BL10:BL18" si="8">((AZ10*30)+(BD10*30)+(BH10*30))/90</f>
        <v>0</v>
      </c>
      <c r="BM10" s="3">
        <f>BL10-BK10</f>
        <v>0</v>
      </c>
      <c r="BO10" s="3">
        <f>ROUND((((C10*30)+(G10*30)+(K10*30))/90),0)</f>
        <v>0</v>
      </c>
      <c r="BP10" s="3">
        <f>ROUND((((D10*30)+(H10*30)+(L10*30))/90),0)</f>
        <v>0</v>
      </c>
      <c r="BQ10" s="3">
        <f t="shared" si="0"/>
        <v>0</v>
      </c>
      <c r="BR10" s="5">
        <v>0</v>
      </c>
    </row>
    <row r="11" spans="1:70" x14ac:dyDescent="0.25">
      <c r="A11" t="s">
        <v>59</v>
      </c>
      <c r="C11" s="3">
        <v>0</v>
      </c>
      <c r="D11" s="3">
        <v>196</v>
      </c>
      <c r="E11" s="3">
        <f t="shared" ref="E11:E18" si="9">D11-C11</f>
        <v>196</v>
      </c>
      <c r="F11" s="5"/>
      <c r="G11" s="3">
        <v>0</v>
      </c>
      <c r="H11" s="3">
        <v>186</v>
      </c>
      <c r="I11" s="3">
        <f t="shared" ref="I11:I18" si="10">H11-G11</f>
        <v>186</v>
      </c>
      <c r="K11" s="3">
        <v>152</v>
      </c>
      <c r="L11" s="3">
        <v>227</v>
      </c>
      <c r="M11" s="3">
        <f t="shared" ref="M11:M18" si="11">L11-K11</f>
        <v>75</v>
      </c>
      <c r="O11" s="3">
        <f t="shared" si="1"/>
        <v>51</v>
      </c>
      <c r="P11" s="3">
        <f t="shared" si="2"/>
        <v>203</v>
      </c>
      <c r="Q11" s="3">
        <f t="shared" si="3"/>
        <v>152</v>
      </c>
      <c r="S11" s="3">
        <v>154</v>
      </c>
      <c r="T11" s="3">
        <v>196</v>
      </c>
      <c r="U11" s="3">
        <f t="shared" ref="U11:U18" si="12">T11-S11</f>
        <v>42</v>
      </c>
      <c r="W11" s="3">
        <v>233</v>
      </c>
      <c r="X11" s="3">
        <v>208</v>
      </c>
      <c r="Y11" s="3">
        <f t="shared" ref="Y11:Y18" si="13">X11-W11</f>
        <v>-25</v>
      </c>
      <c r="AA11" s="3">
        <v>265</v>
      </c>
      <c r="AB11" s="3">
        <v>0</v>
      </c>
      <c r="AC11" s="3">
        <f t="shared" ref="AC11:AC18" si="14">AB11-AA11</f>
        <v>-265</v>
      </c>
      <c r="AE11" s="3">
        <f t="shared" si="4"/>
        <v>217.33333333333334</v>
      </c>
      <c r="AF11" s="3">
        <f>((T11*30)+(X11*30)+(AB11*30))/60+0.25</f>
        <v>202.25</v>
      </c>
      <c r="AG11" s="3">
        <f t="shared" ref="AG11:AG18" si="15">AF11-AE11</f>
        <v>-15.083333333333343</v>
      </c>
      <c r="AI11" s="3">
        <v>250</v>
      </c>
      <c r="AJ11" s="3">
        <v>0</v>
      </c>
      <c r="AK11" s="3">
        <f t="shared" ref="AK11:AK18" si="16">AJ11-AI11</f>
        <v>-250</v>
      </c>
      <c r="AM11" s="3">
        <v>209</v>
      </c>
      <c r="AN11" s="3">
        <v>0</v>
      </c>
      <c r="AO11" s="3">
        <f t="shared" ref="AO11:AO18" si="17">AN11-AM11</f>
        <v>-209</v>
      </c>
      <c r="AQ11" s="3">
        <v>271</v>
      </c>
      <c r="AR11" s="3">
        <v>0</v>
      </c>
      <c r="AS11" s="3">
        <f t="shared" ref="AS11:AS18" si="18">AR11-AQ11</f>
        <v>-271</v>
      </c>
      <c r="AU11" s="3">
        <f t="shared" si="5"/>
        <v>243.33333333333334</v>
      </c>
      <c r="AV11" s="3">
        <f t="shared" si="6"/>
        <v>0</v>
      </c>
      <c r="AW11" s="3">
        <f t="shared" ref="AW11:AW18" si="19">AV11-AU11</f>
        <v>-243.33333333333334</v>
      </c>
      <c r="AY11" s="3">
        <v>193</v>
      </c>
      <c r="AZ11" s="3">
        <v>0</v>
      </c>
      <c r="BA11" s="3">
        <f t="shared" ref="BA11:BA18" si="20">AZ11-AY11</f>
        <v>-193</v>
      </c>
      <c r="BC11" s="3">
        <v>213</v>
      </c>
      <c r="BD11" s="3">
        <v>0</v>
      </c>
      <c r="BE11" s="3">
        <f t="shared" ref="BE11:BE18" si="21">BD11-BC11</f>
        <v>-213</v>
      </c>
      <c r="BG11" s="3">
        <v>113</v>
      </c>
      <c r="BH11" s="3">
        <v>0</v>
      </c>
      <c r="BI11" s="3">
        <f t="shared" ref="BI11:BI18" si="22">BH11-BG11</f>
        <v>-113</v>
      </c>
      <c r="BK11" s="3">
        <f t="shared" si="7"/>
        <v>173</v>
      </c>
      <c r="BL11" s="3">
        <f t="shared" si="8"/>
        <v>0</v>
      </c>
      <c r="BM11" s="3">
        <f t="shared" ref="BM11:BM18" si="23">BL11-BK11</f>
        <v>-173</v>
      </c>
      <c r="BO11" s="3">
        <f>ROUND((((C11*30)+(G11*30)+(K11*30)+(S11*30)+(W11*30))/150),0)</f>
        <v>108</v>
      </c>
      <c r="BP11" s="3">
        <f>ROUND((((D11*30)+(H11*30)+(L11*30)+(T11*30)+(X11*30))/150),0)</f>
        <v>203</v>
      </c>
      <c r="BQ11" s="3">
        <f t="shared" si="0"/>
        <v>95</v>
      </c>
      <c r="BR11" s="5">
        <f>BQ11/BP11</f>
        <v>0.46798029556650245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60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61</v>
      </c>
      <c r="C14" s="3">
        <v>0</v>
      </c>
      <c r="D14" s="3">
        <v>675</v>
      </c>
      <c r="E14" s="3">
        <f t="shared" si="9"/>
        <v>675</v>
      </c>
      <c r="F14" s="5"/>
      <c r="G14" s="3">
        <v>0</v>
      </c>
      <c r="H14" s="3">
        <v>910</v>
      </c>
      <c r="I14" s="3">
        <f t="shared" si="10"/>
        <v>910</v>
      </c>
      <c r="K14" s="3">
        <v>269</v>
      </c>
      <c r="L14" s="3">
        <v>924</v>
      </c>
      <c r="M14" s="3">
        <f t="shared" si="11"/>
        <v>655</v>
      </c>
      <c r="O14" s="3">
        <f t="shared" si="1"/>
        <v>90</v>
      </c>
      <c r="P14" s="3">
        <f t="shared" si="2"/>
        <v>836</v>
      </c>
      <c r="Q14" s="3">
        <f t="shared" si="3"/>
        <v>746</v>
      </c>
      <c r="S14" s="3">
        <v>247</v>
      </c>
      <c r="T14" s="3">
        <v>771</v>
      </c>
      <c r="U14" s="3">
        <f t="shared" si="12"/>
        <v>524</v>
      </c>
      <c r="W14" s="3">
        <v>318</v>
      </c>
      <c r="X14" s="3">
        <v>845</v>
      </c>
      <c r="Y14" s="3">
        <f t="shared" si="13"/>
        <v>527</v>
      </c>
      <c r="AA14" s="3">
        <v>437</v>
      </c>
      <c r="AB14" s="3">
        <v>0</v>
      </c>
      <c r="AC14" s="3">
        <f t="shared" si="14"/>
        <v>-437</v>
      </c>
      <c r="AE14" s="3">
        <f t="shared" si="4"/>
        <v>334</v>
      </c>
      <c r="AF14" s="3">
        <f>((T14*30)+(X14*30)+(AB14*30))/60+0.25</f>
        <v>808.25</v>
      </c>
      <c r="AG14" s="3">
        <f t="shared" si="15"/>
        <v>474.25</v>
      </c>
      <c r="AI14" s="3">
        <v>440</v>
      </c>
      <c r="AJ14" s="3">
        <v>0</v>
      </c>
      <c r="AK14" s="3">
        <f t="shared" si="16"/>
        <v>-440</v>
      </c>
      <c r="AM14" s="3">
        <v>492</v>
      </c>
      <c r="AN14" s="3">
        <v>0</v>
      </c>
      <c r="AO14" s="3">
        <f t="shared" si="17"/>
        <v>-492</v>
      </c>
      <c r="AQ14" s="3">
        <v>567</v>
      </c>
      <c r="AR14" s="3">
        <v>0</v>
      </c>
      <c r="AS14" s="3">
        <f t="shared" si="18"/>
        <v>-567</v>
      </c>
      <c r="AU14" s="3">
        <f t="shared" si="5"/>
        <v>499.66666666666669</v>
      </c>
      <c r="AV14" s="3">
        <f t="shared" si="6"/>
        <v>0</v>
      </c>
      <c r="AW14" s="3">
        <f t="shared" si="19"/>
        <v>-499.66666666666669</v>
      </c>
      <c r="AY14" s="3">
        <v>498</v>
      </c>
      <c r="AZ14" s="3">
        <v>0</v>
      </c>
      <c r="BA14" s="3">
        <f t="shared" si="20"/>
        <v>-498</v>
      </c>
      <c r="BC14" s="3">
        <v>684</v>
      </c>
      <c r="BD14" s="3">
        <v>0</v>
      </c>
      <c r="BE14" s="3">
        <f t="shared" si="21"/>
        <v>-684</v>
      </c>
      <c r="BG14" s="3">
        <v>533</v>
      </c>
      <c r="BH14" s="3">
        <v>0</v>
      </c>
      <c r="BI14" s="3">
        <f t="shared" si="22"/>
        <v>-533</v>
      </c>
      <c r="BK14" s="3">
        <f t="shared" si="7"/>
        <v>571.66666666666663</v>
      </c>
      <c r="BL14" s="3">
        <f t="shared" si="8"/>
        <v>0</v>
      </c>
      <c r="BM14" s="3">
        <f t="shared" si="23"/>
        <v>-571.66666666666663</v>
      </c>
      <c r="BO14" s="3">
        <f t="shared" ref="BO14:BP18" si="24">ROUND((((C14*30)+(G14*30)+(K14*30)+(S14*30)+(W14*30))/150),0)</f>
        <v>167</v>
      </c>
      <c r="BP14" s="3">
        <f t="shared" si="24"/>
        <v>825</v>
      </c>
      <c r="BQ14" s="3">
        <f t="shared" si="0"/>
        <v>658</v>
      </c>
      <c r="BR14" s="5">
        <f>BQ14/BP14</f>
        <v>0.7975757575757576</v>
      </c>
    </row>
    <row r="15" spans="1:70" x14ac:dyDescent="0.25">
      <c r="A15" t="s">
        <v>62</v>
      </c>
      <c r="C15" s="3">
        <v>0</v>
      </c>
      <c r="D15" s="3">
        <v>632</v>
      </c>
      <c r="E15" s="3">
        <f t="shared" si="9"/>
        <v>632</v>
      </c>
      <c r="F15" s="5"/>
      <c r="G15" s="3">
        <v>0</v>
      </c>
      <c r="H15" s="3">
        <v>773</v>
      </c>
      <c r="I15" s="3">
        <f t="shared" si="10"/>
        <v>773</v>
      </c>
      <c r="K15" s="3">
        <v>223</v>
      </c>
      <c r="L15" s="3">
        <v>850</v>
      </c>
      <c r="M15" s="3">
        <f t="shared" si="11"/>
        <v>627</v>
      </c>
      <c r="O15" s="3">
        <f t="shared" si="1"/>
        <v>74</v>
      </c>
      <c r="P15" s="3">
        <f t="shared" si="2"/>
        <v>752</v>
      </c>
      <c r="Q15" s="3">
        <f t="shared" si="3"/>
        <v>678</v>
      </c>
      <c r="S15" s="3">
        <v>255</v>
      </c>
      <c r="T15" s="3">
        <v>873</v>
      </c>
      <c r="U15" s="3">
        <f t="shared" si="12"/>
        <v>618</v>
      </c>
      <c r="W15" s="3">
        <v>282</v>
      </c>
      <c r="X15" s="3">
        <v>807</v>
      </c>
      <c r="Y15" s="3">
        <f t="shared" si="13"/>
        <v>525</v>
      </c>
      <c r="AA15" s="3">
        <v>374</v>
      </c>
      <c r="AB15" s="3">
        <v>0</v>
      </c>
      <c r="AC15" s="3">
        <f t="shared" si="14"/>
        <v>-374</v>
      </c>
      <c r="AE15" s="3">
        <f t="shared" si="4"/>
        <v>303.66666666666669</v>
      </c>
      <c r="AF15" s="3">
        <f>((T15*30)+(X15*30)+(AB15*30))/60+0.25</f>
        <v>840.25</v>
      </c>
      <c r="AG15" s="3">
        <f t="shared" si="15"/>
        <v>536.58333333333326</v>
      </c>
      <c r="AI15" s="3">
        <v>359</v>
      </c>
      <c r="AJ15" s="3">
        <v>0</v>
      </c>
      <c r="AK15" s="3">
        <f t="shared" si="16"/>
        <v>-359</v>
      </c>
      <c r="AM15" s="3">
        <v>402</v>
      </c>
      <c r="AN15" s="3">
        <v>0</v>
      </c>
      <c r="AO15" s="3">
        <f t="shared" si="17"/>
        <v>-402</v>
      </c>
      <c r="AQ15" s="3">
        <v>528</v>
      </c>
      <c r="AR15" s="3">
        <v>0</v>
      </c>
      <c r="AS15" s="3">
        <f t="shared" si="18"/>
        <v>-528</v>
      </c>
      <c r="AU15" s="3">
        <f t="shared" si="5"/>
        <v>429.66666666666669</v>
      </c>
      <c r="AV15" s="3">
        <f t="shared" si="6"/>
        <v>0</v>
      </c>
      <c r="AW15" s="3">
        <f t="shared" si="19"/>
        <v>-429.66666666666669</v>
      </c>
      <c r="AY15" s="3">
        <v>591</v>
      </c>
      <c r="AZ15" s="3">
        <v>0</v>
      </c>
      <c r="BA15" s="3">
        <f t="shared" si="20"/>
        <v>-591</v>
      </c>
      <c r="BC15" s="3">
        <v>937</v>
      </c>
      <c r="BD15" s="3">
        <v>0</v>
      </c>
      <c r="BE15" s="3">
        <f t="shared" si="21"/>
        <v>-937</v>
      </c>
      <c r="BG15" s="3">
        <v>777</v>
      </c>
      <c r="BH15" s="3">
        <v>0</v>
      </c>
      <c r="BI15" s="3">
        <f t="shared" si="22"/>
        <v>-777</v>
      </c>
      <c r="BK15" s="3">
        <f t="shared" si="7"/>
        <v>768.33333333333337</v>
      </c>
      <c r="BL15" s="3">
        <f t="shared" si="8"/>
        <v>0</v>
      </c>
      <c r="BM15" s="3">
        <f t="shared" si="23"/>
        <v>-768.33333333333337</v>
      </c>
      <c r="BO15" s="3">
        <f t="shared" si="24"/>
        <v>152</v>
      </c>
      <c r="BP15" s="3">
        <f t="shared" si="24"/>
        <v>787</v>
      </c>
      <c r="BQ15" s="3">
        <f t="shared" si="0"/>
        <v>635</v>
      </c>
      <c r="BR15" s="5">
        <f>BQ15/BP15</f>
        <v>0.80686149936467599</v>
      </c>
    </row>
    <row r="16" spans="1:70" x14ac:dyDescent="0.25">
      <c r="A16" t="s">
        <v>63</v>
      </c>
      <c r="C16" s="3">
        <v>0</v>
      </c>
      <c r="D16" s="3">
        <v>453</v>
      </c>
      <c r="E16" s="3">
        <f t="shared" si="9"/>
        <v>453</v>
      </c>
      <c r="F16" s="5"/>
      <c r="G16" s="3">
        <v>0</v>
      </c>
      <c r="H16" s="3">
        <v>421</v>
      </c>
      <c r="I16" s="3">
        <f t="shared" si="10"/>
        <v>421</v>
      </c>
      <c r="K16" s="3">
        <v>192</v>
      </c>
      <c r="L16" s="3">
        <v>413</v>
      </c>
      <c r="M16" s="3">
        <f t="shared" si="11"/>
        <v>221</v>
      </c>
      <c r="O16" s="3">
        <f t="shared" si="1"/>
        <v>64</v>
      </c>
      <c r="P16" s="3">
        <f t="shared" si="2"/>
        <v>429</v>
      </c>
      <c r="Q16" s="3">
        <f t="shared" si="3"/>
        <v>365</v>
      </c>
      <c r="S16" s="3">
        <v>189</v>
      </c>
      <c r="T16" s="3">
        <v>461</v>
      </c>
      <c r="U16" s="3">
        <f t="shared" si="12"/>
        <v>272</v>
      </c>
      <c r="W16" s="3">
        <v>321</v>
      </c>
      <c r="X16" s="3">
        <v>487</v>
      </c>
      <c r="Y16" s="3">
        <f t="shared" si="13"/>
        <v>166</v>
      </c>
      <c r="AA16" s="3">
        <v>310</v>
      </c>
      <c r="AB16" s="3">
        <v>0</v>
      </c>
      <c r="AC16" s="3">
        <f t="shared" si="14"/>
        <v>-310</v>
      </c>
      <c r="AE16" s="3">
        <f t="shared" si="4"/>
        <v>273.33333333333331</v>
      </c>
      <c r="AF16" s="3">
        <f>((T16*30)+(X16*30)+(AB16*30))/60+0.25</f>
        <v>474.25</v>
      </c>
      <c r="AG16" s="3">
        <f t="shared" si="15"/>
        <v>200.91666666666669</v>
      </c>
      <c r="AI16" s="3">
        <v>327</v>
      </c>
      <c r="AJ16" s="3">
        <v>0</v>
      </c>
      <c r="AK16" s="3">
        <f t="shared" si="16"/>
        <v>-327</v>
      </c>
      <c r="AM16" s="3">
        <v>355</v>
      </c>
      <c r="AN16" s="3">
        <v>0</v>
      </c>
      <c r="AO16" s="3">
        <f t="shared" si="17"/>
        <v>-355</v>
      </c>
      <c r="AQ16" s="3">
        <v>388</v>
      </c>
      <c r="AR16" s="3">
        <v>0</v>
      </c>
      <c r="AS16" s="3">
        <f t="shared" si="18"/>
        <v>-388</v>
      </c>
      <c r="AU16" s="3">
        <f t="shared" si="5"/>
        <v>356.66666666666669</v>
      </c>
      <c r="AV16" s="3">
        <f t="shared" si="6"/>
        <v>0</v>
      </c>
      <c r="AW16" s="3">
        <f t="shared" si="19"/>
        <v>-356.66666666666669</v>
      </c>
      <c r="AY16" s="3">
        <v>328</v>
      </c>
      <c r="AZ16" s="3">
        <v>0</v>
      </c>
      <c r="BA16" s="3">
        <f t="shared" si="20"/>
        <v>-328</v>
      </c>
      <c r="BC16" s="3">
        <v>510</v>
      </c>
      <c r="BD16" s="3">
        <v>0</v>
      </c>
      <c r="BE16" s="3">
        <f t="shared" si="21"/>
        <v>-510</v>
      </c>
      <c r="BG16" s="3">
        <v>477</v>
      </c>
      <c r="BH16" s="3">
        <v>0</v>
      </c>
      <c r="BI16" s="3">
        <f t="shared" si="22"/>
        <v>-477</v>
      </c>
      <c r="BK16" s="3">
        <f t="shared" si="7"/>
        <v>438.33333333333331</v>
      </c>
      <c r="BL16" s="3">
        <f t="shared" si="8"/>
        <v>0</v>
      </c>
      <c r="BM16" s="3">
        <f t="shared" si="23"/>
        <v>-438.33333333333331</v>
      </c>
      <c r="BO16" s="3">
        <f t="shared" si="24"/>
        <v>140</v>
      </c>
      <c r="BP16" s="3">
        <f t="shared" si="24"/>
        <v>447</v>
      </c>
      <c r="BQ16" s="3">
        <f t="shared" si="0"/>
        <v>307</v>
      </c>
      <c r="BR16" s="5">
        <f>BQ16/BP16</f>
        <v>0.68680089485458617</v>
      </c>
    </row>
    <row r="17" spans="1:70" x14ac:dyDescent="0.25">
      <c r="A17" t="s">
        <v>64</v>
      </c>
      <c r="C17" s="3">
        <v>0</v>
      </c>
      <c r="D17" s="3">
        <v>90</v>
      </c>
      <c r="E17" s="3">
        <f t="shared" si="9"/>
        <v>90</v>
      </c>
      <c r="F17" s="5"/>
      <c r="G17" s="3">
        <v>0</v>
      </c>
      <c r="H17" s="3">
        <v>80</v>
      </c>
      <c r="I17" s="3">
        <f t="shared" si="10"/>
        <v>80</v>
      </c>
      <c r="K17" s="3">
        <v>39</v>
      </c>
      <c r="L17" s="3">
        <v>67</v>
      </c>
      <c r="M17" s="3">
        <f t="shared" si="11"/>
        <v>28</v>
      </c>
      <c r="O17" s="3">
        <f t="shared" si="1"/>
        <v>13</v>
      </c>
      <c r="P17" s="3">
        <f t="shared" si="2"/>
        <v>79</v>
      </c>
      <c r="Q17" s="3">
        <f t="shared" si="3"/>
        <v>66</v>
      </c>
      <c r="S17" s="3">
        <v>52</v>
      </c>
      <c r="T17" s="3">
        <v>61</v>
      </c>
      <c r="U17" s="3">
        <f t="shared" si="12"/>
        <v>9</v>
      </c>
      <c r="W17" s="3">
        <v>70</v>
      </c>
      <c r="X17" s="3">
        <v>66</v>
      </c>
      <c r="Y17" s="3">
        <f t="shared" si="13"/>
        <v>-4</v>
      </c>
      <c r="AA17" s="3">
        <v>80</v>
      </c>
      <c r="AB17" s="3">
        <v>0</v>
      </c>
      <c r="AC17" s="3">
        <f t="shared" si="14"/>
        <v>-80</v>
      </c>
      <c r="AE17" s="3">
        <f t="shared" si="4"/>
        <v>67.333333333333329</v>
      </c>
      <c r="AF17" s="3">
        <f>((T17*30)+(X17*30)+(AB17*30))/60+0.25</f>
        <v>63.75</v>
      </c>
      <c r="AG17" s="3">
        <f t="shared" si="15"/>
        <v>-3.5833333333333286</v>
      </c>
      <c r="AI17" s="3">
        <v>70</v>
      </c>
      <c r="AJ17" s="3">
        <v>0</v>
      </c>
      <c r="AK17" s="3">
        <f t="shared" si="16"/>
        <v>-70</v>
      </c>
      <c r="AM17" s="3">
        <v>53</v>
      </c>
      <c r="AN17" s="3">
        <v>0</v>
      </c>
      <c r="AO17" s="3">
        <f t="shared" si="17"/>
        <v>-53</v>
      </c>
      <c r="AQ17" s="3">
        <v>57</v>
      </c>
      <c r="AR17" s="3">
        <v>0</v>
      </c>
      <c r="AS17" s="3">
        <f t="shared" si="18"/>
        <v>-57</v>
      </c>
      <c r="AU17" s="3">
        <f t="shared" si="5"/>
        <v>60</v>
      </c>
      <c r="AV17" s="3">
        <f t="shared" si="6"/>
        <v>0</v>
      </c>
      <c r="AW17" s="3">
        <f t="shared" si="19"/>
        <v>-60</v>
      </c>
      <c r="AY17" s="3">
        <v>59</v>
      </c>
      <c r="AZ17" s="3">
        <v>0</v>
      </c>
      <c r="BA17" s="3">
        <f t="shared" si="20"/>
        <v>-59</v>
      </c>
      <c r="BC17" s="3">
        <v>72</v>
      </c>
      <c r="BD17" s="3">
        <v>0</v>
      </c>
      <c r="BE17" s="3">
        <f t="shared" si="21"/>
        <v>-72</v>
      </c>
      <c r="BG17" s="3">
        <v>74</v>
      </c>
      <c r="BH17" s="3">
        <v>0</v>
      </c>
      <c r="BI17" s="3">
        <f t="shared" si="22"/>
        <v>-74</v>
      </c>
      <c r="BK17" s="3">
        <f t="shared" si="7"/>
        <v>68.333333333333329</v>
      </c>
      <c r="BL17" s="3">
        <f t="shared" si="8"/>
        <v>0</v>
      </c>
      <c r="BM17" s="3">
        <f t="shared" si="23"/>
        <v>-68.333333333333329</v>
      </c>
      <c r="BO17" s="3">
        <f t="shared" si="24"/>
        <v>32</v>
      </c>
      <c r="BP17" s="3">
        <f t="shared" si="24"/>
        <v>73</v>
      </c>
      <c r="BQ17" s="3">
        <f t="shared" si="0"/>
        <v>41</v>
      </c>
      <c r="BR17" s="5">
        <v>0</v>
      </c>
    </row>
    <row r="18" spans="1:70" x14ac:dyDescent="0.25">
      <c r="A18" t="s">
        <v>65</v>
      </c>
      <c r="C18" s="3">
        <v>0</v>
      </c>
      <c r="D18" s="3">
        <v>619</v>
      </c>
      <c r="E18" s="3">
        <f t="shared" si="9"/>
        <v>619</v>
      </c>
      <c r="F18" s="5"/>
      <c r="G18" s="3">
        <v>0</v>
      </c>
      <c r="H18" s="3">
        <v>586</v>
      </c>
      <c r="I18" s="3">
        <f t="shared" si="10"/>
        <v>586</v>
      </c>
      <c r="K18" s="3">
        <v>165</v>
      </c>
      <c r="L18" s="3">
        <f>551+15</f>
        <v>566</v>
      </c>
      <c r="M18" s="3">
        <f t="shared" si="11"/>
        <v>401</v>
      </c>
      <c r="O18" s="3">
        <f t="shared" si="1"/>
        <v>55</v>
      </c>
      <c r="P18" s="3">
        <f t="shared" si="2"/>
        <v>590</v>
      </c>
      <c r="Q18" s="3">
        <f t="shared" si="3"/>
        <v>535</v>
      </c>
      <c r="S18" s="3">
        <v>182</v>
      </c>
      <c r="T18" s="3">
        <f>576+15</f>
        <v>591</v>
      </c>
      <c r="U18" s="3">
        <f t="shared" si="12"/>
        <v>409</v>
      </c>
      <c r="W18" s="3">
        <v>358</v>
      </c>
      <c r="X18" s="3">
        <f>615+18</f>
        <v>633</v>
      </c>
      <c r="Y18" s="3">
        <f t="shared" si="13"/>
        <v>275</v>
      </c>
      <c r="AA18" s="3">
        <v>486</v>
      </c>
      <c r="AB18" s="3">
        <v>0</v>
      </c>
      <c r="AC18" s="3">
        <f t="shared" si="14"/>
        <v>-486</v>
      </c>
      <c r="AE18" s="3">
        <f t="shared" si="4"/>
        <v>342</v>
      </c>
      <c r="AF18" s="3">
        <f>((T18*30)+(X18*30)+(AB18*30))/60+0.25</f>
        <v>612.25</v>
      </c>
      <c r="AG18" s="3">
        <f t="shared" si="15"/>
        <v>270.25</v>
      </c>
      <c r="AI18" s="3">
        <v>398</v>
      </c>
      <c r="AJ18" s="3">
        <v>0</v>
      </c>
      <c r="AK18" s="3">
        <f t="shared" si="16"/>
        <v>-398</v>
      </c>
      <c r="AM18" s="3">
        <v>407</v>
      </c>
      <c r="AN18" s="3">
        <v>0</v>
      </c>
      <c r="AO18" s="3">
        <f t="shared" si="17"/>
        <v>-407</v>
      </c>
      <c r="AQ18" s="3">
        <v>481</v>
      </c>
      <c r="AR18" s="3">
        <v>0</v>
      </c>
      <c r="AS18" s="3">
        <f t="shared" si="18"/>
        <v>-481</v>
      </c>
      <c r="AU18" s="3">
        <f t="shared" si="5"/>
        <v>428.66666666666669</v>
      </c>
      <c r="AV18" s="3">
        <f t="shared" si="6"/>
        <v>0</v>
      </c>
      <c r="AW18" s="3">
        <f t="shared" si="19"/>
        <v>-428.66666666666669</v>
      </c>
      <c r="AY18" s="3">
        <v>494</v>
      </c>
      <c r="AZ18" s="3">
        <v>0</v>
      </c>
      <c r="BA18" s="3">
        <f t="shared" si="20"/>
        <v>-494</v>
      </c>
      <c r="BC18" s="3">
        <v>714</v>
      </c>
      <c r="BD18" s="3">
        <v>0</v>
      </c>
      <c r="BE18" s="3">
        <f t="shared" si="21"/>
        <v>-714</v>
      </c>
      <c r="BG18" s="3">
        <v>658</v>
      </c>
      <c r="BH18" s="3">
        <v>0</v>
      </c>
      <c r="BI18" s="3">
        <f t="shared" si="22"/>
        <v>-658</v>
      </c>
      <c r="BK18" s="3">
        <f t="shared" si="7"/>
        <v>622</v>
      </c>
      <c r="BL18" s="3">
        <f t="shared" si="8"/>
        <v>0</v>
      </c>
      <c r="BM18" s="3">
        <f t="shared" si="23"/>
        <v>-622</v>
      </c>
      <c r="BO18" s="3">
        <f t="shared" si="24"/>
        <v>141</v>
      </c>
      <c r="BP18" s="3">
        <f t="shared" si="24"/>
        <v>599</v>
      </c>
      <c r="BQ18" s="3">
        <f t="shared" si="0"/>
        <v>458</v>
      </c>
      <c r="BR18" s="5"/>
    </row>
    <row r="19" spans="1:70" x14ac:dyDescent="0.25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5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>((S21*30)+(W21*30)+(AA21*30))/90</f>
        <v>0</v>
      </c>
      <c r="AF21" s="3">
        <f>((T21*30)+(X21*30)+(AB21*30))/60</f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5">((AI21*30)+(AM21*30)+(AQ21*30))/90</f>
        <v>0</v>
      </c>
      <c r="AV21" s="3">
        <f t="shared" si="25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6">((AY21*30)+(BC21*30)+(BG21*30))/90</f>
        <v>0</v>
      </c>
      <c r="BL21" s="3">
        <f t="shared" si="26"/>
        <v>0</v>
      </c>
      <c r="BM21" s="3">
        <f>BL21-BK21</f>
        <v>0</v>
      </c>
      <c r="BO21" s="3">
        <f t="shared" ref="BO21:BP24" si="27">ROUND((((C21*30)+(G21*30)+(K21*30)+(S21*30)+(W21*30))/150),0)</f>
        <v>0</v>
      </c>
      <c r="BP21" s="3">
        <f t="shared" si="27"/>
        <v>0</v>
      </c>
      <c r="BQ21" s="3">
        <f>BP21-BO21</f>
        <v>0</v>
      </c>
      <c r="BR21" s="5" t="e">
        <f>BQ21/BP21</f>
        <v>#DIV/0!</v>
      </c>
    </row>
    <row r="22" spans="1:70" x14ac:dyDescent="0.25">
      <c r="A22" s="9" t="s">
        <v>8</v>
      </c>
      <c r="C22" s="3">
        <v>0</v>
      </c>
      <c r="D22" s="3">
        <v>42</v>
      </c>
      <c r="E22" s="3">
        <f>D22-C22</f>
        <v>42</v>
      </c>
      <c r="F22" s="5"/>
      <c r="G22" s="3">
        <v>0</v>
      </c>
      <c r="H22" s="3">
        <v>74</v>
      </c>
      <c r="I22" s="3">
        <f>H22-G22</f>
        <v>74</v>
      </c>
      <c r="K22" s="3">
        <v>17</v>
      </c>
      <c r="L22" s="3">
        <v>57</v>
      </c>
      <c r="M22" s="3">
        <f>L22-K22</f>
        <v>40</v>
      </c>
      <c r="O22" s="3">
        <f t="shared" si="1"/>
        <v>6</v>
      </c>
      <c r="P22" s="3">
        <f t="shared" si="2"/>
        <v>58</v>
      </c>
      <c r="Q22" s="3">
        <f t="shared" si="3"/>
        <v>52</v>
      </c>
      <c r="S22" s="3">
        <v>15</v>
      </c>
      <c r="T22" s="3">
        <v>59</v>
      </c>
      <c r="U22" s="3">
        <f>T22-S22</f>
        <v>44</v>
      </c>
      <c r="W22" s="3">
        <v>15</v>
      </c>
      <c r="X22" s="3">
        <v>59</v>
      </c>
      <c r="Y22" s="3">
        <f>X22-W22</f>
        <v>44</v>
      </c>
      <c r="AA22" s="3">
        <v>12</v>
      </c>
      <c r="AB22" s="3">
        <v>0</v>
      </c>
      <c r="AC22" s="3">
        <f>AB22-AA22</f>
        <v>-12</v>
      </c>
      <c r="AE22" s="3">
        <f>((S22*30)+(W22*30)+(AA22*30))/90</f>
        <v>14</v>
      </c>
      <c r="AF22" s="3">
        <f>((T22*30)+(X22*30)+(AB22*30))/60</f>
        <v>59</v>
      </c>
      <c r="AG22" s="3">
        <f>AF22-AE22+0.25</f>
        <v>45.25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5"/>
        <v>23.666666666666668</v>
      </c>
      <c r="AV22" s="3">
        <f t="shared" si="25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6"/>
        <v>27</v>
      </c>
      <c r="BL22" s="3">
        <f t="shared" si="26"/>
        <v>0</v>
      </c>
      <c r="BM22" s="3">
        <f>BL22-BK22</f>
        <v>-27</v>
      </c>
      <c r="BO22" s="3">
        <f t="shared" si="27"/>
        <v>9</v>
      </c>
      <c r="BP22" s="3">
        <f t="shared" si="27"/>
        <v>58</v>
      </c>
      <c r="BQ22" s="3">
        <f>BP22-BO22</f>
        <v>49</v>
      </c>
      <c r="BR22" s="5">
        <f>BQ22/BP22</f>
        <v>0.84482758620689657</v>
      </c>
    </row>
    <row r="23" spans="1:70" x14ac:dyDescent="0.25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1"/>
        <v>8</v>
      </c>
      <c r="P23" s="3">
        <f t="shared" si="2"/>
        <v>99</v>
      </c>
      <c r="Q23" s="3">
        <f t="shared" si="3"/>
        <v>91</v>
      </c>
      <c r="S23" s="3">
        <v>29</v>
      </c>
      <c r="T23" s="3">
        <v>106</v>
      </c>
      <c r="U23" s="3">
        <f>T23-S23</f>
        <v>77</v>
      </c>
      <c r="W23" s="3">
        <v>27</v>
      </c>
      <c r="X23" s="3">
        <v>109</v>
      </c>
      <c r="Y23" s="3">
        <f>X23-W23</f>
        <v>82</v>
      </c>
      <c r="AA23" s="3">
        <v>21</v>
      </c>
      <c r="AB23" s="3">
        <v>0</v>
      </c>
      <c r="AC23" s="3">
        <f>AB23-AA23</f>
        <v>-21</v>
      </c>
      <c r="AE23" s="3">
        <f>((S23*30)+(W23*30)+(AA23*30))/90</f>
        <v>25.666666666666668</v>
      </c>
      <c r="AF23" s="3">
        <f>((T23*30)+(X23*30)+(AB23*30))/60</f>
        <v>107.5</v>
      </c>
      <c r="AG23" s="3">
        <f>AF23-AE23+0.25</f>
        <v>82.083333333333329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5"/>
        <v>46</v>
      </c>
      <c r="AV23" s="3">
        <f t="shared" si="25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6"/>
        <v>67</v>
      </c>
      <c r="BL23" s="3">
        <f t="shared" si="26"/>
        <v>0</v>
      </c>
      <c r="BM23" s="3">
        <f>BL23-BK23</f>
        <v>-67</v>
      </c>
      <c r="BO23" s="3">
        <f t="shared" si="27"/>
        <v>16</v>
      </c>
      <c r="BP23" s="3">
        <f t="shared" si="27"/>
        <v>102</v>
      </c>
      <c r="BQ23" s="3">
        <f>BP23-BO23</f>
        <v>86</v>
      </c>
      <c r="BR23" s="5">
        <f>BQ23/BP23</f>
        <v>0.84313725490196079</v>
      </c>
    </row>
    <row r="24" spans="1:70" x14ac:dyDescent="0.25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1"/>
        <v>9</v>
      </c>
      <c r="P24" s="3">
        <f t="shared" si="2"/>
        <v>146</v>
      </c>
      <c r="Q24" s="3">
        <f t="shared" si="3"/>
        <v>137</v>
      </c>
      <c r="S24" s="3">
        <v>18</v>
      </c>
      <c r="T24" s="3">
        <v>207</v>
      </c>
      <c r="U24" s="3">
        <f>T24-S24</f>
        <v>189</v>
      </c>
      <c r="W24" s="3">
        <v>16</v>
      </c>
      <c r="X24" s="3">
        <v>178</v>
      </c>
      <c r="Y24" s="3">
        <f>X24-W24</f>
        <v>162</v>
      </c>
      <c r="AA24" s="3">
        <v>16</v>
      </c>
      <c r="AB24" s="3">
        <v>0</v>
      </c>
      <c r="AC24" s="3">
        <f>AB24-AA24</f>
        <v>-16</v>
      </c>
      <c r="AE24" s="3">
        <f>((S24*30)+(W24*30)+(AA24*30))/90</f>
        <v>16.666666666666668</v>
      </c>
      <c r="AF24" s="3">
        <f>((T24*30)+(X24*30)+(AB24*30))/60</f>
        <v>192.5</v>
      </c>
      <c r="AG24" s="3">
        <f>AF24-AE24</f>
        <v>175.83333333333334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5"/>
        <v>45.333333333333336</v>
      </c>
      <c r="AV24" s="3">
        <f t="shared" si="25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6"/>
        <v>66.333333333333329</v>
      </c>
      <c r="BL24" s="3">
        <f t="shared" si="26"/>
        <v>0</v>
      </c>
      <c r="BM24" s="3">
        <f>BL24-BK24</f>
        <v>-66.333333333333329</v>
      </c>
      <c r="BO24" s="3">
        <f t="shared" si="27"/>
        <v>12</v>
      </c>
      <c r="BP24" s="3">
        <f t="shared" si="27"/>
        <v>165</v>
      </c>
      <c r="BQ24" s="3">
        <f>BP24-BO24</f>
        <v>153</v>
      </c>
      <c r="BR24" s="5">
        <f>BQ24/BP24</f>
        <v>0.92727272727272725</v>
      </c>
    </row>
    <row r="25" spans="1:70" x14ac:dyDescent="0.25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5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t="s">
        <v>68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1"/>
        <v>14</v>
      </c>
      <c r="P27" s="4">
        <f t="shared" si="2"/>
        <v>106</v>
      </c>
      <c r="Q27" s="4">
        <f t="shared" si="3"/>
        <v>92</v>
      </c>
      <c r="S27" s="4">
        <f>10+34+22</f>
        <v>66</v>
      </c>
      <c r="T27" s="4">
        <f>76+36+65</f>
        <v>177</v>
      </c>
      <c r="U27" s="4">
        <f>T27-S27</f>
        <v>111</v>
      </c>
      <c r="W27" s="4">
        <f>12+13+10</f>
        <v>35</v>
      </c>
      <c r="X27" s="4">
        <f>74+39+85</f>
        <v>198</v>
      </c>
      <c r="Y27" s="4">
        <f>X27-W27</f>
        <v>163</v>
      </c>
      <c r="AA27" s="3">
        <f>16+14+17</f>
        <v>47</v>
      </c>
      <c r="AB27" s="3">
        <v>0</v>
      </c>
      <c r="AC27" s="3">
        <f>AB27-AA27</f>
        <v>-47</v>
      </c>
      <c r="AE27" s="4">
        <f>((S27*30)+(W27*30)+(AA27*30))/90</f>
        <v>49.333333333333336</v>
      </c>
      <c r="AF27" s="4">
        <f>((T27*30)+(X27*30)+(AB27*30))/60</f>
        <v>187.5</v>
      </c>
      <c r="AG27" s="4">
        <f>AF27-AE27</f>
        <v>138.16666666666666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>ROUND((((C27*30)+(G27*30)+(K27*30)+(S27*30)+(W27*30))/150),0)</f>
        <v>29</v>
      </c>
      <c r="BP27" s="4">
        <f>ROUND((((D27*30)+(H27*30)+(L27*30)+(T27*30)+(X27*30))/150),0)</f>
        <v>139</v>
      </c>
      <c r="BQ27" s="4">
        <f>BP27-BO27</f>
        <v>110</v>
      </c>
      <c r="BR27" s="5"/>
    </row>
    <row r="28" spans="1:70" s="1" customFormat="1" x14ac:dyDescent="0.25">
      <c r="C28" s="10">
        <f>SUM(C9:C27)</f>
        <v>0</v>
      </c>
      <c r="D28" s="10">
        <f>SUM(D9:D27)</f>
        <v>3005</v>
      </c>
      <c r="E28" s="10">
        <f>SUM(E9:E27)</f>
        <v>3005</v>
      </c>
      <c r="F28" s="11"/>
      <c r="G28" s="10">
        <f>SUM(G9:G27)</f>
        <v>0</v>
      </c>
      <c r="H28" s="10">
        <f>SUM(H9:H27)</f>
        <v>3406</v>
      </c>
      <c r="I28" s="10">
        <f>SUM(I9:I27)</f>
        <v>3406</v>
      </c>
      <c r="K28" s="10">
        <f>SUM(K9:K27)</f>
        <v>1149</v>
      </c>
      <c r="L28" s="10">
        <f>SUM(L9:L27)</f>
        <v>3500</v>
      </c>
      <c r="M28" s="10">
        <f>SUM(M9:M27)</f>
        <v>2351</v>
      </c>
      <c r="O28" s="10">
        <f>SUM(O9:O27)</f>
        <v>384</v>
      </c>
      <c r="P28" s="10">
        <f>SUM(P9:P27)</f>
        <v>3303</v>
      </c>
      <c r="Q28" s="10">
        <f>SUM(Q9:Q27)</f>
        <v>2919</v>
      </c>
      <c r="S28" s="10">
        <f>SUM(S9:S27)</f>
        <v>1207</v>
      </c>
      <c r="T28" s="10">
        <f>SUM(T9:T27)</f>
        <v>3512</v>
      </c>
      <c r="U28" s="10">
        <f>SUM(U9:U27)</f>
        <v>2305</v>
      </c>
      <c r="W28" s="10">
        <f>SUM(W9:W27)</f>
        <v>1675</v>
      </c>
      <c r="X28" s="10">
        <f>SUM(X9:X27)</f>
        <v>3599</v>
      </c>
      <c r="Y28" s="10">
        <f>SUM(Y9:Y27)</f>
        <v>1924</v>
      </c>
      <c r="AA28" s="10">
        <f>SUM(AA9:AA27)</f>
        <v>2048</v>
      </c>
      <c r="AB28" s="10">
        <f>SUM(AB9:AB27)</f>
        <v>0</v>
      </c>
      <c r="AC28" s="10">
        <f>SUM(AC9:AC27)</f>
        <v>-2048</v>
      </c>
      <c r="AE28" s="10">
        <f>SUM(AE9:AE27)</f>
        <v>1643.3333333333333</v>
      </c>
      <c r="AF28" s="10">
        <f>SUM(AF9:AF27)</f>
        <v>3557.5</v>
      </c>
      <c r="AG28" s="10">
        <f>SUM(AG9:AG27)</f>
        <v>1914.6666666666665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806</v>
      </c>
      <c r="BP28" s="10">
        <f>SUM(BP9:BP27)</f>
        <v>3405</v>
      </c>
      <c r="BQ28" s="10">
        <f>SUM(BQ9:BQ27)</f>
        <v>2599</v>
      </c>
      <c r="BR28" s="11">
        <f>BQ28/BP28</f>
        <v>0.76328928046989719</v>
      </c>
    </row>
    <row r="31" spans="1:70" x14ac:dyDescent="0.25">
      <c r="A31" t="s">
        <v>70</v>
      </c>
    </row>
    <row r="32" spans="1:70" x14ac:dyDescent="0.25">
      <c r="A32" t="s">
        <v>72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32"/>
  <sheetViews>
    <sheetView workbookViewId="0">
      <pane xSplit="1" topLeftCell="B1" activePane="topRight" state="frozen"/>
      <selection activeCell="D4" sqref="D4"/>
      <selection pane="topRight"/>
    </sheetView>
  </sheetViews>
  <sheetFormatPr defaultRowHeight="13.2" x14ac:dyDescent="0.25"/>
  <cols>
    <col min="1" max="1" width="33.5546875" customWidth="1"/>
    <col min="2" max="2" width="10.44140625" customWidth="1"/>
    <col min="3" max="5" width="11.6640625" hidden="1" customWidth="1"/>
    <col min="6" max="6" width="2.33203125" hidden="1" customWidth="1"/>
    <col min="7" max="9" width="11.6640625" hidden="1" customWidth="1"/>
    <col min="10" max="10" width="2.33203125" hidden="1" customWidth="1"/>
    <col min="11" max="13" width="11.6640625" hidden="1" customWidth="1"/>
    <col min="14" max="14" width="2.33203125" hidden="1" customWidth="1"/>
    <col min="15" max="17" width="11.6640625" customWidth="1"/>
    <col min="18" max="18" width="2.33203125" customWidth="1"/>
    <col min="19" max="21" width="11.6640625" customWidth="1"/>
    <col min="22" max="22" width="2.33203125" customWidth="1"/>
    <col min="23" max="25" width="11.6640625" customWidth="1"/>
    <col min="26" max="26" width="2.33203125" customWidth="1"/>
    <col min="27" max="29" width="11.6640625" hidden="1" customWidth="1"/>
    <col min="30" max="30" width="2.33203125" hidden="1" customWidth="1"/>
    <col min="31" max="33" width="11.6640625" customWidth="1"/>
    <col min="34" max="34" width="2.33203125" customWidth="1"/>
    <col min="35" max="37" width="11.6640625" hidden="1" customWidth="1"/>
    <col min="38" max="38" width="2.33203125" hidden="1" customWidth="1"/>
    <col min="39" max="41" width="11.6640625" hidden="1" customWidth="1"/>
    <col min="42" max="42" width="2.33203125" hidden="1" customWidth="1"/>
    <col min="43" max="45" width="11.6640625" hidden="1" customWidth="1"/>
    <col min="46" max="46" width="2.33203125" hidden="1" customWidth="1"/>
    <col min="47" max="49" width="11.6640625" hidden="1" customWidth="1"/>
    <col min="50" max="50" width="2.33203125" hidden="1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hidden="1" customWidth="1"/>
    <col min="63" max="65" width="11.6640625" hidden="1" customWidth="1"/>
    <col min="66" max="66" width="2.109375" hidden="1" customWidth="1"/>
    <col min="67" max="67" width="11.109375" customWidth="1"/>
    <col min="68" max="69" width="11.6640625" customWidth="1"/>
    <col min="70" max="70" width="7.6640625" hidden="1" customWidth="1"/>
    <col min="71" max="71" width="9.6640625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54</v>
      </c>
      <c r="B2" s="1"/>
    </row>
    <row r="3" spans="1:72" x14ac:dyDescent="0.25">
      <c r="A3" s="1" t="s">
        <v>13</v>
      </c>
      <c r="B3" s="1"/>
    </row>
    <row r="6" spans="1:72" x14ac:dyDescent="0.25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2" ht="27" customHeight="1" x14ac:dyDescent="0.25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28</v>
      </c>
      <c r="L7" s="12" t="s">
        <v>29</v>
      </c>
      <c r="M7" s="7" t="s">
        <v>19</v>
      </c>
      <c r="N7" s="9"/>
      <c r="O7" s="12" t="s">
        <v>30</v>
      </c>
      <c r="P7" s="12" t="s">
        <v>31</v>
      </c>
      <c r="Q7" s="7" t="s">
        <v>19</v>
      </c>
      <c r="R7" s="9"/>
      <c r="S7" s="12" t="s">
        <v>32</v>
      </c>
      <c r="T7" s="12" t="s">
        <v>33</v>
      </c>
      <c r="U7" s="7" t="s">
        <v>19</v>
      </c>
      <c r="V7" s="9"/>
      <c r="W7" s="12" t="s">
        <v>34</v>
      </c>
      <c r="X7" s="12" t="s">
        <v>35</v>
      </c>
      <c r="Y7" s="7" t="s">
        <v>19</v>
      </c>
      <c r="Z7" s="9"/>
      <c r="AA7" s="12" t="s">
        <v>36</v>
      </c>
      <c r="AB7" s="12" t="s">
        <v>37</v>
      </c>
      <c r="AC7" s="7" t="s">
        <v>19</v>
      </c>
      <c r="AD7" s="9"/>
      <c r="AE7" s="12" t="s">
        <v>73</v>
      </c>
      <c r="AF7" s="12" t="s">
        <v>74</v>
      </c>
      <c r="AG7" s="7" t="s">
        <v>19</v>
      </c>
      <c r="AH7" s="9"/>
      <c r="AI7" s="12" t="s">
        <v>38</v>
      </c>
      <c r="AJ7" s="12" t="s">
        <v>39</v>
      </c>
      <c r="AK7" s="7" t="s">
        <v>19</v>
      </c>
      <c r="AL7" s="9"/>
      <c r="AM7" s="12" t="s">
        <v>40</v>
      </c>
      <c r="AN7" s="12" t="s">
        <v>41</v>
      </c>
      <c r="AO7" s="7" t="s">
        <v>19</v>
      </c>
      <c r="AP7" s="9"/>
      <c r="AQ7" s="12" t="s">
        <v>42</v>
      </c>
      <c r="AR7" s="12" t="s">
        <v>43</v>
      </c>
      <c r="AS7" s="7" t="s">
        <v>19</v>
      </c>
      <c r="AT7" s="9"/>
      <c r="AU7" s="12" t="s">
        <v>44</v>
      </c>
      <c r="AV7" s="12" t="s">
        <v>45</v>
      </c>
      <c r="AW7" s="7" t="s">
        <v>19</v>
      </c>
      <c r="AX7" s="9"/>
      <c r="AY7" s="12" t="s">
        <v>46</v>
      </c>
      <c r="AZ7" s="12" t="s">
        <v>47</v>
      </c>
      <c r="BA7" s="7" t="s">
        <v>19</v>
      </c>
      <c r="BB7" s="9"/>
      <c r="BC7" s="12" t="s">
        <v>48</v>
      </c>
      <c r="BD7" s="12" t="s">
        <v>49</v>
      </c>
      <c r="BE7" s="7" t="s">
        <v>19</v>
      </c>
      <c r="BF7" s="9"/>
      <c r="BG7" s="12" t="s">
        <v>50</v>
      </c>
      <c r="BH7" s="12" t="s">
        <v>51</v>
      </c>
      <c r="BI7" s="7" t="s">
        <v>19</v>
      </c>
      <c r="BJ7" s="9"/>
      <c r="BK7" s="12" t="s">
        <v>52</v>
      </c>
      <c r="BL7" s="12" t="s">
        <v>53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5">
      <c r="A8" s="1" t="s">
        <v>56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5">
      <c r="A9" t="s">
        <v>57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 t="shared" ref="O9:P11" si="0">ROUND((((C9*30)+(G9*30)+(K9*30))/90),0)</f>
        <v>5</v>
      </c>
      <c r="P9" s="3">
        <f t="shared" si="0"/>
        <v>9</v>
      </c>
      <c r="Q9" s="13">
        <f>-(P9-O9)</f>
        <v>-4</v>
      </c>
      <c r="S9" s="3">
        <f>'Year Over Year'!T9</f>
        <v>10</v>
      </c>
      <c r="T9" s="13">
        <f>$BT9</f>
        <v>9</v>
      </c>
      <c r="U9" s="13">
        <f>-(T9-S9)</f>
        <v>1</v>
      </c>
      <c r="W9" s="3">
        <f>'Year Over Year'!X9</f>
        <v>9</v>
      </c>
      <c r="X9" s="13">
        <f>$BT9</f>
        <v>9</v>
      </c>
      <c r="Y9" s="13">
        <f>-(X9-W9)</f>
        <v>0</v>
      </c>
      <c r="AA9" s="3">
        <f>'Year Over Year'!AB9</f>
        <v>0</v>
      </c>
      <c r="AB9" s="13">
        <f>$BT9</f>
        <v>9</v>
      </c>
      <c r="AC9" s="13">
        <f>-(AB9-AA9)</f>
        <v>-9</v>
      </c>
      <c r="AE9" s="3">
        <f>'Year Over Year'!AF9</f>
        <v>10</v>
      </c>
      <c r="AF9" s="3">
        <f>((T9+X9+AB9)*30)/90</f>
        <v>9</v>
      </c>
      <c r="AG9" s="13">
        <f>-(AF9-AE9)</f>
        <v>1</v>
      </c>
      <c r="AI9" s="3">
        <f>'Year Over Year'!AF9</f>
        <v>10</v>
      </c>
      <c r="AJ9" s="13">
        <f>$BT9</f>
        <v>9</v>
      </c>
      <c r="AK9" s="13">
        <f>-(AJ9-AI9)</f>
        <v>1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10</v>
      </c>
      <c r="AV9" s="3">
        <f>AJ9+AN9+AR9</f>
        <v>27</v>
      </c>
      <c r="AW9" s="13">
        <f>-(AV9-AU9)</f>
        <v>-17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'Year Over Year'!BP9</f>
        <v>7</v>
      </c>
      <c r="BP9" s="13">
        <f>ROUND((((D9*30)+(H9*30)+(L9*30)+(T9*30))/120),0)</f>
        <v>9</v>
      </c>
      <c r="BQ9" s="13">
        <f>-(BP9-BO9)</f>
        <v>-2</v>
      </c>
      <c r="BR9" s="14">
        <f>BQ9/BP9</f>
        <v>-0.22222222222222221</v>
      </c>
      <c r="BT9" s="13">
        <v>9</v>
      </c>
    </row>
    <row r="10" spans="1:72" ht="12.75" hidden="1" customHeight="1" x14ac:dyDescent="0.25">
      <c r="A10" t="s">
        <v>58</v>
      </c>
      <c r="C10" s="3">
        <f>'Year Over Year'!D10</f>
        <v>0</v>
      </c>
      <c r="D10" s="13">
        <f>$BT10</f>
        <v>0</v>
      </c>
      <c r="E10" s="13">
        <f t="shared" ref="E10:E18" si="1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2">-(H10-G10)</f>
        <v>0</v>
      </c>
      <c r="K10" s="3">
        <f>'Year Over Year'!L10</f>
        <v>0</v>
      </c>
      <c r="L10" s="13">
        <f>$BT10</f>
        <v>0</v>
      </c>
      <c r="M10" s="13">
        <f t="shared" ref="M10:M18" si="3">-(L10-K10)</f>
        <v>0</v>
      </c>
      <c r="O10" s="3">
        <f t="shared" si="0"/>
        <v>0</v>
      </c>
      <c r="P10" s="3">
        <f t="shared" si="0"/>
        <v>0</v>
      </c>
      <c r="Q10" s="13">
        <f t="shared" ref="Q10:Q18" si="4">-(P10-O10)</f>
        <v>0</v>
      </c>
      <c r="S10" s="3">
        <f>'Year Over Year'!T10</f>
        <v>0</v>
      </c>
      <c r="T10" s="13">
        <f>$BT10</f>
        <v>0</v>
      </c>
      <c r="U10" s="13">
        <f t="shared" ref="U10:U18" si="5">-(T10-S10)</f>
        <v>0</v>
      </c>
      <c r="W10" s="3">
        <f>'Year Over Year'!X10</f>
        <v>0</v>
      </c>
      <c r="X10" s="13">
        <f>$BT10</f>
        <v>0</v>
      </c>
      <c r="Y10" s="13">
        <f t="shared" ref="Y10:Y18" si="6">-(X10-W10)</f>
        <v>0</v>
      </c>
      <c r="AA10" s="3">
        <f>'Year Over Year'!AB10</f>
        <v>0</v>
      </c>
      <c r="AB10" s="13">
        <f>$BT10</f>
        <v>0</v>
      </c>
      <c r="AC10" s="13">
        <f t="shared" ref="AC10:AC18" si="7">-(AB10-AA10)</f>
        <v>0</v>
      </c>
      <c r="AE10" s="3">
        <f>S10+W10+AA10</f>
        <v>0</v>
      </c>
      <c r="AF10" s="3">
        <f>T10+X10+AB10</f>
        <v>0</v>
      </c>
      <c r="AG10" s="13">
        <f t="shared" ref="AG10:AG18" si="8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9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0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1">-(AR10-AQ10)</f>
        <v>0</v>
      </c>
      <c r="AU10" s="3">
        <f t="shared" ref="AU10:AU27" si="12">AI10+AM10+AQ10</f>
        <v>0</v>
      </c>
      <c r="AV10" s="3">
        <f t="shared" ref="AV10:AV27" si="13">AJ10+AN10+AR10</f>
        <v>0</v>
      </c>
      <c r="AW10" s="13">
        <f t="shared" ref="AW10:AW18" si="14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5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6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17">-(BH10-BG10)</f>
        <v>0</v>
      </c>
      <c r="BK10" s="3">
        <f t="shared" ref="BK10:BK27" si="18">AY10+BC10+BG10</f>
        <v>0</v>
      </c>
      <c r="BL10" s="3">
        <f t="shared" ref="BL10:BL27" si="19">AZ10+BD10+BH10</f>
        <v>0</v>
      </c>
      <c r="BM10" s="13">
        <f t="shared" ref="BM10:BM18" si="20">-(BL10-BK10)</f>
        <v>0</v>
      </c>
      <c r="BO10" s="13">
        <f>ROUND((((C10*30)+(G10*30)+(K10*30))/90),0)</f>
        <v>0</v>
      </c>
      <c r="BP10" s="13">
        <f>ROUND((((D10*30)+(H10*30)+(L10*30))/90),0)</f>
        <v>0</v>
      </c>
      <c r="BQ10" s="13">
        <f t="shared" ref="BQ10:BQ24" si="21">-(BP10-BO10)</f>
        <v>0</v>
      </c>
      <c r="BR10" s="14">
        <v>0</v>
      </c>
      <c r="BT10" s="13">
        <v>0</v>
      </c>
    </row>
    <row r="11" spans="1:72" x14ac:dyDescent="0.25">
      <c r="A11" t="s">
        <v>59</v>
      </c>
      <c r="C11" s="3">
        <f>'Year Over Year'!D11</f>
        <v>196</v>
      </c>
      <c r="D11" s="13">
        <v>220</v>
      </c>
      <c r="E11" s="13">
        <f t="shared" si="1"/>
        <v>-24</v>
      </c>
      <c r="F11" s="14"/>
      <c r="G11" s="3">
        <f>'Year Over Year'!H11</f>
        <v>186</v>
      </c>
      <c r="H11" s="13">
        <v>220</v>
      </c>
      <c r="I11" s="13">
        <f t="shared" si="2"/>
        <v>-34</v>
      </c>
      <c r="K11" s="3">
        <f>'Year Over Year'!L11</f>
        <v>227</v>
      </c>
      <c r="L11" s="13">
        <v>220</v>
      </c>
      <c r="M11" s="13">
        <f t="shared" si="3"/>
        <v>7</v>
      </c>
      <c r="O11" s="3">
        <f t="shared" si="0"/>
        <v>203</v>
      </c>
      <c r="P11" s="3">
        <f t="shared" si="0"/>
        <v>220</v>
      </c>
      <c r="Q11" s="13">
        <f t="shared" si="4"/>
        <v>-17</v>
      </c>
      <c r="S11" s="3">
        <f>'Year Over Year'!T11</f>
        <v>196</v>
      </c>
      <c r="T11" s="13">
        <f t="shared" ref="T11:T27" si="22">$BT11</f>
        <v>220</v>
      </c>
      <c r="U11" s="13">
        <f t="shared" si="5"/>
        <v>-24</v>
      </c>
      <c r="W11" s="3">
        <f>'Year Over Year'!X11</f>
        <v>208</v>
      </c>
      <c r="X11" s="13">
        <f t="shared" ref="X11:X27" si="23">$BT11</f>
        <v>220</v>
      </c>
      <c r="Y11" s="13">
        <f t="shared" si="6"/>
        <v>-12</v>
      </c>
      <c r="AA11" s="3">
        <f>'Year Over Year'!AB11</f>
        <v>0</v>
      </c>
      <c r="AB11" s="13">
        <f t="shared" ref="AB11:AB27" si="24">$BT11</f>
        <v>220</v>
      </c>
      <c r="AC11" s="13">
        <f t="shared" si="7"/>
        <v>-220</v>
      </c>
      <c r="AE11" s="3">
        <f>'Year Over Year'!AF11</f>
        <v>202.25</v>
      </c>
      <c r="AF11" s="3">
        <f>((T11+X11+AB11)*30)/90</f>
        <v>220</v>
      </c>
      <c r="AG11" s="13">
        <f t="shared" si="8"/>
        <v>-17.75</v>
      </c>
      <c r="AI11" s="3">
        <f>'Year Over Year'!AF11</f>
        <v>202.25</v>
      </c>
      <c r="AJ11" s="13">
        <f t="shared" ref="AJ11:AJ27" si="25">$BT11</f>
        <v>220</v>
      </c>
      <c r="AK11" s="13">
        <f t="shared" si="9"/>
        <v>-17.75</v>
      </c>
      <c r="AM11" s="3">
        <f>'Year Over Year'!AN11</f>
        <v>0</v>
      </c>
      <c r="AN11" s="13">
        <f t="shared" ref="AN11:AN27" si="26">$BT11</f>
        <v>220</v>
      </c>
      <c r="AO11" s="13">
        <f t="shared" si="10"/>
        <v>-220</v>
      </c>
      <c r="AQ11" s="3">
        <f>'Year Over Year'!AR11</f>
        <v>0</v>
      </c>
      <c r="AR11" s="13">
        <f t="shared" ref="AR11:AR27" si="27">$BT11</f>
        <v>220</v>
      </c>
      <c r="AS11" s="13">
        <f t="shared" si="11"/>
        <v>-220</v>
      </c>
      <c r="AU11" s="3">
        <f t="shared" si="12"/>
        <v>202.25</v>
      </c>
      <c r="AV11" s="3">
        <f t="shared" si="13"/>
        <v>660</v>
      </c>
      <c r="AW11" s="13">
        <f t="shared" si="14"/>
        <v>-457.75</v>
      </c>
      <c r="AY11" s="3">
        <f>'Year Over Year'!AZ11</f>
        <v>0</v>
      </c>
      <c r="AZ11" s="13">
        <f t="shared" ref="AZ11:AZ27" si="28">$BT11</f>
        <v>220</v>
      </c>
      <c r="BA11" s="13">
        <f t="shared" si="15"/>
        <v>-220</v>
      </c>
      <c r="BC11" s="3">
        <f>'Year Over Year'!BD11</f>
        <v>0</v>
      </c>
      <c r="BD11" s="13">
        <f t="shared" ref="BD11:BD27" si="29">$BT11</f>
        <v>220</v>
      </c>
      <c r="BE11" s="13">
        <f t="shared" si="16"/>
        <v>-220</v>
      </c>
      <c r="BG11" s="3">
        <f>'Year Over Year'!BH11</f>
        <v>0</v>
      </c>
      <c r="BH11" s="13">
        <f t="shared" ref="BH11:BH27" si="30">$BT11</f>
        <v>220</v>
      </c>
      <c r="BI11" s="13">
        <f t="shared" si="17"/>
        <v>-220</v>
      </c>
      <c r="BK11" s="3">
        <f t="shared" si="18"/>
        <v>0</v>
      </c>
      <c r="BL11" s="3">
        <f t="shared" si="19"/>
        <v>660</v>
      </c>
      <c r="BM11" s="13">
        <f t="shared" si="20"/>
        <v>-660</v>
      </c>
      <c r="BO11" s="13">
        <f>'Year Over Year'!BP11</f>
        <v>203</v>
      </c>
      <c r="BP11" s="13">
        <f>ROUND((((D11*30)+(H11*30)+(L11*30)+(T11*30))/120),0)</f>
        <v>220</v>
      </c>
      <c r="BQ11" s="13">
        <f t="shared" si="21"/>
        <v>-17</v>
      </c>
      <c r="BR11" s="14">
        <f t="shared" ref="BR11:BR24" si="31">BQ11/BP11</f>
        <v>-7.7272727272727271E-2</v>
      </c>
      <c r="BT11" s="13">
        <v>220</v>
      </c>
    </row>
    <row r="12" spans="1:72" x14ac:dyDescent="0.25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5">
      <c r="A13" s="1" t="s">
        <v>60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5">
      <c r="A14" t="s">
        <v>61</v>
      </c>
      <c r="C14" s="3">
        <f>'Year Over Year'!D14</f>
        <v>675</v>
      </c>
      <c r="D14" s="13">
        <v>660</v>
      </c>
      <c r="E14" s="13">
        <f t="shared" si="1"/>
        <v>15</v>
      </c>
      <c r="F14" s="14"/>
      <c r="G14" s="3">
        <f>'Year Over Year'!H14</f>
        <v>910</v>
      </c>
      <c r="H14" s="13">
        <f>660*1.1</f>
        <v>726.00000000000011</v>
      </c>
      <c r="I14" s="13">
        <f t="shared" si="2"/>
        <v>183.99999999999989</v>
      </c>
      <c r="K14" s="3">
        <f>'Year Over Year'!L14</f>
        <v>924</v>
      </c>
      <c r="L14" s="13">
        <f>726*1.1</f>
        <v>798.6</v>
      </c>
      <c r="M14" s="13">
        <f t="shared" si="3"/>
        <v>125.39999999999998</v>
      </c>
      <c r="O14" s="3">
        <f t="shared" ref="O14:P18" si="32">ROUND((((C14*30)+(G14*30)+(K14*30))/90),0)</f>
        <v>836</v>
      </c>
      <c r="P14" s="3">
        <f t="shared" si="32"/>
        <v>728</v>
      </c>
      <c r="Q14" s="13">
        <f t="shared" si="4"/>
        <v>108</v>
      </c>
      <c r="S14" s="3">
        <f>'Year Over Year'!T14</f>
        <v>771</v>
      </c>
      <c r="T14" s="13">
        <f>799*1.1</f>
        <v>878.90000000000009</v>
      </c>
      <c r="U14" s="13">
        <f t="shared" si="5"/>
        <v>-107.90000000000009</v>
      </c>
      <c r="W14" s="3">
        <f>'Year Over Year'!X14</f>
        <v>845</v>
      </c>
      <c r="X14" s="13">
        <f>879*1.1</f>
        <v>966.90000000000009</v>
      </c>
      <c r="Y14" s="13">
        <f t="shared" si="6"/>
        <v>-121.90000000000009</v>
      </c>
      <c r="AA14" s="3">
        <f>'Year Over Year'!AB14</f>
        <v>0</v>
      </c>
      <c r="AB14" s="13">
        <f>967*1.1</f>
        <v>1063.7</v>
      </c>
      <c r="AC14" s="13">
        <f t="shared" si="7"/>
        <v>-1063.7</v>
      </c>
      <c r="AE14" s="3">
        <f>'Year Over Year'!AF14</f>
        <v>808.25</v>
      </c>
      <c r="AF14" s="3">
        <f>((T14+X14+AB14)*30)/90</f>
        <v>969.83333333333337</v>
      </c>
      <c r="AG14" s="13">
        <f t="shared" si="8"/>
        <v>-161.58333333333337</v>
      </c>
      <c r="AI14" s="3">
        <f>'Year Over Year'!AF14</f>
        <v>808.25</v>
      </c>
      <c r="AJ14" s="13">
        <f>1064*1.1</f>
        <v>1170.4000000000001</v>
      </c>
      <c r="AK14" s="13">
        <f t="shared" si="9"/>
        <v>-362.15000000000009</v>
      </c>
      <c r="AM14" s="3">
        <f>'Year Over Year'!AN14</f>
        <v>0</v>
      </c>
      <c r="AN14" s="13">
        <f>1170*1.1</f>
        <v>1287</v>
      </c>
      <c r="AO14" s="13">
        <f t="shared" si="10"/>
        <v>-1287</v>
      </c>
      <c r="AQ14" s="3">
        <f>'Year Over Year'!AR14</f>
        <v>0</v>
      </c>
      <c r="AR14" s="13">
        <f>1287*1.1</f>
        <v>1415.7</v>
      </c>
      <c r="AS14" s="13">
        <f t="shared" si="11"/>
        <v>-1415.7</v>
      </c>
      <c r="AU14" s="3">
        <f t="shared" si="12"/>
        <v>808.25</v>
      </c>
      <c r="AV14" s="3">
        <f t="shared" si="13"/>
        <v>3873.1000000000004</v>
      </c>
      <c r="AW14" s="13">
        <f t="shared" si="14"/>
        <v>-3064.8500000000004</v>
      </c>
      <c r="AY14" s="3">
        <f>'Year Over Year'!AZ14</f>
        <v>0</v>
      </c>
      <c r="AZ14" s="13">
        <f>1416*1.1</f>
        <v>1557.6000000000001</v>
      </c>
      <c r="BA14" s="13">
        <f t="shared" si="15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6"/>
        <v>-1713.8000000000002</v>
      </c>
      <c r="BG14" s="3">
        <f>'Year Over Year'!BH14</f>
        <v>0</v>
      </c>
      <c r="BH14" s="13">
        <v>1883</v>
      </c>
      <c r="BI14" s="13">
        <f t="shared" si="17"/>
        <v>-1883</v>
      </c>
      <c r="BK14" s="3">
        <f t="shared" si="18"/>
        <v>0</v>
      </c>
      <c r="BL14" s="3">
        <f t="shared" si="19"/>
        <v>5154.4000000000005</v>
      </c>
      <c r="BM14" s="13">
        <f t="shared" si="20"/>
        <v>-5154.4000000000005</v>
      </c>
      <c r="BO14" s="13">
        <f>'Year Over Year'!BP14</f>
        <v>825</v>
      </c>
      <c r="BP14" s="13">
        <f>ROUND((((D14*30)+(H14*30)+(L14*30)+(T14*30))/120),0)</f>
        <v>766</v>
      </c>
      <c r="BQ14" s="13">
        <f t="shared" si="21"/>
        <v>59</v>
      </c>
      <c r="BR14" s="14">
        <v>0</v>
      </c>
      <c r="BT14" s="13">
        <v>1883</v>
      </c>
    </row>
    <row r="15" spans="1:72" x14ac:dyDescent="0.25">
      <c r="A15" t="s">
        <v>62</v>
      </c>
      <c r="C15" s="3">
        <f>'Year Over Year'!D15</f>
        <v>632</v>
      </c>
      <c r="D15" s="13">
        <f t="shared" ref="D15:D27" si="33">$BT15</f>
        <v>650</v>
      </c>
      <c r="E15" s="13">
        <f t="shared" si="1"/>
        <v>-18</v>
      </c>
      <c r="F15" s="14"/>
      <c r="G15" s="3">
        <f>'Year Over Year'!H15</f>
        <v>773</v>
      </c>
      <c r="H15" s="13">
        <f t="shared" ref="H15:H27" si="34">$BT15</f>
        <v>650</v>
      </c>
      <c r="I15" s="13">
        <f t="shared" si="2"/>
        <v>123</v>
      </c>
      <c r="K15" s="3">
        <f>'Year Over Year'!L15</f>
        <v>850</v>
      </c>
      <c r="L15" s="13">
        <f t="shared" ref="L15:L27" si="35">$BT15</f>
        <v>650</v>
      </c>
      <c r="M15" s="13">
        <f t="shared" si="3"/>
        <v>200</v>
      </c>
      <c r="O15" s="3">
        <f t="shared" si="32"/>
        <v>752</v>
      </c>
      <c r="P15" s="3">
        <f t="shared" si="32"/>
        <v>650</v>
      </c>
      <c r="Q15" s="13">
        <f t="shared" si="4"/>
        <v>102</v>
      </c>
      <c r="S15" s="3">
        <f>'Year Over Year'!T15</f>
        <v>873</v>
      </c>
      <c r="T15" s="13">
        <f t="shared" si="22"/>
        <v>650</v>
      </c>
      <c r="U15" s="13">
        <f t="shared" si="5"/>
        <v>223</v>
      </c>
      <c r="W15" s="3">
        <f>'Year Over Year'!X15</f>
        <v>807</v>
      </c>
      <c r="X15" s="13">
        <f t="shared" si="23"/>
        <v>650</v>
      </c>
      <c r="Y15" s="13">
        <f t="shared" si="6"/>
        <v>157</v>
      </c>
      <c r="AA15" s="3">
        <f>'Year Over Year'!AB15</f>
        <v>0</v>
      </c>
      <c r="AB15" s="13">
        <f t="shared" si="24"/>
        <v>650</v>
      </c>
      <c r="AC15" s="13">
        <f t="shared" si="7"/>
        <v>-650</v>
      </c>
      <c r="AE15" s="3">
        <f>'Year Over Year'!AF15</f>
        <v>840.25</v>
      </c>
      <c r="AF15" s="3">
        <f>((T15+X15+AB15)*30)/90</f>
        <v>650</v>
      </c>
      <c r="AG15" s="13">
        <f t="shared" si="8"/>
        <v>190.25</v>
      </c>
      <c r="AI15" s="3">
        <f>'Year Over Year'!AF15</f>
        <v>840.25</v>
      </c>
      <c r="AJ15" s="13">
        <f t="shared" si="25"/>
        <v>650</v>
      </c>
      <c r="AK15" s="13">
        <f t="shared" si="9"/>
        <v>190.25</v>
      </c>
      <c r="AM15" s="3">
        <f>'Year Over Year'!AN15</f>
        <v>0</v>
      </c>
      <c r="AN15" s="13">
        <f t="shared" si="26"/>
        <v>650</v>
      </c>
      <c r="AO15" s="13">
        <f t="shared" si="10"/>
        <v>-650</v>
      </c>
      <c r="AQ15" s="3">
        <f>'Year Over Year'!AR15</f>
        <v>0</v>
      </c>
      <c r="AR15" s="13">
        <f t="shared" si="27"/>
        <v>650</v>
      </c>
      <c r="AS15" s="13">
        <f t="shared" si="11"/>
        <v>-650</v>
      </c>
      <c r="AU15" s="3">
        <f t="shared" si="12"/>
        <v>840.25</v>
      </c>
      <c r="AV15" s="3">
        <f t="shared" si="13"/>
        <v>1950</v>
      </c>
      <c r="AW15" s="13">
        <f t="shared" si="14"/>
        <v>-1109.75</v>
      </c>
      <c r="AY15" s="3">
        <f>'Year Over Year'!AZ15</f>
        <v>0</v>
      </c>
      <c r="AZ15" s="13">
        <f t="shared" si="28"/>
        <v>650</v>
      </c>
      <c r="BA15" s="13">
        <f t="shared" si="15"/>
        <v>-650</v>
      </c>
      <c r="BC15" s="3">
        <f>'Year Over Year'!BD15</f>
        <v>0</v>
      </c>
      <c r="BD15" s="13">
        <f t="shared" si="29"/>
        <v>650</v>
      </c>
      <c r="BE15" s="13">
        <f t="shared" si="16"/>
        <v>-650</v>
      </c>
      <c r="BG15" s="3">
        <f>'Year Over Year'!BH15</f>
        <v>0</v>
      </c>
      <c r="BH15" s="13">
        <f t="shared" si="30"/>
        <v>650</v>
      </c>
      <c r="BI15" s="13">
        <f t="shared" si="17"/>
        <v>-650</v>
      </c>
      <c r="BK15" s="3">
        <f t="shared" si="18"/>
        <v>0</v>
      </c>
      <c r="BL15" s="3">
        <f t="shared" si="19"/>
        <v>1950</v>
      </c>
      <c r="BM15" s="13">
        <f t="shared" si="20"/>
        <v>-1950</v>
      </c>
      <c r="BO15" s="13">
        <f>'Year Over Year'!BP15</f>
        <v>787</v>
      </c>
      <c r="BP15" s="13">
        <f>ROUND((((D15*30)+(H15*30)+(L15*30)+(T15*30))/120),0)</f>
        <v>650</v>
      </c>
      <c r="BQ15" s="13">
        <f t="shared" si="21"/>
        <v>137</v>
      </c>
      <c r="BR15" s="14">
        <f t="shared" si="31"/>
        <v>0.21076923076923076</v>
      </c>
      <c r="BT15" s="13">
        <v>650</v>
      </c>
    </row>
    <row r="16" spans="1:72" x14ac:dyDescent="0.25">
      <c r="A16" t="s">
        <v>63</v>
      </c>
      <c r="C16" s="3">
        <f>'Year Over Year'!D16</f>
        <v>453</v>
      </c>
      <c r="D16" s="13">
        <f t="shared" si="33"/>
        <v>440</v>
      </c>
      <c r="E16" s="13">
        <f t="shared" si="1"/>
        <v>13</v>
      </c>
      <c r="F16" s="14"/>
      <c r="G16" s="3">
        <f>'Year Over Year'!H16</f>
        <v>421</v>
      </c>
      <c r="H16" s="13">
        <f t="shared" si="34"/>
        <v>440</v>
      </c>
      <c r="I16" s="13">
        <f t="shared" si="2"/>
        <v>-19</v>
      </c>
      <c r="K16" s="3">
        <f>'Year Over Year'!L16</f>
        <v>413</v>
      </c>
      <c r="L16" s="13">
        <f t="shared" si="35"/>
        <v>440</v>
      </c>
      <c r="M16" s="13">
        <f t="shared" si="3"/>
        <v>-27</v>
      </c>
      <c r="O16" s="3">
        <f t="shared" si="32"/>
        <v>429</v>
      </c>
      <c r="P16" s="3">
        <f t="shared" si="32"/>
        <v>440</v>
      </c>
      <c r="Q16" s="13">
        <f t="shared" si="4"/>
        <v>-11</v>
      </c>
      <c r="S16" s="3">
        <f>'Year Over Year'!T16</f>
        <v>461</v>
      </c>
      <c r="T16" s="13">
        <f t="shared" si="22"/>
        <v>440</v>
      </c>
      <c r="U16" s="13">
        <f t="shared" si="5"/>
        <v>21</v>
      </c>
      <c r="W16" s="3">
        <f>'Year Over Year'!X16</f>
        <v>487</v>
      </c>
      <c r="X16" s="13">
        <f t="shared" si="23"/>
        <v>440</v>
      </c>
      <c r="Y16" s="13">
        <f t="shared" si="6"/>
        <v>47</v>
      </c>
      <c r="AA16" s="3">
        <f>'Year Over Year'!AB16</f>
        <v>0</v>
      </c>
      <c r="AB16" s="13">
        <f t="shared" si="24"/>
        <v>440</v>
      </c>
      <c r="AC16" s="13">
        <f t="shared" si="7"/>
        <v>-440</v>
      </c>
      <c r="AE16" s="3">
        <f>'Year Over Year'!AF16</f>
        <v>474.25</v>
      </c>
      <c r="AF16" s="3">
        <f>((T16+X16+AB16)*30)/90</f>
        <v>440</v>
      </c>
      <c r="AG16" s="13">
        <f t="shared" si="8"/>
        <v>34.25</v>
      </c>
      <c r="AI16" s="3">
        <f>'Year Over Year'!AF16</f>
        <v>474.25</v>
      </c>
      <c r="AJ16" s="13">
        <f t="shared" si="25"/>
        <v>440</v>
      </c>
      <c r="AK16" s="13">
        <f t="shared" si="9"/>
        <v>34.25</v>
      </c>
      <c r="AM16" s="3">
        <f>'Year Over Year'!AN16</f>
        <v>0</v>
      </c>
      <c r="AN16" s="13">
        <f t="shared" si="26"/>
        <v>440</v>
      </c>
      <c r="AO16" s="13">
        <f t="shared" si="10"/>
        <v>-440</v>
      </c>
      <c r="AQ16" s="3">
        <f>'Year Over Year'!AR16</f>
        <v>0</v>
      </c>
      <c r="AR16" s="13">
        <f t="shared" si="27"/>
        <v>440</v>
      </c>
      <c r="AS16" s="13">
        <f t="shared" si="11"/>
        <v>-440</v>
      </c>
      <c r="AU16" s="3">
        <f t="shared" si="12"/>
        <v>474.25</v>
      </c>
      <c r="AV16" s="3">
        <f t="shared" si="13"/>
        <v>1320</v>
      </c>
      <c r="AW16" s="13">
        <f t="shared" si="14"/>
        <v>-845.75</v>
      </c>
      <c r="AY16" s="3">
        <f>'Year Over Year'!AZ16</f>
        <v>0</v>
      </c>
      <c r="AZ16" s="13">
        <f t="shared" si="28"/>
        <v>440</v>
      </c>
      <c r="BA16" s="13">
        <f t="shared" si="15"/>
        <v>-440</v>
      </c>
      <c r="BC16" s="3">
        <f>'Year Over Year'!BD16</f>
        <v>0</v>
      </c>
      <c r="BD16" s="13">
        <f t="shared" si="29"/>
        <v>440</v>
      </c>
      <c r="BE16" s="13">
        <f t="shared" si="16"/>
        <v>-440</v>
      </c>
      <c r="BG16" s="3">
        <f>'Year Over Year'!BH16</f>
        <v>0</v>
      </c>
      <c r="BH16" s="13">
        <f t="shared" si="30"/>
        <v>440</v>
      </c>
      <c r="BI16" s="13">
        <f t="shared" si="17"/>
        <v>-440</v>
      </c>
      <c r="BK16" s="3">
        <f t="shared" si="18"/>
        <v>0</v>
      </c>
      <c r="BL16" s="3">
        <f t="shared" si="19"/>
        <v>1320</v>
      </c>
      <c r="BM16" s="13">
        <f t="shared" si="20"/>
        <v>-1320</v>
      </c>
      <c r="BO16" s="13">
        <f>'Year Over Year'!BP16</f>
        <v>447</v>
      </c>
      <c r="BP16" s="13">
        <f>ROUND((((D16*30)+(H16*30)+(L16*30)+(T16*30))/120),0)</f>
        <v>440</v>
      </c>
      <c r="BQ16" s="13">
        <f t="shared" si="21"/>
        <v>7</v>
      </c>
      <c r="BR16" s="14">
        <f t="shared" si="31"/>
        <v>1.5909090909090907E-2</v>
      </c>
      <c r="BT16" s="13">
        <v>440</v>
      </c>
    </row>
    <row r="17" spans="1:72" x14ac:dyDescent="0.25">
      <c r="A17" t="s">
        <v>64</v>
      </c>
      <c r="C17" s="3">
        <f>'Year Over Year'!D17</f>
        <v>90</v>
      </c>
      <c r="D17" s="13">
        <f t="shared" si="33"/>
        <v>80</v>
      </c>
      <c r="E17" s="13">
        <f t="shared" si="1"/>
        <v>10</v>
      </c>
      <c r="F17" s="14"/>
      <c r="G17" s="3">
        <f>'Year Over Year'!H17</f>
        <v>80</v>
      </c>
      <c r="H17" s="13">
        <f t="shared" si="34"/>
        <v>80</v>
      </c>
      <c r="I17" s="13">
        <f t="shared" si="2"/>
        <v>0</v>
      </c>
      <c r="K17" s="3">
        <f>'Year Over Year'!L17</f>
        <v>67</v>
      </c>
      <c r="L17" s="13">
        <f t="shared" si="35"/>
        <v>80</v>
      </c>
      <c r="M17" s="13">
        <f t="shared" si="3"/>
        <v>-13</v>
      </c>
      <c r="O17" s="3">
        <f t="shared" si="32"/>
        <v>79</v>
      </c>
      <c r="P17" s="3">
        <f t="shared" si="32"/>
        <v>80</v>
      </c>
      <c r="Q17" s="13">
        <f t="shared" si="4"/>
        <v>-1</v>
      </c>
      <c r="S17" s="3">
        <f>'Year Over Year'!T17</f>
        <v>61</v>
      </c>
      <c r="T17" s="13">
        <f t="shared" si="22"/>
        <v>80</v>
      </c>
      <c r="U17" s="13">
        <f t="shared" si="5"/>
        <v>-19</v>
      </c>
      <c r="W17" s="3">
        <f>'Year Over Year'!X17</f>
        <v>66</v>
      </c>
      <c r="X17" s="13">
        <f t="shared" si="23"/>
        <v>80</v>
      </c>
      <c r="Y17" s="13">
        <f t="shared" si="6"/>
        <v>-14</v>
      </c>
      <c r="AA17" s="3">
        <f>'Year Over Year'!AB17</f>
        <v>0</v>
      </c>
      <c r="AB17" s="13">
        <f t="shared" si="24"/>
        <v>80</v>
      </c>
      <c r="AC17" s="13">
        <f t="shared" si="7"/>
        <v>-80</v>
      </c>
      <c r="AE17" s="3">
        <f>'Year Over Year'!AF17</f>
        <v>63.75</v>
      </c>
      <c r="AF17" s="3">
        <f>((T17+X17+AB17)*30)/90</f>
        <v>80</v>
      </c>
      <c r="AG17" s="13">
        <f t="shared" si="8"/>
        <v>-16.25</v>
      </c>
      <c r="AI17" s="3">
        <f>'Year Over Year'!AF17</f>
        <v>63.75</v>
      </c>
      <c r="AJ17" s="13">
        <f t="shared" si="25"/>
        <v>80</v>
      </c>
      <c r="AK17" s="13">
        <f t="shared" si="9"/>
        <v>-16.25</v>
      </c>
      <c r="AM17" s="3">
        <f>'Year Over Year'!AN17</f>
        <v>0</v>
      </c>
      <c r="AN17" s="13">
        <f t="shared" si="26"/>
        <v>80</v>
      </c>
      <c r="AO17" s="13">
        <f t="shared" si="10"/>
        <v>-80</v>
      </c>
      <c r="AQ17" s="3">
        <f>'Year Over Year'!AR17</f>
        <v>0</v>
      </c>
      <c r="AR17" s="13">
        <f t="shared" si="27"/>
        <v>80</v>
      </c>
      <c r="AS17" s="13">
        <f t="shared" si="11"/>
        <v>-80</v>
      </c>
      <c r="AU17" s="3">
        <f t="shared" si="12"/>
        <v>63.75</v>
      </c>
      <c r="AV17" s="3">
        <f t="shared" si="13"/>
        <v>240</v>
      </c>
      <c r="AW17" s="13">
        <f t="shared" si="14"/>
        <v>-176.25</v>
      </c>
      <c r="AY17" s="3">
        <f>'Year Over Year'!AZ17</f>
        <v>0</v>
      </c>
      <c r="AZ17" s="13">
        <f t="shared" si="28"/>
        <v>80</v>
      </c>
      <c r="BA17" s="13">
        <f t="shared" si="15"/>
        <v>-80</v>
      </c>
      <c r="BC17" s="3">
        <f>'Year Over Year'!BD17</f>
        <v>0</v>
      </c>
      <c r="BD17" s="13">
        <f t="shared" si="29"/>
        <v>80</v>
      </c>
      <c r="BE17" s="13">
        <f t="shared" si="16"/>
        <v>-80</v>
      </c>
      <c r="BG17" s="3">
        <f>'Year Over Year'!BH17</f>
        <v>0</v>
      </c>
      <c r="BH17" s="13">
        <f t="shared" si="30"/>
        <v>80</v>
      </c>
      <c r="BI17" s="13">
        <f t="shared" si="17"/>
        <v>-80</v>
      </c>
      <c r="BK17" s="3">
        <f t="shared" si="18"/>
        <v>0</v>
      </c>
      <c r="BL17" s="3">
        <f t="shared" si="19"/>
        <v>240</v>
      </c>
      <c r="BM17" s="13">
        <f t="shared" si="20"/>
        <v>-240</v>
      </c>
      <c r="BO17" s="13">
        <f>'Year Over Year'!BP17</f>
        <v>73</v>
      </c>
      <c r="BP17" s="13">
        <f>ROUND((((D17*30)+(H17*30)+(L17*30)+(T17*30))/120),0)</f>
        <v>80</v>
      </c>
      <c r="BQ17" s="13">
        <f t="shared" si="21"/>
        <v>-7</v>
      </c>
      <c r="BR17" s="14">
        <f t="shared" si="31"/>
        <v>-8.7499999999999994E-2</v>
      </c>
      <c r="BT17" s="13">
        <v>80</v>
      </c>
    </row>
    <row r="18" spans="1:72" x14ac:dyDescent="0.25">
      <c r="A18" t="s">
        <v>65</v>
      </c>
      <c r="C18" s="3">
        <f>'Year Over Year'!D18</f>
        <v>619</v>
      </c>
      <c r="D18" s="13">
        <f t="shared" si="33"/>
        <v>1136</v>
      </c>
      <c r="E18" s="13">
        <f t="shared" si="1"/>
        <v>-517</v>
      </c>
      <c r="F18" s="14"/>
      <c r="G18" s="3">
        <f>'Year Over Year'!H18</f>
        <v>586</v>
      </c>
      <c r="H18" s="13">
        <f t="shared" si="34"/>
        <v>1136</v>
      </c>
      <c r="I18" s="13">
        <f t="shared" si="2"/>
        <v>-550</v>
      </c>
      <c r="K18" s="3">
        <f>'Year Over Year'!L18</f>
        <v>566</v>
      </c>
      <c r="L18" s="13">
        <f t="shared" si="35"/>
        <v>1136</v>
      </c>
      <c r="M18" s="13">
        <f t="shared" si="3"/>
        <v>-570</v>
      </c>
      <c r="O18" s="3">
        <f t="shared" si="32"/>
        <v>590</v>
      </c>
      <c r="P18" s="3">
        <f t="shared" si="32"/>
        <v>1136</v>
      </c>
      <c r="Q18" s="13">
        <f t="shared" si="4"/>
        <v>-546</v>
      </c>
      <c r="S18" s="3">
        <f>'Year Over Year'!T18</f>
        <v>591</v>
      </c>
      <c r="T18" s="13">
        <f t="shared" si="22"/>
        <v>1136</v>
      </c>
      <c r="U18" s="13">
        <f t="shared" si="5"/>
        <v>-545</v>
      </c>
      <c r="W18" s="3">
        <f>'Year Over Year'!X18</f>
        <v>633</v>
      </c>
      <c r="X18" s="13">
        <f t="shared" si="23"/>
        <v>1136</v>
      </c>
      <c r="Y18" s="13">
        <f t="shared" si="6"/>
        <v>-503</v>
      </c>
      <c r="AA18" s="3">
        <f>'Year Over Year'!AB18</f>
        <v>0</v>
      </c>
      <c r="AB18" s="13">
        <f t="shared" si="24"/>
        <v>1136</v>
      </c>
      <c r="AC18" s="13">
        <f t="shared" si="7"/>
        <v>-1136</v>
      </c>
      <c r="AE18" s="3">
        <f>'Year Over Year'!AF18</f>
        <v>612.25</v>
      </c>
      <c r="AF18" s="3">
        <f>((T18+X18+AB18)*30)/90</f>
        <v>1136</v>
      </c>
      <c r="AG18" s="13">
        <f t="shared" si="8"/>
        <v>-523.75</v>
      </c>
      <c r="AI18" s="3">
        <f>'Year Over Year'!AF18</f>
        <v>612.25</v>
      </c>
      <c r="AJ18" s="13">
        <f t="shared" si="25"/>
        <v>1136</v>
      </c>
      <c r="AK18" s="13">
        <f t="shared" si="9"/>
        <v>-523.75</v>
      </c>
      <c r="AM18" s="3">
        <f>'Year Over Year'!AN18</f>
        <v>0</v>
      </c>
      <c r="AN18" s="13">
        <f t="shared" si="26"/>
        <v>1136</v>
      </c>
      <c r="AO18" s="13">
        <f t="shared" si="10"/>
        <v>-1136</v>
      </c>
      <c r="AQ18" s="3">
        <f>'Year Over Year'!AR18</f>
        <v>0</v>
      </c>
      <c r="AR18" s="13">
        <f t="shared" si="27"/>
        <v>1136</v>
      </c>
      <c r="AS18" s="13">
        <f t="shared" si="11"/>
        <v>-1136</v>
      </c>
      <c r="AU18" s="3">
        <f t="shared" si="12"/>
        <v>612.25</v>
      </c>
      <c r="AV18" s="3">
        <f t="shared" si="13"/>
        <v>3408</v>
      </c>
      <c r="AW18" s="13">
        <f t="shared" si="14"/>
        <v>-2795.75</v>
      </c>
      <c r="AY18" s="3">
        <f>'Year Over Year'!AZ18</f>
        <v>0</v>
      </c>
      <c r="AZ18" s="13">
        <f t="shared" si="28"/>
        <v>1136</v>
      </c>
      <c r="BA18" s="13">
        <f t="shared" si="15"/>
        <v>-1136</v>
      </c>
      <c r="BC18" s="3">
        <f>'Year Over Year'!BD18</f>
        <v>0</v>
      </c>
      <c r="BD18" s="13">
        <f t="shared" si="29"/>
        <v>1136</v>
      </c>
      <c r="BE18" s="13">
        <f t="shared" si="16"/>
        <v>-1136</v>
      </c>
      <c r="BG18" s="3">
        <f>'Year Over Year'!BH18</f>
        <v>0</v>
      </c>
      <c r="BH18" s="13">
        <f t="shared" si="30"/>
        <v>1136</v>
      </c>
      <c r="BI18" s="13">
        <f t="shared" si="17"/>
        <v>-1136</v>
      </c>
      <c r="BK18" s="3">
        <f t="shared" si="18"/>
        <v>0</v>
      </c>
      <c r="BL18" s="3">
        <f t="shared" si="19"/>
        <v>3408</v>
      </c>
      <c r="BM18" s="13">
        <f t="shared" si="20"/>
        <v>-3408</v>
      </c>
      <c r="BO18" s="13">
        <f>'Year Over Year'!BP18</f>
        <v>599</v>
      </c>
      <c r="BP18" s="13">
        <f>ROUND((((D18*30)+(H18*30)+(L18*30)+(T18*30))/120),0)</f>
        <v>1136</v>
      </c>
      <c r="BQ18" s="13">
        <f>-(BP18-BO18)</f>
        <v>-537</v>
      </c>
      <c r="BR18" s="14"/>
      <c r="BT18" s="13">
        <v>1136</v>
      </c>
    </row>
    <row r="19" spans="1:72" x14ac:dyDescent="0.25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5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5">
      <c r="A21" s="9" t="s">
        <v>7</v>
      </c>
      <c r="C21" s="3">
        <f>'Year Over Year'!D21</f>
        <v>0</v>
      </c>
      <c r="D21" s="13">
        <f t="shared" si="33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4"/>
        <v>20</v>
      </c>
      <c r="I21" s="13">
        <f>-(H21-G21)</f>
        <v>-20</v>
      </c>
      <c r="K21" s="3">
        <f>'Year Over Year'!L21</f>
        <v>0</v>
      </c>
      <c r="L21" s="13">
        <f t="shared" si="35"/>
        <v>20</v>
      </c>
      <c r="M21" s="13">
        <f>-(L21-K21)</f>
        <v>-20</v>
      </c>
      <c r="O21" s="3">
        <f t="shared" ref="O21:P24" si="36">ROUND((((C21*30)+(G21*30)+(K21*30))/90),0)</f>
        <v>0</v>
      </c>
      <c r="P21" s="3">
        <f t="shared" si="36"/>
        <v>20</v>
      </c>
      <c r="Q21" s="13">
        <f>-(P21-O21)</f>
        <v>-20</v>
      </c>
      <c r="S21" s="3">
        <f>'Year Over Year'!T21</f>
        <v>0</v>
      </c>
      <c r="T21" s="13">
        <f t="shared" si="22"/>
        <v>20</v>
      </c>
      <c r="U21" s="13">
        <f>-(T21-S21)</f>
        <v>-20</v>
      </c>
      <c r="W21" s="3">
        <f>'Year Over Year'!X21</f>
        <v>0</v>
      </c>
      <c r="X21" s="13">
        <f t="shared" si="23"/>
        <v>20</v>
      </c>
      <c r="Y21" s="13">
        <f>-(X21-W21)</f>
        <v>-20</v>
      </c>
      <c r="AA21" s="3">
        <f>'Year Over Year'!AB21</f>
        <v>0</v>
      </c>
      <c r="AB21" s="13">
        <f t="shared" si="24"/>
        <v>20</v>
      </c>
      <c r="AC21" s="13">
        <f>-(AB21-AA21)</f>
        <v>-20</v>
      </c>
      <c r="AE21" s="3">
        <f>'Year Over Year'!AF21</f>
        <v>0</v>
      </c>
      <c r="AF21" s="3">
        <f>((T21+X21+AB21)*30)/90</f>
        <v>20</v>
      </c>
      <c r="AG21" s="13">
        <f>-(AF21-AE21)</f>
        <v>-20</v>
      </c>
      <c r="AI21" s="3">
        <f>'Year Over Year'!AF21</f>
        <v>0</v>
      </c>
      <c r="AJ21" s="13">
        <f t="shared" si="25"/>
        <v>20</v>
      </c>
      <c r="AK21" s="13">
        <f>-(AJ21-AI21)</f>
        <v>-20</v>
      </c>
      <c r="AM21" s="3">
        <f>'Year Over Year'!AN21</f>
        <v>0</v>
      </c>
      <c r="AN21" s="13">
        <f t="shared" si="26"/>
        <v>20</v>
      </c>
      <c r="AO21" s="13">
        <f>-(AN21-AM21)</f>
        <v>-20</v>
      </c>
      <c r="AQ21" s="3">
        <f>'Year Over Year'!AR21</f>
        <v>0</v>
      </c>
      <c r="AR21" s="13">
        <f t="shared" si="27"/>
        <v>20</v>
      </c>
      <c r="AS21" s="13">
        <f>-(AR21-AQ21)</f>
        <v>-20</v>
      </c>
      <c r="AU21" s="3">
        <f t="shared" si="12"/>
        <v>0</v>
      </c>
      <c r="AV21" s="3">
        <f t="shared" si="13"/>
        <v>60</v>
      </c>
      <c r="AW21" s="13">
        <f>-(AV21-AU21)</f>
        <v>-60</v>
      </c>
      <c r="AY21" s="3">
        <f>'Year Over Year'!AZ21</f>
        <v>0</v>
      </c>
      <c r="AZ21" s="13">
        <f t="shared" si="28"/>
        <v>20</v>
      </c>
      <c r="BA21" s="13">
        <f>-(AZ21-AY21)</f>
        <v>-20</v>
      </c>
      <c r="BC21" s="3">
        <f>'Year Over Year'!BD21</f>
        <v>0</v>
      </c>
      <c r="BD21" s="13">
        <f t="shared" si="29"/>
        <v>20</v>
      </c>
      <c r="BE21" s="13">
        <f>-(BD21-BC21)</f>
        <v>-20</v>
      </c>
      <c r="BG21" s="3">
        <f>'Year Over Year'!BH21</f>
        <v>0</v>
      </c>
      <c r="BH21" s="13">
        <f t="shared" si="30"/>
        <v>20</v>
      </c>
      <c r="BI21" s="13">
        <f>-(BH21-BG21)</f>
        <v>-20</v>
      </c>
      <c r="BK21" s="3">
        <f t="shared" si="18"/>
        <v>0</v>
      </c>
      <c r="BL21" s="3">
        <f t="shared" si="19"/>
        <v>60</v>
      </c>
      <c r="BM21" s="13">
        <f>-(BL21-BK21)</f>
        <v>-60</v>
      </c>
      <c r="BO21" s="13">
        <f>'Year Over Year'!BP21</f>
        <v>0</v>
      </c>
      <c r="BP21" s="13">
        <f>ROUND((((D21*30)+(H21*30)+(L21*30)+(T21*30))/120),0)</f>
        <v>20</v>
      </c>
      <c r="BQ21" s="13">
        <f t="shared" si="21"/>
        <v>-20</v>
      </c>
      <c r="BR21" s="14">
        <f t="shared" si="31"/>
        <v>-1</v>
      </c>
      <c r="BT21" s="13">
        <v>20</v>
      </c>
    </row>
    <row r="22" spans="1:72" x14ac:dyDescent="0.25">
      <c r="A22" s="9" t="s">
        <v>8</v>
      </c>
      <c r="C22" s="3">
        <f>'Year Over Year'!D22</f>
        <v>42</v>
      </c>
      <c r="D22" s="13">
        <f t="shared" si="33"/>
        <v>100</v>
      </c>
      <c r="E22" s="13">
        <f>-(D22-C22)</f>
        <v>-58</v>
      </c>
      <c r="F22" s="14"/>
      <c r="G22" s="3">
        <f>'Year Over Year'!H22</f>
        <v>74</v>
      </c>
      <c r="H22" s="13">
        <f t="shared" si="34"/>
        <v>100</v>
      </c>
      <c r="I22" s="13">
        <f>-(H22-G22)</f>
        <v>-26</v>
      </c>
      <c r="K22" s="3">
        <f>'Year Over Year'!L22</f>
        <v>57</v>
      </c>
      <c r="L22" s="13">
        <f t="shared" si="35"/>
        <v>100</v>
      </c>
      <c r="M22" s="13">
        <f>-(L22-K22)</f>
        <v>-43</v>
      </c>
      <c r="O22" s="3">
        <f t="shared" si="36"/>
        <v>58</v>
      </c>
      <c r="P22" s="3">
        <f t="shared" si="36"/>
        <v>100</v>
      </c>
      <c r="Q22" s="13">
        <f>-(P22-O22)</f>
        <v>-42</v>
      </c>
      <c r="S22" s="3">
        <f>'Year Over Year'!T22</f>
        <v>59</v>
      </c>
      <c r="T22" s="13">
        <f t="shared" si="22"/>
        <v>100</v>
      </c>
      <c r="U22" s="13">
        <f>-(T22-S22)</f>
        <v>-41</v>
      </c>
      <c r="W22" s="3">
        <f>'Year Over Year'!X22</f>
        <v>59</v>
      </c>
      <c r="X22" s="13">
        <f t="shared" si="23"/>
        <v>100</v>
      </c>
      <c r="Y22" s="13">
        <f>-(X22-W22)</f>
        <v>-41</v>
      </c>
      <c r="AA22" s="3">
        <f>'Year Over Year'!AB22</f>
        <v>0</v>
      </c>
      <c r="AB22" s="13">
        <f t="shared" si="24"/>
        <v>100</v>
      </c>
      <c r="AC22" s="13">
        <f>-(AB22-AA22)</f>
        <v>-100</v>
      </c>
      <c r="AE22" s="3">
        <f>'Year Over Year'!AF22</f>
        <v>59</v>
      </c>
      <c r="AF22" s="3">
        <f>((T22+X22+AB22)*30)/90</f>
        <v>100</v>
      </c>
      <c r="AG22" s="13">
        <f>-(AF22-AE22)</f>
        <v>-41</v>
      </c>
      <c r="AI22" s="3">
        <f>'Year Over Year'!AF22</f>
        <v>59</v>
      </c>
      <c r="AJ22" s="13">
        <f t="shared" si="25"/>
        <v>100</v>
      </c>
      <c r="AK22" s="13">
        <f>-(AJ22-AI22)</f>
        <v>-41</v>
      </c>
      <c r="AM22" s="3">
        <f>'Year Over Year'!AN22</f>
        <v>0</v>
      </c>
      <c r="AN22" s="13">
        <f t="shared" si="26"/>
        <v>100</v>
      </c>
      <c r="AO22" s="13">
        <f>-(AN22-AM22)</f>
        <v>-100</v>
      </c>
      <c r="AQ22" s="3">
        <f>'Year Over Year'!AR22</f>
        <v>0</v>
      </c>
      <c r="AR22" s="13">
        <f t="shared" si="27"/>
        <v>100</v>
      </c>
      <c r="AS22" s="13">
        <f>-(AR22-AQ22)</f>
        <v>-100</v>
      </c>
      <c r="AU22" s="3">
        <f t="shared" si="12"/>
        <v>59</v>
      </c>
      <c r="AV22" s="3">
        <f t="shared" si="13"/>
        <v>300</v>
      </c>
      <c r="AW22" s="13">
        <f>-(AV22-AU22)</f>
        <v>-241</v>
      </c>
      <c r="AY22" s="3">
        <f>'Year Over Year'!AZ22</f>
        <v>0</v>
      </c>
      <c r="AZ22" s="13">
        <f t="shared" si="28"/>
        <v>100</v>
      </c>
      <c r="BA22" s="13">
        <f>-(AZ22-AY22)</f>
        <v>-100</v>
      </c>
      <c r="BC22" s="3">
        <f>'Year Over Year'!BD22</f>
        <v>0</v>
      </c>
      <c r="BD22" s="13">
        <f t="shared" si="29"/>
        <v>100</v>
      </c>
      <c r="BE22" s="13">
        <f>-(BD22-BC22)</f>
        <v>-100</v>
      </c>
      <c r="BG22" s="3">
        <f>'Year Over Year'!BH22</f>
        <v>0</v>
      </c>
      <c r="BH22" s="13">
        <f t="shared" si="30"/>
        <v>100</v>
      </c>
      <c r="BI22" s="13">
        <f>-(BH22-BG22)</f>
        <v>-100</v>
      </c>
      <c r="BK22" s="3">
        <f t="shared" si="18"/>
        <v>0</v>
      </c>
      <c r="BL22" s="3">
        <f t="shared" si="19"/>
        <v>300</v>
      </c>
      <c r="BM22" s="13">
        <f>-(BL22-BK22)</f>
        <v>-300</v>
      </c>
      <c r="BO22" s="13">
        <f>'Year Over Year'!BP22</f>
        <v>58</v>
      </c>
      <c r="BP22" s="13">
        <f>ROUND((((D22*30)+(H22*30)+(L22*30)+(T22*30))/120),0)</f>
        <v>100</v>
      </c>
      <c r="BQ22" s="13">
        <f t="shared" si="21"/>
        <v>-42</v>
      </c>
      <c r="BR22" s="14">
        <f t="shared" si="31"/>
        <v>-0.42</v>
      </c>
      <c r="BT22" s="13">
        <v>100</v>
      </c>
    </row>
    <row r="23" spans="1:72" x14ac:dyDescent="0.25">
      <c r="A23" s="9" t="s">
        <v>9</v>
      </c>
      <c r="C23" s="3">
        <f>'Year Over Year'!D23</f>
        <v>71</v>
      </c>
      <c r="D23" s="13">
        <f t="shared" si="33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4"/>
        <v>130</v>
      </c>
      <c r="I23" s="13">
        <f>-(H23-G23)</f>
        <v>-3</v>
      </c>
      <c r="K23" s="3">
        <f>'Year Over Year'!L23</f>
        <v>99</v>
      </c>
      <c r="L23" s="13">
        <f t="shared" si="35"/>
        <v>130</v>
      </c>
      <c r="M23" s="13">
        <f>-(L23-K23)</f>
        <v>-31</v>
      </c>
      <c r="O23" s="3">
        <f t="shared" si="36"/>
        <v>99</v>
      </c>
      <c r="P23" s="3">
        <f t="shared" si="36"/>
        <v>130</v>
      </c>
      <c r="Q23" s="13">
        <f>-(P23-O23)</f>
        <v>-31</v>
      </c>
      <c r="S23" s="3">
        <f>'Year Over Year'!T23</f>
        <v>106</v>
      </c>
      <c r="T23" s="13">
        <f t="shared" si="22"/>
        <v>130</v>
      </c>
      <c r="U23" s="13">
        <f>-(T23-S23)</f>
        <v>-24</v>
      </c>
      <c r="W23" s="3">
        <f>'Year Over Year'!X23</f>
        <v>109</v>
      </c>
      <c r="X23" s="13">
        <f t="shared" si="23"/>
        <v>130</v>
      </c>
      <c r="Y23" s="13">
        <f>-(X23-W23)</f>
        <v>-21</v>
      </c>
      <c r="AA23" s="3">
        <f>'Year Over Year'!AB23</f>
        <v>0</v>
      </c>
      <c r="AB23" s="13">
        <f t="shared" si="24"/>
        <v>130</v>
      </c>
      <c r="AC23" s="13">
        <f>-(AB23-AA23)</f>
        <v>-130</v>
      </c>
      <c r="AE23" s="3">
        <f>'Year Over Year'!AF23</f>
        <v>107.5</v>
      </c>
      <c r="AF23" s="3">
        <f>((T23+X23+AB23)*30)/90</f>
        <v>130</v>
      </c>
      <c r="AG23" s="13">
        <f>-(AF23-AE23)</f>
        <v>-22.5</v>
      </c>
      <c r="AI23" s="3">
        <f>'Year Over Year'!AF23</f>
        <v>107.5</v>
      </c>
      <c r="AJ23" s="13">
        <f t="shared" si="25"/>
        <v>130</v>
      </c>
      <c r="AK23" s="13">
        <f>-(AJ23-AI23)</f>
        <v>-22.5</v>
      </c>
      <c r="AM23" s="3">
        <f>'Year Over Year'!AN23</f>
        <v>0</v>
      </c>
      <c r="AN23" s="13">
        <f t="shared" si="26"/>
        <v>130</v>
      </c>
      <c r="AO23" s="13">
        <f>-(AN23-AM23)</f>
        <v>-130</v>
      </c>
      <c r="AQ23" s="3">
        <f>'Year Over Year'!AR23</f>
        <v>0</v>
      </c>
      <c r="AR23" s="13">
        <f t="shared" si="27"/>
        <v>130</v>
      </c>
      <c r="AS23" s="13">
        <f>-(AR23-AQ23)</f>
        <v>-130</v>
      </c>
      <c r="AU23" s="3">
        <f t="shared" si="12"/>
        <v>107.5</v>
      </c>
      <c r="AV23" s="3">
        <f t="shared" si="13"/>
        <v>390</v>
      </c>
      <c r="AW23" s="13">
        <f>-(AV23-AU23)</f>
        <v>-282.5</v>
      </c>
      <c r="AY23" s="3">
        <f>'Year Over Year'!AZ23</f>
        <v>0</v>
      </c>
      <c r="AZ23" s="13">
        <f t="shared" si="28"/>
        <v>130</v>
      </c>
      <c r="BA23" s="13">
        <f>-(AZ23-AY23)</f>
        <v>-130</v>
      </c>
      <c r="BC23" s="3">
        <f>'Year Over Year'!BD23</f>
        <v>0</v>
      </c>
      <c r="BD23" s="13">
        <f t="shared" si="29"/>
        <v>130</v>
      </c>
      <c r="BE23" s="13">
        <f>-(BD23-BC23)</f>
        <v>-130</v>
      </c>
      <c r="BG23" s="3">
        <f>'Year Over Year'!BH23</f>
        <v>0</v>
      </c>
      <c r="BH23" s="13">
        <f t="shared" si="30"/>
        <v>130</v>
      </c>
      <c r="BI23" s="13">
        <f>-(BH23-BG23)</f>
        <v>-130</v>
      </c>
      <c r="BK23" s="3">
        <f t="shared" si="18"/>
        <v>0</v>
      </c>
      <c r="BL23" s="3">
        <f t="shared" si="19"/>
        <v>390</v>
      </c>
      <c r="BM23" s="13">
        <f>-(BL23-BK23)</f>
        <v>-390</v>
      </c>
      <c r="BO23" s="13">
        <f>'Year Over Year'!BP23</f>
        <v>102</v>
      </c>
      <c r="BP23" s="13">
        <f>ROUND((((D23*30)+(H23*30)+(L23*30)+(T23*30))/120),0)</f>
        <v>130</v>
      </c>
      <c r="BQ23" s="13">
        <f t="shared" si="21"/>
        <v>-28</v>
      </c>
      <c r="BR23" s="14">
        <f t="shared" si="31"/>
        <v>-0.2153846153846154</v>
      </c>
      <c r="BT23" s="13">
        <v>130</v>
      </c>
    </row>
    <row r="24" spans="1:72" x14ac:dyDescent="0.25">
      <c r="A24" s="9" t="s">
        <v>10</v>
      </c>
      <c r="C24" s="3">
        <f>'Year Over Year'!D24</f>
        <v>139</v>
      </c>
      <c r="D24" s="13">
        <f t="shared" si="33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4"/>
        <v>250</v>
      </c>
      <c r="I24" s="13">
        <f>-(H24-G24)</f>
        <v>-97</v>
      </c>
      <c r="K24" s="3">
        <f>'Year Over Year'!L24</f>
        <v>147</v>
      </c>
      <c r="L24" s="13">
        <f t="shared" si="35"/>
        <v>250</v>
      </c>
      <c r="M24" s="13">
        <f>-(L24-K24)</f>
        <v>-103</v>
      </c>
      <c r="O24" s="3">
        <f t="shared" si="36"/>
        <v>146</v>
      </c>
      <c r="P24" s="3">
        <f t="shared" si="36"/>
        <v>250</v>
      </c>
      <c r="Q24" s="13">
        <f>-(P24-O24)</f>
        <v>-104</v>
      </c>
      <c r="S24" s="3">
        <f>'Year Over Year'!T24</f>
        <v>207</v>
      </c>
      <c r="T24" s="13">
        <f t="shared" si="22"/>
        <v>250</v>
      </c>
      <c r="U24" s="13">
        <f>-(T24-S24)</f>
        <v>-43</v>
      </c>
      <c r="W24" s="3">
        <f>'Year Over Year'!X24</f>
        <v>178</v>
      </c>
      <c r="X24" s="13">
        <f t="shared" si="23"/>
        <v>250</v>
      </c>
      <c r="Y24" s="13">
        <f>-(X24-W24)</f>
        <v>-72</v>
      </c>
      <c r="AA24" s="3">
        <f>'Year Over Year'!AB24</f>
        <v>0</v>
      </c>
      <c r="AB24" s="13">
        <f t="shared" si="24"/>
        <v>250</v>
      </c>
      <c r="AC24" s="13">
        <f>-(AB24-AA24)</f>
        <v>-250</v>
      </c>
      <c r="AE24" s="3">
        <f>'Year Over Year'!AF24</f>
        <v>192.5</v>
      </c>
      <c r="AF24" s="3">
        <f>((T24+X24+AB24)*30)/90</f>
        <v>250</v>
      </c>
      <c r="AG24" s="13">
        <f>-(AF24-AE24)</f>
        <v>-57.5</v>
      </c>
      <c r="AI24" s="3">
        <f>'Year Over Year'!AF24</f>
        <v>192.5</v>
      </c>
      <c r="AJ24" s="13">
        <f t="shared" si="25"/>
        <v>250</v>
      </c>
      <c r="AK24" s="13">
        <f>-(AJ24-AI24)</f>
        <v>-57.5</v>
      </c>
      <c r="AM24" s="3">
        <f>'Year Over Year'!AN24</f>
        <v>0</v>
      </c>
      <c r="AN24" s="13">
        <f t="shared" si="26"/>
        <v>250</v>
      </c>
      <c r="AO24" s="13">
        <f>-(AN24-AM24)</f>
        <v>-250</v>
      </c>
      <c r="AQ24" s="3">
        <f>'Year Over Year'!AR24</f>
        <v>0</v>
      </c>
      <c r="AR24" s="13">
        <f t="shared" si="27"/>
        <v>250</v>
      </c>
      <c r="AS24" s="13">
        <f>-(AR24-AQ24)</f>
        <v>-250</v>
      </c>
      <c r="AU24" s="3">
        <f t="shared" si="12"/>
        <v>192.5</v>
      </c>
      <c r="AV24" s="3">
        <f t="shared" si="13"/>
        <v>750</v>
      </c>
      <c r="AW24" s="13">
        <f>-(AV24-AU24)</f>
        <v>-557.5</v>
      </c>
      <c r="AY24" s="3">
        <f>'Year Over Year'!AZ24</f>
        <v>0</v>
      </c>
      <c r="AZ24" s="13">
        <f t="shared" si="28"/>
        <v>250</v>
      </c>
      <c r="BA24" s="13">
        <f>-(AZ24-AY24)</f>
        <v>-250</v>
      </c>
      <c r="BC24" s="3">
        <f>'Year Over Year'!BD24</f>
        <v>0</v>
      </c>
      <c r="BD24" s="13">
        <f t="shared" si="29"/>
        <v>250</v>
      </c>
      <c r="BE24" s="13">
        <f>-(BD24-BC24)</f>
        <v>-250</v>
      </c>
      <c r="BG24" s="3">
        <f>'Year Over Year'!BH24</f>
        <v>0</v>
      </c>
      <c r="BH24" s="13">
        <f t="shared" si="30"/>
        <v>250</v>
      </c>
      <c r="BI24" s="13">
        <f>-(BH24-BG24)</f>
        <v>-250</v>
      </c>
      <c r="BK24" s="3">
        <f t="shared" si="18"/>
        <v>0</v>
      </c>
      <c r="BL24" s="3">
        <f t="shared" si="19"/>
        <v>750</v>
      </c>
      <c r="BM24" s="13">
        <f>-(BL24-BK24)</f>
        <v>-750</v>
      </c>
      <c r="BO24" s="13">
        <f>'Year Over Year'!BP24</f>
        <v>165</v>
      </c>
      <c r="BP24" s="13">
        <f>ROUND((((D24*30)+(H24*30)+(L24*30)+(T24*30))/120),0)</f>
        <v>250</v>
      </c>
      <c r="BQ24" s="13">
        <f t="shared" si="21"/>
        <v>-85</v>
      </c>
      <c r="BR24" s="14">
        <f t="shared" si="31"/>
        <v>-0.34</v>
      </c>
      <c r="BT24" s="13">
        <v>250</v>
      </c>
    </row>
    <row r="25" spans="1:72" x14ac:dyDescent="0.25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5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/>
      <c r="T26" s="13"/>
      <c r="U26" s="13"/>
      <c r="W26" s="3"/>
      <c r="X26" s="13"/>
      <c r="Y26" s="13"/>
      <c r="AA26" s="3">
        <f>'Year Over Year'!AB26</f>
        <v>0</v>
      </c>
      <c r="AB26" s="13">
        <f t="shared" si="24"/>
        <v>0</v>
      </c>
      <c r="AC26" s="13"/>
      <c r="AE26" s="3"/>
      <c r="AF26" s="3"/>
      <c r="AG26" s="13"/>
      <c r="AI26" s="3">
        <f>'Year Over Year'!AF26</f>
        <v>0</v>
      </c>
      <c r="AJ26" s="13">
        <f t="shared" si="25"/>
        <v>0</v>
      </c>
      <c r="AK26" s="13"/>
      <c r="AM26" s="3">
        <f>'Year Over Year'!AN26</f>
        <v>0</v>
      </c>
      <c r="AN26" s="13">
        <f t="shared" si="26"/>
        <v>0</v>
      </c>
      <c r="AO26" s="13"/>
      <c r="AQ26" s="3">
        <f>'Year Over Year'!AR26</f>
        <v>0</v>
      </c>
      <c r="AR26" s="13">
        <f t="shared" si="27"/>
        <v>0</v>
      </c>
      <c r="AS26" s="13"/>
      <c r="AU26" s="3">
        <f t="shared" si="12"/>
        <v>0</v>
      </c>
      <c r="AV26" s="3">
        <f t="shared" si="13"/>
        <v>0</v>
      </c>
      <c r="AW26" s="13"/>
      <c r="AY26" s="3">
        <f>'Year Over Year'!AZ26</f>
        <v>0</v>
      </c>
      <c r="AZ26" s="13">
        <f t="shared" si="28"/>
        <v>0</v>
      </c>
      <c r="BA26" s="13"/>
      <c r="BC26" s="3">
        <f>'Year Over Year'!BD26</f>
        <v>0</v>
      </c>
      <c r="BD26" s="13">
        <f t="shared" si="29"/>
        <v>0</v>
      </c>
      <c r="BE26" s="13"/>
      <c r="BG26" s="3">
        <f>'Year Over Year'!BH26</f>
        <v>0</v>
      </c>
      <c r="BH26" s="13">
        <f t="shared" si="30"/>
        <v>0</v>
      </c>
      <c r="BI26" s="13"/>
      <c r="BK26" s="3">
        <f t="shared" si="18"/>
        <v>0</v>
      </c>
      <c r="BL26" s="3">
        <f t="shared" si="19"/>
        <v>0</v>
      </c>
      <c r="BM26" s="13"/>
      <c r="BO26" s="13"/>
      <c r="BP26" s="13"/>
      <c r="BQ26" s="13"/>
      <c r="BR26" s="14"/>
      <c r="BT26" s="13"/>
    </row>
    <row r="27" spans="1:72" x14ac:dyDescent="0.25">
      <c r="A27" t="s">
        <v>67</v>
      </c>
      <c r="C27" s="4">
        <f>'Year Over Year'!D27</f>
        <v>81</v>
      </c>
      <c r="D27" s="15">
        <f t="shared" si="33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4"/>
        <v>100</v>
      </c>
      <c r="I27" s="15">
        <f>-(H27-G27)</f>
        <v>-10</v>
      </c>
      <c r="K27" s="4">
        <f>'Year Over Year'!L27</f>
        <v>147</v>
      </c>
      <c r="L27" s="15">
        <f t="shared" si="35"/>
        <v>100</v>
      </c>
      <c r="M27" s="15">
        <f>-(L27-K27)</f>
        <v>47</v>
      </c>
      <c r="O27" s="4">
        <f>ROUND((((C27*30)+(G27*30)+(K27*30))/90),0)</f>
        <v>106</v>
      </c>
      <c r="P27" s="4">
        <f>ROUND((((D27*30)+(H27*30)+(L27*30))/90),0)</f>
        <v>100</v>
      </c>
      <c r="Q27" s="15">
        <f>-(P27-O27)</f>
        <v>6</v>
      </c>
      <c r="S27" s="4">
        <f>'Year Over Year'!T27</f>
        <v>177</v>
      </c>
      <c r="T27" s="15">
        <f t="shared" si="22"/>
        <v>100</v>
      </c>
      <c r="U27" s="15">
        <f>-(T27-S27)</f>
        <v>77</v>
      </c>
      <c r="W27" s="4">
        <f>'Year Over Year'!X27</f>
        <v>198</v>
      </c>
      <c r="X27" s="15">
        <f t="shared" si="23"/>
        <v>100</v>
      </c>
      <c r="Y27" s="15">
        <f>-(X27-W27)</f>
        <v>98</v>
      </c>
      <c r="AA27" s="3">
        <f>'Year Over Year'!AB27</f>
        <v>0</v>
      </c>
      <c r="AB27" s="13">
        <f t="shared" si="24"/>
        <v>100</v>
      </c>
      <c r="AC27" s="13">
        <f>-(AB27-AA27)</f>
        <v>-100</v>
      </c>
      <c r="AE27" s="4">
        <f>'Year Over Year'!AF27</f>
        <v>187.5</v>
      </c>
      <c r="AF27" s="4">
        <f>((T27+X27+AB27)*30)/90</f>
        <v>100</v>
      </c>
      <c r="AG27" s="15">
        <f>-(AF27-AE27)</f>
        <v>87.5</v>
      </c>
      <c r="AI27" s="3">
        <f>'Year Over Year'!AF27</f>
        <v>187.5</v>
      </c>
      <c r="AJ27" s="13">
        <f t="shared" si="25"/>
        <v>100</v>
      </c>
      <c r="AK27" s="13">
        <f>-(AJ27-AI27)</f>
        <v>87.5</v>
      </c>
      <c r="AM27" s="3">
        <f>'Year Over Year'!AN27</f>
        <v>0</v>
      </c>
      <c r="AN27" s="13">
        <f t="shared" si="26"/>
        <v>100</v>
      </c>
      <c r="AO27" s="13">
        <f>-(AN27-AM27)</f>
        <v>-100</v>
      </c>
      <c r="AQ27" s="3">
        <f>'Year Over Year'!AR27</f>
        <v>0</v>
      </c>
      <c r="AR27" s="13">
        <f t="shared" si="27"/>
        <v>100</v>
      </c>
      <c r="AS27" s="13">
        <f>-(AR27-AQ27)</f>
        <v>-100</v>
      </c>
      <c r="AU27" s="3">
        <f t="shared" si="12"/>
        <v>187.5</v>
      </c>
      <c r="AV27" s="3">
        <f t="shared" si="13"/>
        <v>300</v>
      </c>
      <c r="AW27" s="13">
        <f>-(AV27-AU27)</f>
        <v>-112.5</v>
      </c>
      <c r="AY27" s="3">
        <f>'Year Over Year'!AZ27</f>
        <v>0</v>
      </c>
      <c r="AZ27" s="13">
        <f t="shared" si="28"/>
        <v>100</v>
      </c>
      <c r="BA27" s="13">
        <f>-(AZ27-AY27)</f>
        <v>-100</v>
      </c>
      <c r="BC27" s="3">
        <f>'Year Over Year'!BD27</f>
        <v>0</v>
      </c>
      <c r="BD27" s="13">
        <f t="shared" si="29"/>
        <v>100</v>
      </c>
      <c r="BE27" s="13">
        <f>-(BD27-BC27)</f>
        <v>-100</v>
      </c>
      <c r="BG27" s="3">
        <f>'Year Over Year'!BH27</f>
        <v>0</v>
      </c>
      <c r="BH27" s="13">
        <f t="shared" si="30"/>
        <v>100</v>
      </c>
      <c r="BI27" s="13">
        <f>-(BH27-BG27)</f>
        <v>-100</v>
      </c>
      <c r="BK27" s="3">
        <f t="shared" si="18"/>
        <v>0</v>
      </c>
      <c r="BL27" s="3">
        <f t="shared" si="19"/>
        <v>300</v>
      </c>
      <c r="BM27" s="13">
        <f>-(BL27-BK27)</f>
        <v>-300</v>
      </c>
      <c r="BO27" s="15">
        <f>'Year Over Year'!BP27</f>
        <v>139</v>
      </c>
      <c r="BP27" s="15">
        <f>ROUND((((D27*30)+(H27*30)+(L27*30)+(T27*30))/120),0)</f>
        <v>100</v>
      </c>
      <c r="BQ27" s="15">
        <f>-(BP27-BO27)</f>
        <v>39</v>
      </c>
      <c r="BR27" s="14"/>
      <c r="BT27" s="15">
        <v>100</v>
      </c>
    </row>
    <row r="28" spans="1:72" s="1" customFormat="1" x14ac:dyDescent="0.25">
      <c r="C28" s="10">
        <f>SUM(C9:C27)</f>
        <v>3005</v>
      </c>
      <c r="D28" s="10">
        <f>SUM(D9:D27)</f>
        <v>3795</v>
      </c>
      <c r="E28" s="10">
        <f>SUM(E9:E27)</f>
        <v>-790</v>
      </c>
      <c r="F28" s="11"/>
      <c r="G28" s="10">
        <f>SUM(G9:G27)</f>
        <v>3406</v>
      </c>
      <c r="H28" s="10">
        <f>SUM(H9:H27)</f>
        <v>3861</v>
      </c>
      <c r="I28" s="10">
        <f>SUM(I9:I27)</f>
        <v>-455.00000000000011</v>
      </c>
      <c r="K28" s="10">
        <f>SUM(K9:K27)</f>
        <v>3500</v>
      </c>
      <c r="L28" s="10">
        <f>SUM(L9:L27)</f>
        <v>3933.6</v>
      </c>
      <c r="M28" s="10">
        <f>SUM(M9:M27)</f>
        <v>-433.6</v>
      </c>
      <c r="O28" s="10">
        <f>SUM(O9:O27)</f>
        <v>3303</v>
      </c>
      <c r="P28" s="10">
        <f>SUM(P9:P27)</f>
        <v>3863</v>
      </c>
      <c r="Q28" s="10">
        <f>SUM(Q9:Q27)</f>
        <v>-560</v>
      </c>
      <c r="S28" s="10">
        <f>SUM(S9:S27)</f>
        <v>3512</v>
      </c>
      <c r="T28" s="10">
        <f>SUM(T9:T27)</f>
        <v>4013.9</v>
      </c>
      <c r="U28" s="10">
        <f>SUM(U9:U27)</f>
        <v>-501.90000000000009</v>
      </c>
      <c r="W28" s="10">
        <f>SUM(W9:W27)</f>
        <v>3599</v>
      </c>
      <c r="X28" s="10">
        <f>SUM(X9:X27)</f>
        <v>4101.8999999999996</v>
      </c>
      <c r="Y28" s="10">
        <f>SUM(Y9:Y27)</f>
        <v>-502.90000000000009</v>
      </c>
      <c r="AA28" s="10">
        <f>SUM(AA9:AA27)</f>
        <v>0</v>
      </c>
      <c r="AB28" s="10">
        <f>SUM(AB9:AB27)</f>
        <v>4198.7</v>
      </c>
      <c r="AC28" s="10">
        <f>SUM(AC9:AC27)</f>
        <v>-4198.7</v>
      </c>
      <c r="AE28" s="10">
        <f>SUM(AE9:AE27)</f>
        <v>3557.5</v>
      </c>
      <c r="AF28" s="10">
        <f>SUM(AF9:AF27)</f>
        <v>4104.8333333333339</v>
      </c>
      <c r="AG28" s="10">
        <f>SUM(AG9:AG27)</f>
        <v>-547.33333333333337</v>
      </c>
      <c r="AI28" s="10">
        <f>SUM(AI9:AI27)</f>
        <v>3557.5</v>
      </c>
      <c r="AJ28" s="10">
        <f>SUM(AJ9:AJ27)</f>
        <v>4305.3999999999996</v>
      </c>
      <c r="AK28" s="10">
        <f>SUM(AK9:AK27)</f>
        <v>-747.90000000000009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3557.5</v>
      </c>
      <c r="AV28" s="10">
        <f>SUM(AV9:AV27)</f>
        <v>13278.1</v>
      </c>
      <c r="AW28" s="10">
        <f>SUM(AW9:AW27)</f>
        <v>-9720.6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3405</v>
      </c>
      <c r="BP28" s="10">
        <f>SUM(BP9:BP27)</f>
        <v>3901</v>
      </c>
      <c r="BQ28" s="10">
        <f>SUM(BQ9:BQ27)</f>
        <v>-496</v>
      </c>
      <c r="BR28" s="11">
        <f>BQ28/BP28</f>
        <v>-0.12714688541399641</v>
      </c>
      <c r="BT28" s="10">
        <f>SUM(BT9:BT27)</f>
        <v>5018</v>
      </c>
    </row>
    <row r="31" spans="1:72" x14ac:dyDescent="0.25">
      <c r="A31" t="s">
        <v>70</v>
      </c>
    </row>
    <row r="32" spans="1:72" x14ac:dyDescent="0.25">
      <c r="A32" t="s">
        <v>72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2001-06-11T19:29:10Z</cp:lastPrinted>
  <dcterms:created xsi:type="dcterms:W3CDTF">2001-02-23T21:22:57Z</dcterms:created>
  <dcterms:modified xsi:type="dcterms:W3CDTF">2023-09-10T15:18:19Z</dcterms:modified>
</cp:coreProperties>
</file>