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32" windowHeight="8808"/>
  </bookViews>
  <sheets>
    <sheet name="By Group" sheetId="1" r:id="rId1"/>
    <sheet name="Summary" sheetId="2" r:id="rId2"/>
  </sheets>
  <definedNames>
    <definedName name="_xlnm.Print_Area" localSheetId="0">'By Group'!$A$1:$AL$214</definedName>
    <definedName name="_xlnm.Print_Titles" localSheetId="0">'By Group'!$1:$6</definedName>
  </definedNames>
  <calcPr calcId="92512" fullCalcOnLoad="1"/>
</workbook>
</file>

<file path=xl/calcChain.xml><?xml version="1.0" encoding="utf-8"?>
<calcChain xmlns="http://schemas.openxmlformats.org/spreadsheetml/2006/main">
  <c r="E9" i="1" l="1"/>
  <c r="AJ9" i="1"/>
  <c r="AL9" i="1"/>
  <c r="AN9" i="1"/>
  <c r="AO9" i="1"/>
  <c r="AP9" i="1"/>
  <c r="AQ9" i="1"/>
  <c r="AR9" i="1"/>
  <c r="AS9" i="1"/>
  <c r="AU9" i="1"/>
  <c r="AJ10" i="1"/>
  <c r="AL10" i="1"/>
  <c r="AN10" i="1"/>
  <c r="AO10" i="1"/>
  <c r="AP10" i="1"/>
  <c r="AQ10" i="1"/>
  <c r="AR10" i="1"/>
  <c r="AS10" i="1"/>
  <c r="AU10" i="1"/>
  <c r="AJ11" i="1"/>
  <c r="AL11" i="1"/>
  <c r="AJ12" i="1"/>
  <c r="AL12" i="1"/>
  <c r="AN12" i="1"/>
  <c r="AO12" i="1"/>
  <c r="AP12" i="1"/>
  <c r="AQ12" i="1"/>
  <c r="AR12" i="1"/>
  <c r="AS12" i="1"/>
  <c r="AU12" i="1"/>
  <c r="AJ13" i="1"/>
  <c r="AL13" i="1"/>
  <c r="AN13" i="1"/>
  <c r="AO13" i="1"/>
  <c r="AP13" i="1"/>
  <c r="AQ13" i="1"/>
  <c r="AR13" i="1"/>
  <c r="AS13" i="1"/>
  <c r="AU13" i="1"/>
  <c r="AH14" i="1"/>
  <c r="AJ14" i="1"/>
  <c r="AL14" i="1"/>
  <c r="AN14" i="1"/>
  <c r="AO14" i="1"/>
  <c r="AP14" i="1"/>
  <c r="AQ14" i="1"/>
  <c r="AR14" i="1"/>
  <c r="AS14" i="1"/>
  <c r="AU14" i="1"/>
  <c r="AJ15" i="1"/>
  <c r="AL15" i="1"/>
  <c r="AN15" i="1"/>
  <c r="AO15" i="1"/>
  <c r="AP15" i="1"/>
  <c r="AQ15" i="1"/>
  <c r="AR15" i="1"/>
  <c r="AS15" i="1"/>
  <c r="AU15" i="1"/>
  <c r="AJ16" i="1"/>
  <c r="AL16" i="1"/>
  <c r="AN16" i="1"/>
  <c r="AO16" i="1"/>
  <c r="AP16" i="1"/>
  <c r="AQ16" i="1"/>
  <c r="AR16" i="1"/>
  <c r="AS16" i="1"/>
  <c r="AU16" i="1"/>
  <c r="E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H18" i="1"/>
  <c r="AJ18" i="1"/>
  <c r="AL18" i="1"/>
  <c r="AN18" i="1"/>
  <c r="AO18" i="1"/>
  <c r="AP18" i="1"/>
  <c r="AQ18" i="1"/>
  <c r="AR18" i="1"/>
  <c r="AS18" i="1"/>
  <c r="AU18" i="1"/>
  <c r="AJ20" i="1"/>
  <c r="AL20" i="1"/>
  <c r="AH21" i="1"/>
  <c r="AJ21" i="1"/>
  <c r="AL21" i="1"/>
  <c r="AN21" i="1"/>
  <c r="AO21" i="1"/>
  <c r="AP21" i="1"/>
  <c r="AQ21" i="1"/>
  <c r="AR21" i="1"/>
  <c r="AS21" i="1"/>
  <c r="AU21" i="1"/>
  <c r="AJ22" i="1"/>
  <c r="AL22" i="1"/>
  <c r="AN22" i="1"/>
  <c r="AO22" i="1"/>
  <c r="AP22" i="1"/>
  <c r="AQ22" i="1"/>
  <c r="AR22" i="1"/>
  <c r="AS22" i="1"/>
  <c r="AU22" i="1"/>
  <c r="AF23" i="1"/>
  <c r="AH23" i="1"/>
  <c r="AJ23" i="1"/>
  <c r="AL23" i="1"/>
  <c r="AN23" i="1"/>
  <c r="AO23" i="1"/>
  <c r="AP23" i="1"/>
  <c r="AQ23" i="1"/>
  <c r="AR23" i="1"/>
  <c r="AS23" i="1"/>
  <c r="AU23" i="1"/>
  <c r="AH24" i="1"/>
  <c r="AJ24" i="1"/>
  <c r="AL24" i="1"/>
  <c r="AN24" i="1"/>
  <c r="AO24" i="1"/>
  <c r="AP24" i="1"/>
  <c r="AQ24" i="1"/>
  <c r="AR24" i="1"/>
  <c r="AS24" i="1"/>
  <c r="AU24" i="1"/>
  <c r="AH25" i="1"/>
  <c r="AJ25" i="1"/>
  <c r="AL25" i="1"/>
  <c r="AN25" i="1"/>
  <c r="AO25" i="1"/>
  <c r="AP25" i="1"/>
  <c r="AQ25" i="1"/>
  <c r="AR25" i="1"/>
  <c r="AS25" i="1"/>
  <c r="AU25" i="1"/>
  <c r="AH26" i="1"/>
  <c r="AJ26" i="1"/>
  <c r="AL26" i="1"/>
  <c r="AN26" i="1"/>
  <c r="AO26" i="1"/>
  <c r="AP26" i="1"/>
  <c r="AQ26" i="1"/>
  <c r="AR26" i="1"/>
  <c r="AS26" i="1"/>
  <c r="AU26" i="1"/>
  <c r="AJ27" i="1"/>
  <c r="AL27" i="1"/>
  <c r="AN27" i="1"/>
  <c r="AO27" i="1"/>
  <c r="AP27" i="1"/>
  <c r="AQ27" i="1"/>
  <c r="AR27" i="1"/>
  <c r="AS27" i="1"/>
  <c r="AU27" i="1"/>
  <c r="AJ28" i="1"/>
  <c r="AL28" i="1"/>
  <c r="AN28" i="1"/>
  <c r="AO28" i="1"/>
  <c r="AP28" i="1"/>
  <c r="AQ28" i="1"/>
  <c r="AR28" i="1"/>
  <c r="AS28" i="1"/>
  <c r="AU28" i="1"/>
  <c r="E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H30" i="1"/>
  <c r="AJ30" i="1"/>
  <c r="AL30" i="1"/>
  <c r="AN30" i="1"/>
  <c r="AO30" i="1"/>
  <c r="AP30" i="1"/>
  <c r="AQ30" i="1"/>
  <c r="AR30" i="1"/>
  <c r="AS30" i="1"/>
  <c r="AU30" i="1"/>
  <c r="AH33" i="1"/>
  <c r="AJ33" i="1"/>
  <c r="AL33" i="1"/>
  <c r="AN33" i="1"/>
  <c r="AO33" i="1"/>
  <c r="AP33" i="1"/>
  <c r="AQ33" i="1"/>
  <c r="AR33" i="1"/>
  <c r="AS33" i="1"/>
  <c r="AU33" i="1"/>
  <c r="AH34" i="1"/>
  <c r="AJ34" i="1"/>
  <c r="AL34" i="1"/>
  <c r="AN34" i="1"/>
  <c r="AO34" i="1"/>
  <c r="AP34" i="1"/>
  <c r="AQ34" i="1"/>
  <c r="AR34" i="1"/>
  <c r="AS34" i="1"/>
  <c r="AU34" i="1"/>
  <c r="AH35" i="1"/>
  <c r="AJ35" i="1"/>
  <c r="AL35" i="1"/>
  <c r="AN35" i="1"/>
  <c r="AO35" i="1"/>
  <c r="AP35" i="1"/>
  <c r="AQ35" i="1"/>
  <c r="AR35" i="1"/>
  <c r="AS35" i="1"/>
  <c r="AU35" i="1"/>
  <c r="AH36" i="1"/>
  <c r="AJ36" i="1"/>
  <c r="AL36" i="1"/>
  <c r="AN36" i="1"/>
  <c r="AO36" i="1"/>
  <c r="AP36" i="1"/>
  <c r="AQ36" i="1"/>
  <c r="AR36" i="1"/>
  <c r="AS36" i="1"/>
  <c r="AU36" i="1"/>
  <c r="AH37" i="1"/>
  <c r="AJ37" i="1"/>
  <c r="AL37" i="1"/>
  <c r="AN37" i="1"/>
  <c r="AO37" i="1"/>
  <c r="AP37" i="1"/>
  <c r="AQ37" i="1"/>
  <c r="AR37" i="1"/>
  <c r="AS37" i="1"/>
  <c r="AU37" i="1"/>
  <c r="AH38" i="1"/>
  <c r="AJ38" i="1"/>
  <c r="AL38" i="1"/>
  <c r="AN38" i="1"/>
  <c r="AO38" i="1"/>
  <c r="AP38" i="1"/>
  <c r="AQ38" i="1"/>
  <c r="AR38" i="1"/>
  <c r="AS38" i="1"/>
  <c r="AU38" i="1"/>
  <c r="E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H40" i="1"/>
  <c r="AJ40" i="1"/>
  <c r="AL40" i="1"/>
  <c r="AN40" i="1"/>
  <c r="AO40" i="1"/>
  <c r="AP40" i="1"/>
  <c r="AQ40" i="1"/>
  <c r="AR40" i="1"/>
  <c r="AS40" i="1"/>
  <c r="AT40" i="1"/>
  <c r="AU40" i="1"/>
  <c r="AJ43" i="1"/>
  <c r="AL43" i="1"/>
  <c r="AN43" i="1"/>
  <c r="AO43" i="1"/>
  <c r="AP43" i="1"/>
  <c r="AQ43" i="1"/>
  <c r="AR43" i="1"/>
  <c r="AS43" i="1"/>
  <c r="AU43" i="1"/>
  <c r="AJ44" i="1"/>
  <c r="AL44" i="1"/>
  <c r="AN44" i="1"/>
  <c r="AO44" i="1"/>
  <c r="AP44" i="1"/>
  <c r="AQ44" i="1"/>
  <c r="AR44" i="1"/>
  <c r="AS44" i="1"/>
  <c r="AU44" i="1"/>
  <c r="AJ45" i="1"/>
  <c r="AL45" i="1"/>
  <c r="AN45" i="1"/>
  <c r="AO45" i="1"/>
  <c r="AP45" i="1"/>
  <c r="AQ45" i="1"/>
  <c r="AR45" i="1"/>
  <c r="AS45" i="1"/>
  <c r="AU45" i="1"/>
  <c r="AH46" i="1"/>
  <c r="AJ46" i="1"/>
  <c r="AL46" i="1"/>
  <c r="AN46" i="1"/>
  <c r="AO46" i="1"/>
  <c r="AP46" i="1"/>
  <c r="AQ46" i="1"/>
  <c r="AR46" i="1"/>
  <c r="AS46" i="1"/>
  <c r="AU46" i="1"/>
  <c r="AJ47" i="1"/>
  <c r="AL47" i="1"/>
  <c r="AN47" i="1"/>
  <c r="AO47" i="1"/>
  <c r="AP47" i="1"/>
  <c r="AQ47" i="1"/>
  <c r="AR47" i="1"/>
  <c r="AS47" i="1"/>
  <c r="AU47" i="1"/>
  <c r="AJ48" i="1"/>
  <c r="AL48" i="1"/>
  <c r="AN48" i="1"/>
  <c r="AO48" i="1"/>
  <c r="AP48" i="1"/>
  <c r="AQ48" i="1"/>
  <c r="AR48" i="1"/>
  <c r="AS48" i="1"/>
  <c r="AU48" i="1"/>
  <c r="AJ49" i="1"/>
  <c r="AL49" i="1"/>
  <c r="AN49" i="1"/>
  <c r="AO49" i="1"/>
  <c r="AP49" i="1"/>
  <c r="AQ49" i="1"/>
  <c r="AR49" i="1"/>
  <c r="AS49" i="1"/>
  <c r="AU49" i="1"/>
  <c r="E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H51" i="1"/>
  <c r="AJ51" i="1"/>
  <c r="AL51" i="1"/>
  <c r="AN51" i="1"/>
  <c r="AO51" i="1"/>
  <c r="AP51" i="1"/>
  <c r="AQ51" i="1"/>
  <c r="AR51" i="1"/>
  <c r="AS51" i="1"/>
  <c r="AU51" i="1"/>
  <c r="AJ54" i="1"/>
  <c r="AL54" i="1"/>
  <c r="AN54" i="1"/>
  <c r="AO54" i="1"/>
  <c r="AP54" i="1"/>
  <c r="AQ54" i="1"/>
  <c r="AR54" i="1"/>
  <c r="AS54" i="1"/>
  <c r="AU54" i="1"/>
  <c r="AJ55" i="1"/>
  <c r="AL55" i="1"/>
  <c r="AN55" i="1"/>
  <c r="AO55" i="1"/>
  <c r="AP55" i="1"/>
  <c r="AQ55" i="1"/>
  <c r="AR55" i="1"/>
  <c r="AS55" i="1"/>
  <c r="AU55" i="1"/>
  <c r="O56" i="1"/>
  <c r="AH56" i="1"/>
  <c r="AJ56" i="1"/>
  <c r="AL56" i="1"/>
  <c r="AN56" i="1"/>
  <c r="AO56" i="1"/>
  <c r="AP56" i="1"/>
  <c r="AQ56" i="1"/>
  <c r="AR56" i="1"/>
  <c r="AS56" i="1"/>
  <c r="AU56" i="1"/>
  <c r="AH57" i="1"/>
  <c r="AJ57" i="1"/>
  <c r="AL57" i="1"/>
  <c r="AN57" i="1"/>
  <c r="AO57" i="1"/>
  <c r="AP57" i="1"/>
  <c r="AQ57" i="1"/>
  <c r="AR57" i="1"/>
  <c r="AS57" i="1"/>
  <c r="AU57" i="1"/>
  <c r="AH58" i="1"/>
  <c r="AJ58" i="1"/>
  <c r="AL58" i="1"/>
  <c r="AN58" i="1"/>
  <c r="AO58" i="1"/>
  <c r="AP58" i="1"/>
  <c r="AQ58" i="1"/>
  <c r="AR58" i="1"/>
  <c r="AS58" i="1"/>
  <c r="AU58" i="1"/>
  <c r="O59" i="1"/>
  <c r="AH59" i="1"/>
  <c r="AJ59" i="1"/>
  <c r="AL59" i="1"/>
  <c r="AN59" i="1"/>
  <c r="AO59" i="1"/>
  <c r="AP59" i="1"/>
  <c r="AQ59" i="1"/>
  <c r="AR59" i="1"/>
  <c r="AS59" i="1"/>
  <c r="AU59" i="1"/>
  <c r="AH60" i="1"/>
  <c r="AJ60" i="1"/>
  <c r="AL60" i="1"/>
  <c r="AN60" i="1"/>
  <c r="AO60" i="1"/>
  <c r="AP60" i="1"/>
  <c r="AQ60" i="1"/>
  <c r="AR60" i="1"/>
  <c r="AS60" i="1"/>
  <c r="AU60" i="1"/>
  <c r="AJ61" i="1"/>
  <c r="AL61" i="1"/>
  <c r="AN61" i="1"/>
  <c r="AO61" i="1"/>
  <c r="AP61" i="1"/>
  <c r="AQ61" i="1"/>
  <c r="AR61" i="1"/>
  <c r="AS61" i="1"/>
  <c r="AU61" i="1"/>
  <c r="AJ62" i="1"/>
  <c r="AL62" i="1"/>
  <c r="AN62" i="1"/>
  <c r="AO62" i="1"/>
  <c r="AP62" i="1"/>
  <c r="AQ62" i="1"/>
  <c r="AR62" i="1"/>
  <c r="AS62" i="1"/>
  <c r="AU62" i="1"/>
  <c r="E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H64" i="1"/>
  <c r="AJ64" i="1"/>
  <c r="AL64" i="1"/>
  <c r="AN64" i="1"/>
  <c r="AO64" i="1"/>
  <c r="AP64" i="1"/>
  <c r="AQ64" i="1"/>
  <c r="AR64" i="1"/>
  <c r="AS64" i="1"/>
  <c r="AU64" i="1"/>
  <c r="AJ67" i="1"/>
  <c r="AL67" i="1"/>
  <c r="AN67" i="1"/>
  <c r="AO67" i="1"/>
  <c r="AP67" i="1"/>
  <c r="AQ67" i="1"/>
  <c r="AR67" i="1"/>
  <c r="AS67" i="1"/>
  <c r="AU67" i="1"/>
  <c r="E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J69" i="1"/>
  <c r="AL69" i="1"/>
  <c r="AN69" i="1"/>
  <c r="AO69" i="1"/>
  <c r="AP69" i="1"/>
  <c r="AQ69" i="1"/>
  <c r="AR69" i="1"/>
  <c r="AS69" i="1"/>
  <c r="AU69" i="1"/>
  <c r="AJ72" i="1"/>
  <c r="AL72" i="1"/>
  <c r="AN72" i="1"/>
  <c r="AO72" i="1"/>
  <c r="AP72" i="1"/>
  <c r="AQ72" i="1"/>
  <c r="AR72" i="1"/>
  <c r="AS72" i="1"/>
  <c r="AU72" i="1"/>
  <c r="AJ73" i="1"/>
  <c r="AL73" i="1"/>
  <c r="AN73" i="1"/>
  <c r="AO73" i="1"/>
  <c r="AP73" i="1"/>
  <c r="AQ73" i="1"/>
  <c r="AR73" i="1"/>
  <c r="AS73" i="1"/>
  <c r="AU73" i="1"/>
  <c r="E74" i="1"/>
  <c r="AJ74" i="1"/>
  <c r="AL74" i="1"/>
  <c r="AN74" i="1"/>
  <c r="AO74" i="1"/>
  <c r="AP74" i="1"/>
  <c r="AQ74" i="1"/>
  <c r="AR74" i="1"/>
  <c r="AS74" i="1"/>
  <c r="AU74" i="1"/>
  <c r="E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J76" i="1"/>
  <c r="AL76" i="1"/>
  <c r="AN76" i="1"/>
  <c r="AO76" i="1"/>
  <c r="AP76" i="1"/>
  <c r="AQ76" i="1"/>
  <c r="AR76" i="1"/>
  <c r="AS76" i="1"/>
  <c r="AU76" i="1"/>
  <c r="AH79" i="1"/>
  <c r="AJ79" i="1"/>
  <c r="AL79" i="1"/>
  <c r="AN79" i="1"/>
  <c r="AO79" i="1"/>
  <c r="AP79" i="1"/>
  <c r="AQ79" i="1"/>
  <c r="AR79" i="1"/>
  <c r="AS79" i="1"/>
  <c r="AU79" i="1"/>
  <c r="AH80" i="1"/>
  <c r="AJ80" i="1"/>
  <c r="AL80" i="1"/>
  <c r="AN80" i="1"/>
  <c r="AO80" i="1"/>
  <c r="AP80" i="1"/>
  <c r="AQ80" i="1"/>
  <c r="AR80" i="1"/>
  <c r="AS80" i="1"/>
  <c r="AU80" i="1"/>
  <c r="AJ81" i="1"/>
  <c r="AL81" i="1"/>
  <c r="AN81" i="1"/>
  <c r="AO81" i="1"/>
  <c r="AP81" i="1"/>
  <c r="AQ81" i="1"/>
  <c r="AR81" i="1"/>
  <c r="AS81" i="1"/>
  <c r="AU81" i="1"/>
  <c r="E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H83" i="1"/>
  <c r="AJ83" i="1"/>
  <c r="AL83" i="1"/>
  <c r="AN83" i="1"/>
  <c r="AO83" i="1"/>
  <c r="AP83" i="1"/>
  <c r="AQ83" i="1"/>
  <c r="AR83" i="1"/>
  <c r="AS83" i="1"/>
  <c r="AU83" i="1"/>
  <c r="N86" i="1"/>
  <c r="P86" i="1"/>
  <c r="R86" i="1"/>
  <c r="S86" i="1"/>
  <c r="T86" i="1"/>
  <c r="U86" i="1"/>
  <c r="V86" i="1"/>
  <c r="W86" i="1"/>
  <c r="X86" i="1"/>
  <c r="Y86" i="1"/>
  <c r="Z86" i="1"/>
  <c r="AB86" i="1"/>
  <c r="AH86" i="1"/>
  <c r="AL86" i="1"/>
  <c r="AN86" i="1"/>
  <c r="AO86" i="1"/>
  <c r="AP86" i="1"/>
  <c r="AQ86" i="1"/>
  <c r="AR86" i="1"/>
  <c r="AS86" i="1"/>
  <c r="AU86" i="1"/>
  <c r="AJ87" i="1"/>
  <c r="AL87" i="1"/>
  <c r="AN87" i="1"/>
  <c r="AO87" i="1"/>
  <c r="AP87" i="1"/>
  <c r="AQ87" i="1"/>
  <c r="AR87" i="1"/>
  <c r="AS87" i="1"/>
  <c r="AU87" i="1"/>
  <c r="AJ88" i="1"/>
  <c r="AL88" i="1"/>
  <c r="AN88" i="1"/>
  <c r="AO88" i="1"/>
  <c r="AP88" i="1"/>
  <c r="AQ88" i="1"/>
  <c r="AR88" i="1"/>
  <c r="AS88" i="1"/>
  <c r="AU88" i="1"/>
  <c r="AJ89" i="1"/>
  <c r="AL89" i="1"/>
  <c r="AN89" i="1"/>
  <c r="AO89" i="1"/>
  <c r="AP89" i="1"/>
  <c r="AQ89" i="1"/>
  <c r="AR89" i="1"/>
  <c r="AS89" i="1"/>
  <c r="AU89" i="1"/>
  <c r="AJ90" i="1"/>
  <c r="AL90" i="1"/>
  <c r="AN90" i="1"/>
  <c r="AO90" i="1"/>
  <c r="AP90" i="1"/>
  <c r="AQ90" i="1"/>
  <c r="AR90" i="1"/>
  <c r="AS90" i="1"/>
  <c r="AU90" i="1"/>
  <c r="AJ91" i="1"/>
  <c r="AL91" i="1"/>
  <c r="AN91" i="1"/>
  <c r="AO91" i="1"/>
  <c r="AP91" i="1"/>
  <c r="AQ91" i="1"/>
  <c r="AR91" i="1"/>
  <c r="AS91" i="1"/>
  <c r="AU91" i="1"/>
  <c r="AJ92" i="1"/>
  <c r="AL92" i="1"/>
  <c r="AN92" i="1"/>
  <c r="AO92" i="1"/>
  <c r="AP92" i="1"/>
  <c r="AQ92" i="1"/>
  <c r="AR92" i="1"/>
  <c r="AS92" i="1"/>
  <c r="AU92" i="1"/>
  <c r="AJ93" i="1"/>
  <c r="AL93" i="1"/>
  <c r="AN93" i="1"/>
  <c r="AO93" i="1"/>
  <c r="AP93" i="1"/>
  <c r="AQ93" i="1"/>
  <c r="AR93" i="1"/>
  <c r="AS93" i="1"/>
  <c r="AU93" i="1"/>
  <c r="AJ94" i="1"/>
  <c r="AL94" i="1"/>
  <c r="AN94" i="1"/>
  <c r="AO94" i="1"/>
  <c r="AP94" i="1"/>
  <c r="AQ94" i="1"/>
  <c r="AR94" i="1"/>
  <c r="AS94" i="1"/>
  <c r="AU94" i="1"/>
  <c r="AJ95" i="1"/>
  <c r="AL95" i="1"/>
  <c r="AN95" i="1"/>
  <c r="AO95" i="1"/>
  <c r="AP95" i="1"/>
  <c r="AQ95" i="1"/>
  <c r="AR95" i="1"/>
  <c r="AS95" i="1"/>
  <c r="AU95" i="1"/>
  <c r="AN96" i="1"/>
  <c r="AO96" i="1"/>
  <c r="AP96" i="1"/>
  <c r="AQ96" i="1"/>
  <c r="AR96" i="1"/>
  <c r="AS96" i="1"/>
  <c r="AU96" i="1"/>
  <c r="AJ97" i="1"/>
  <c r="AL97" i="1"/>
  <c r="AN97" i="1"/>
  <c r="AO97" i="1"/>
  <c r="AP97" i="1"/>
  <c r="AQ97" i="1"/>
  <c r="AR97" i="1"/>
  <c r="AS97" i="1"/>
  <c r="AU97" i="1"/>
  <c r="AJ98" i="1"/>
  <c r="AL98" i="1"/>
  <c r="AN98" i="1"/>
  <c r="AO98" i="1"/>
  <c r="AP98" i="1"/>
  <c r="AQ98" i="1"/>
  <c r="AR98" i="1"/>
  <c r="AS98" i="1"/>
  <c r="AU98" i="1"/>
  <c r="P99" i="1"/>
  <c r="Q99" i="1"/>
  <c r="R99" i="1"/>
  <c r="AH99" i="1"/>
  <c r="AJ99" i="1"/>
  <c r="AL99" i="1"/>
  <c r="AN99" i="1"/>
  <c r="AO99" i="1"/>
  <c r="AP99" i="1"/>
  <c r="AQ99" i="1"/>
  <c r="AR99" i="1"/>
  <c r="AS99" i="1"/>
  <c r="AU99" i="1"/>
  <c r="E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H101" i="1"/>
  <c r="AJ101" i="1"/>
  <c r="AL101" i="1"/>
  <c r="AN101" i="1"/>
  <c r="AO101" i="1"/>
  <c r="AP101" i="1"/>
  <c r="AQ101" i="1"/>
  <c r="AR101" i="1"/>
  <c r="AS101" i="1"/>
  <c r="AU101" i="1"/>
  <c r="E104" i="1"/>
  <c r="AH104" i="1"/>
  <c r="AJ104" i="1"/>
  <c r="AL104" i="1"/>
  <c r="AN104" i="1"/>
  <c r="AO104" i="1"/>
  <c r="AP104" i="1"/>
  <c r="AQ104" i="1"/>
  <c r="AR104" i="1"/>
  <c r="AS104" i="1"/>
  <c r="AU104" i="1"/>
  <c r="AJ105" i="1"/>
  <c r="AL105" i="1"/>
  <c r="AN105" i="1"/>
  <c r="AO105" i="1"/>
  <c r="AP105" i="1"/>
  <c r="AQ105" i="1"/>
  <c r="AR105" i="1"/>
  <c r="AS105" i="1"/>
  <c r="AU105" i="1"/>
  <c r="AJ106" i="1"/>
  <c r="AL106" i="1"/>
  <c r="AN106" i="1"/>
  <c r="AO106" i="1"/>
  <c r="AP106" i="1"/>
  <c r="AQ106" i="1"/>
  <c r="AR106" i="1"/>
  <c r="AS106" i="1"/>
  <c r="AU106" i="1"/>
  <c r="AJ107" i="1"/>
  <c r="AL107" i="1"/>
  <c r="AN107" i="1"/>
  <c r="AO107" i="1"/>
  <c r="AP107" i="1"/>
  <c r="AQ107" i="1"/>
  <c r="AR107" i="1"/>
  <c r="AS107" i="1"/>
  <c r="AU107" i="1"/>
  <c r="AJ108" i="1"/>
  <c r="AL108" i="1"/>
  <c r="AN108" i="1"/>
  <c r="AO108" i="1"/>
  <c r="AP108" i="1"/>
  <c r="AQ108" i="1"/>
  <c r="AR108" i="1"/>
  <c r="AS108" i="1"/>
  <c r="AU108" i="1"/>
  <c r="E109" i="1"/>
  <c r="AJ109" i="1"/>
  <c r="AL109" i="1"/>
  <c r="AN109" i="1"/>
  <c r="AO109" i="1"/>
  <c r="AP109" i="1"/>
  <c r="AQ109" i="1"/>
  <c r="AR109" i="1"/>
  <c r="AS109" i="1"/>
  <c r="AU109" i="1"/>
  <c r="E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H111" i="1"/>
  <c r="AJ111" i="1"/>
  <c r="AL111" i="1"/>
  <c r="AN111" i="1"/>
  <c r="AO111" i="1"/>
  <c r="AP111" i="1"/>
  <c r="AQ111" i="1"/>
  <c r="AR111" i="1"/>
  <c r="AS111" i="1"/>
  <c r="AU111" i="1"/>
  <c r="AJ114" i="1"/>
  <c r="AL114" i="1"/>
  <c r="AN114" i="1"/>
  <c r="AO114" i="1"/>
  <c r="AP114" i="1"/>
  <c r="AQ114" i="1"/>
  <c r="AR114" i="1"/>
  <c r="AS114" i="1"/>
  <c r="AU114" i="1"/>
  <c r="AH115" i="1"/>
  <c r="AJ115" i="1"/>
  <c r="AL115" i="1"/>
  <c r="AN115" i="1"/>
  <c r="AO115" i="1"/>
  <c r="AP115" i="1"/>
  <c r="AQ115" i="1"/>
  <c r="AR115" i="1"/>
  <c r="AS115" i="1"/>
  <c r="AU115" i="1"/>
  <c r="E116" i="1"/>
  <c r="AJ116" i="1"/>
  <c r="AL116" i="1"/>
  <c r="AN116" i="1"/>
  <c r="AO116" i="1"/>
  <c r="AP116" i="1"/>
  <c r="AQ116" i="1"/>
  <c r="AR116" i="1"/>
  <c r="AS116" i="1"/>
  <c r="AU116" i="1"/>
  <c r="AH117" i="1"/>
  <c r="AJ117" i="1"/>
  <c r="AL117" i="1"/>
  <c r="AN117" i="1"/>
  <c r="AO117" i="1"/>
  <c r="AP117" i="1"/>
  <c r="AQ117" i="1"/>
  <c r="AR117" i="1"/>
  <c r="AS117" i="1"/>
  <c r="AU117" i="1"/>
  <c r="AJ118" i="1"/>
  <c r="AL118" i="1"/>
  <c r="AN118" i="1"/>
  <c r="AO118" i="1"/>
  <c r="AP118" i="1"/>
  <c r="AQ118" i="1"/>
  <c r="AR118" i="1"/>
  <c r="AS118" i="1"/>
  <c r="AU118" i="1"/>
  <c r="AJ119" i="1"/>
  <c r="AL119" i="1"/>
  <c r="AN119" i="1"/>
  <c r="AO119" i="1"/>
  <c r="AP119" i="1"/>
  <c r="AQ119" i="1"/>
  <c r="AR119" i="1"/>
  <c r="AS119" i="1"/>
  <c r="AU119" i="1"/>
  <c r="E120" i="1"/>
  <c r="AJ120" i="1"/>
  <c r="AL120" i="1"/>
  <c r="AN120" i="1"/>
  <c r="AO120" i="1"/>
  <c r="AP120" i="1"/>
  <c r="AQ120" i="1"/>
  <c r="AR120" i="1"/>
  <c r="AS120" i="1"/>
  <c r="AU120" i="1"/>
  <c r="AH121" i="1"/>
  <c r="AJ121" i="1"/>
  <c r="AL121" i="1"/>
  <c r="AN121" i="1"/>
  <c r="AO121" i="1"/>
  <c r="AP121" i="1"/>
  <c r="AQ121" i="1"/>
  <c r="AR121" i="1"/>
  <c r="AS121" i="1"/>
  <c r="AU121" i="1"/>
  <c r="AJ122" i="1"/>
  <c r="AL122" i="1"/>
  <c r="AN122" i="1"/>
  <c r="AO122" i="1"/>
  <c r="AP122" i="1"/>
  <c r="AQ122" i="1"/>
  <c r="AR122" i="1"/>
  <c r="AS122" i="1"/>
  <c r="AU122" i="1"/>
  <c r="AH123" i="1"/>
  <c r="AJ123" i="1"/>
  <c r="AL123" i="1"/>
  <c r="AN123" i="1"/>
  <c r="AO123" i="1"/>
  <c r="AP123" i="1"/>
  <c r="AQ123" i="1"/>
  <c r="AR123" i="1"/>
  <c r="AS123" i="1"/>
  <c r="AU123" i="1"/>
  <c r="AJ124" i="1"/>
  <c r="AL124" i="1"/>
  <c r="AN124" i="1"/>
  <c r="AO124" i="1"/>
  <c r="AP124" i="1"/>
  <c r="AQ124" i="1"/>
  <c r="AR124" i="1"/>
  <c r="AS124" i="1"/>
  <c r="AU124" i="1"/>
  <c r="AJ125" i="1"/>
  <c r="AL125" i="1"/>
  <c r="AN125" i="1"/>
  <c r="AO125" i="1"/>
  <c r="AP125" i="1"/>
  <c r="AQ125" i="1"/>
  <c r="AR125" i="1"/>
  <c r="AS125" i="1"/>
  <c r="AU125" i="1"/>
  <c r="AH126" i="1"/>
  <c r="AJ126" i="1"/>
  <c r="AL126" i="1"/>
  <c r="AN126" i="1"/>
  <c r="AO126" i="1"/>
  <c r="AP126" i="1"/>
  <c r="AQ126" i="1"/>
  <c r="AR126" i="1"/>
  <c r="AS126" i="1"/>
  <c r="AU126" i="1"/>
  <c r="AH127" i="1"/>
  <c r="AJ127" i="1"/>
  <c r="AL127" i="1"/>
  <c r="AN127" i="1"/>
  <c r="AO127" i="1"/>
  <c r="AP127" i="1"/>
  <c r="AQ127" i="1"/>
  <c r="AR127" i="1"/>
  <c r="AS127" i="1"/>
  <c r="AU127" i="1"/>
  <c r="AH128" i="1"/>
  <c r="AJ128" i="1"/>
  <c r="AL128" i="1"/>
  <c r="AN128" i="1"/>
  <c r="AO128" i="1"/>
  <c r="AP128" i="1"/>
  <c r="AQ128" i="1"/>
  <c r="AR128" i="1"/>
  <c r="AS128" i="1"/>
  <c r="AU128" i="1"/>
  <c r="E129" i="1"/>
  <c r="AJ129" i="1"/>
  <c r="AL129" i="1"/>
  <c r="AN129" i="1"/>
  <c r="AO129" i="1"/>
  <c r="AP129" i="1"/>
  <c r="AQ129" i="1"/>
  <c r="AR129" i="1"/>
  <c r="AS129" i="1"/>
  <c r="AU129" i="1"/>
  <c r="AH130" i="1"/>
  <c r="AJ130" i="1"/>
  <c r="AL130" i="1"/>
  <c r="AN130" i="1"/>
  <c r="AO130" i="1"/>
  <c r="AP130" i="1"/>
  <c r="AQ130" i="1"/>
  <c r="AR130" i="1"/>
  <c r="AS130" i="1"/>
  <c r="AU130" i="1"/>
  <c r="E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H132" i="1"/>
  <c r="AJ132" i="1"/>
  <c r="AL132" i="1"/>
  <c r="AN132" i="1"/>
  <c r="AO132" i="1"/>
  <c r="AP132" i="1"/>
  <c r="AQ132" i="1"/>
  <c r="AR132" i="1"/>
  <c r="AS132" i="1"/>
  <c r="AT132" i="1"/>
  <c r="AU132" i="1"/>
  <c r="AJ135" i="1"/>
  <c r="AL135" i="1"/>
  <c r="AN135" i="1"/>
  <c r="AO135" i="1"/>
  <c r="AP135" i="1"/>
  <c r="AQ135" i="1"/>
  <c r="AR135" i="1"/>
  <c r="AS135" i="1"/>
  <c r="AU135" i="1"/>
  <c r="AJ136" i="1"/>
  <c r="AL136" i="1"/>
  <c r="AN136" i="1"/>
  <c r="AO136" i="1"/>
  <c r="AP136" i="1"/>
  <c r="AQ136" i="1"/>
  <c r="AR136" i="1"/>
  <c r="AS136" i="1"/>
  <c r="AU136" i="1"/>
  <c r="AJ137" i="1"/>
  <c r="AL137" i="1"/>
  <c r="AN137" i="1"/>
  <c r="AO137" i="1"/>
  <c r="AP137" i="1"/>
  <c r="AQ137" i="1"/>
  <c r="AR137" i="1"/>
  <c r="AS137" i="1"/>
  <c r="AU137" i="1"/>
  <c r="AJ138" i="1"/>
  <c r="AL138" i="1"/>
  <c r="AN138" i="1"/>
  <c r="AO138" i="1"/>
  <c r="AP138" i="1"/>
  <c r="AQ138" i="1"/>
  <c r="AR138" i="1"/>
  <c r="AS138" i="1"/>
  <c r="AU138" i="1"/>
  <c r="P139" i="1"/>
  <c r="AF139" i="1"/>
  <c r="AH139" i="1"/>
  <c r="AJ139" i="1"/>
  <c r="AL139" i="1"/>
  <c r="AN139" i="1"/>
  <c r="AO139" i="1"/>
  <c r="AP139" i="1"/>
  <c r="AQ139" i="1"/>
  <c r="AR139" i="1"/>
  <c r="AS139" i="1"/>
  <c r="AU139" i="1"/>
  <c r="AJ140" i="1"/>
  <c r="AL140" i="1"/>
  <c r="AN140" i="1"/>
  <c r="AO140" i="1"/>
  <c r="AP140" i="1"/>
  <c r="AQ140" i="1"/>
  <c r="AR140" i="1"/>
  <c r="AS140" i="1"/>
  <c r="AU140" i="1"/>
  <c r="AJ141" i="1"/>
  <c r="AL141" i="1"/>
  <c r="AN141" i="1"/>
  <c r="AO141" i="1"/>
  <c r="AP141" i="1"/>
  <c r="AQ141" i="1"/>
  <c r="AR141" i="1"/>
  <c r="AS141" i="1"/>
  <c r="AU141" i="1"/>
  <c r="AJ142" i="1"/>
  <c r="AL142" i="1"/>
  <c r="AN142" i="1"/>
  <c r="AO142" i="1"/>
  <c r="AP142" i="1"/>
  <c r="AQ142" i="1"/>
  <c r="AR142" i="1"/>
  <c r="AS142" i="1"/>
  <c r="AU142" i="1"/>
  <c r="AJ143" i="1"/>
  <c r="AL143" i="1"/>
  <c r="AN143" i="1"/>
  <c r="AO143" i="1"/>
  <c r="AP143" i="1"/>
  <c r="AQ143" i="1"/>
  <c r="AR143" i="1"/>
  <c r="AS143" i="1"/>
  <c r="AU143" i="1"/>
  <c r="AJ144" i="1"/>
  <c r="AL144" i="1"/>
  <c r="AN144" i="1"/>
  <c r="AO144" i="1"/>
  <c r="AP144" i="1"/>
  <c r="AQ144" i="1"/>
  <c r="AR144" i="1"/>
  <c r="AS144" i="1"/>
  <c r="AU144" i="1"/>
  <c r="AJ145" i="1"/>
  <c r="AL145" i="1"/>
  <c r="AN145" i="1"/>
  <c r="AO145" i="1"/>
  <c r="AP145" i="1"/>
  <c r="AQ145" i="1"/>
  <c r="AR145" i="1"/>
  <c r="AS145" i="1"/>
  <c r="AU145" i="1"/>
  <c r="AH146" i="1"/>
  <c r="AJ146" i="1"/>
  <c r="AL146" i="1"/>
  <c r="AN146" i="1"/>
  <c r="AO146" i="1"/>
  <c r="AP146" i="1"/>
  <c r="AQ146" i="1"/>
  <c r="AR146" i="1"/>
  <c r="AS146" i="1"/>
  <c r="AU146" i="1"/>
  <c r="E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H148" i="1"/>
  <c r="AJ148" i="1"/>
  <c r="AL148" i="1"/>
  <c r="AN148" i="1"/>
  <c r="AO148" i="1"/>
  <c r="AP148" i="1"/>
  <c r="AQ148" i="1"/>
  <c r="AR148" i="1"/>
  <c r="AS148" i="1"/>
  <c r="AU148" i="1"/>
  <c r="AJ151" i="1"/>
  <c r="AL151" i="1"/>
  <c r="AN151" i="1"/>
  <c r="AO151" i="1"/>
  <c r="AP151" i="1"/>
  <c r="AQ151" i="1"/>
  <c r="AR151" i="1"/>
  <c r="AS151" i="1"/>
  <c r="AU151" i="1"/>
  <c r="AH152" i="1"/>
  <c r="AJ152" i="1"/>
  <c r="AL152" i="1"/>
  <c r="AN152" i="1"/>
  <c r="AO152" i="1"/>
  <c r="AP152" i="1"/>
  <c r="AQ152" i="1"/>
  <c r="AR152" i="1"/>
  <c r="AS152" i="1"/>
  <c r="AU152" i="1"/>
  <c r="AJ153" i="1"/>
  <c r="AL153" i="1"/>
  <c r="AN153" i="1"/>
  <c r="AO153" i="1"/>
  <c r="AP153" i="1"/>
  <c r="AQ153" i="1"/>
  <c r="AR153" i="1"/>
  <c r="AS153" i="1"/>
  <c r="AU153" i="1"/>
  <c r="AJ154" i="1"/>
  <c r="AL154" i="1"/>
  <c r="AN154" i="1"/>
  <c r="AO154" i="1"/>
  <c r="AP154" i="1"/>
  <c r="AQ154" i="1"/>
  <c r="AR154" i="1"/>
  <c r="AS154" i="1"/>
  <c r="AU154" i="1"/>
  <c r="AH155" i="1"/>
  <c r="AJ155" i="1"/>
  <c r="AL155" i="1"/>
  <c r="AN155" i="1"/>
  <c r="AO155" i="1"/>
  <c r="AP155" i="1"/>
  <c r="AQ155" i="1"/>
  <c r="AR155" i="1"/>
  <c r="AS155" i="1"/>
  <c r="AU155" i="1"/>
  <c r="AH156" i="1"/>
  <c r="AJ156" i="1"/>
  <c r="AL156" i="1"/>
  <c r="AN156" i="1"/>
  <c r="AO156" i="1"/>
  <c r="AP156" i="1"/>
  <c r="AQ156" i="1"/>
  <c r="AR156" i="1"/>
  <c r="AS156" i="1"/>
  <c r="AU156" i="1"/>
  <c r="AH157" i="1"/>
  <c r="AJ157" i="1"/>
  <c r="AL157" i="1"/>
  <c r="AN157" i="1"/>
  <c r="AO157" i="1"/>
  <c r="AP157" i="1"/>
  <c r="AQ157" i="1"/>
  <c r="AR157" i="1"/>
  <c r="AS157" i="1"/>
  <c r="AU157" i="1"/>
  <c r="AH158" i="1"/>
  <c r="AJ158" i="1"/>
  <c r="AL158" i="1"/>
  <c r="AN158" i="1"/>
  <c r="AO158" i="1"/>
  <c r="AP158" i="1"/>
  <c r="AQ158" i="1"/>
  <c r="AR158" i="1"/>
  <c r="AS158" i="1"/>
  <c r="AU158" i="1"/>
  <c r="AH159" i="1"/>
  <c r="AJ159" i="1"/>
  <c r="AL159" i="1"/>
  <c r="AN159" i="1"/>
  <c r="AO159" i="1"/>
  <c r="AP159" i="1"/>
  <c r="AQ159" i="1"/>
  <c r="AR159" i="1"/>
  <c r="AS159" i="1"/>
  <c r="AU159" i="1"/>
  <c r="AH160" i="1"/>
  <c r="AJ160" i="1"/>
  <c r="AL160" i="1"/>
  <c r="AN160" i="1"/>
  <c r="AO160" i="1"/>
  <c r="AP160" i="1"/>
  <c r="AQ160" i="1"/>
  <c r="AR160" i="1"/>
  <c r="AS160" i="1"/>
  <c r="AU160" i="1"/>
  <c r="AH161" i="1"/>
  <c r="AJ161" i="1"/>
  <c r="AL161" i="1"/>
  <c r="AN161" i="1"/>
  <c r="AO161" i="1"/>
  <c r="AP161" i="1"/>
  <c r="AQ161" i="1"/>
  <c r="AR161" i="1"/>
  <c r="AS161" i="1"/>
  <c r="AU161" i="1"/>
  <c r="AH162" i="1"/>
  <c r="AJ162" i="1"/>
  <c r="AL162" i="1"/>
  <c r="AN162" i="1"/>
  <c r="AO162" i="1"/>
  <c r="AP162" i="1"/>
  <c r="AQ162" i="1"/>
  <c r="AR162" i="1"/>
  <c r="AS162" i="1"/>
  <c r="AU162" i="1"/>
  <c r="AJ163" i="1"/>
  <c r="AL163" i="1"/>
  <c r="AN163" i="1"/>
  <c r="AO163" i="1"/>
  <c r="AP163" i="1"/>
  <c r="AQ163" i="1"/>
  <c r="AR163" i="1"/>
  <c r="AS163" i="1"/>
  <c r="AU163" i="1"/>
  <c r="AH164" i="1"/>
  <c r="AJ164" i="1"/>
  <c r="AL164" i="1"/>
  <c r="AN164" i="1"/>
  <c r="AO164" i="1"/>
  <c r="AP164" i="1"/>
  <c r="AQ164" i="1"/>
  <c r="AR164" i="1"/>
  <c r="AS164" i="1"/>
  <c r="AU164" i="1"/>
  <c r="AH165" i="1"/>
  <c r="AJ165" i="1"/>
  <c r="AL165" i="1"/>
  <c r="AN165" i="1"/>
  <c r="AO165" i="1"/>
  <c r="AP165" i="1"/>
  <c r="AQ165" i="1"/>
  <c r="AR165" i="1"/>
  <c r="AS165" i="1"/>
  <c r="AU165" i="1"/>
  <c r="AJ166" i="1"/>
  <c r="AL166" i="1"/>
  <c r="AN166" i="1"/>
  <c r="AO166" i="1"/>
  <c r="AP166" i="1"/>
  <c r="AQ166" i="1"/>
  <c r="AR166" i="1"/>
  <c r="AS166" i="1"/>
  <c r="AU166" i="1"/>
  <c r="AJ167" i="1"/>
  <c r="AL167" i="1"/>
  <c r="AN167" i="1"/>
  <c r="AO167" i="1"/>
  <c r="AP167" i="1"/>
  <c r="AQ167" i="1"/>
  <c r="AR167" i="1"/>
  <c r="AS167" i="1"/>
  <c r="AU167" i="1"/>
  <c r="AJ168" i="1"/>
  <c r="AL168" i="1"/>
  <c r="AN168" i="1"/>
  <c r="AO168" i="1"/>
  <c r="AP168" i="1"/>
  <c r="AQ168" i="1"/>
  <c r="AR168" i="1"/>
  <c r="AS168" i="1"/>
  <c r="AU168" i="1"/>
  <c r="AJ169" i="1"/>
  <c r="AL169" i="1"/>
  <c r="AO169" i="1"/>
  <c r="AP169" i="1"/>
  <c r="AQ169" i="1"/>
  <c r="AR169" i="1"/>
  <c r="AS169" i="1"/>
  <c r="AU169" i="1"/>
  <c r="AJ170" i="1"/>
  <c r="AL170" i="1"/>
  <c r="AN170" i="1"/>
  <c r="AO170" i="1"/>
  <c r="AP170" i="1"/>
  <c r="AQ170" i="1"/>
  <c r="AR170" i="1"/>
  <c r="AS170" i="1"/>
  <c r="AU170" i="1"/>
  <c r="AH171" i="1"/>
  <c r="AJ171" i="1"/>
  <c r="AL171" i="1"/>
  <c r="AN171" i="1"/>
  <c r="AO171" i="1"/>
  <c r="AP171" i="1"/>
  <c r="AQ171" i="1"/>
  <c r="AR171" i="1"/>
  <c r="AS171" i="1"/>
  <c r="AU171" i="1"/>
  <c r="AH172" i="1"/>
  <c r="AJ172" i="1"/>
  <c r="AL172" i="1"/>
  <c r="AN172" i="1"/>
  <c r="AO172" i="1"/>
  <c r="AP172" i="1"/>
  <c r="AQ172" i="1"/>
  <c r="AR172" i="1"/>
  <c r="AS172" i="1"/>
  <c r="AU172" i="1"/>
  <c r="AJ173" i="1"/>
  <c r="AL173" i="1"/>
  <c r="AN173" i="1"/>
  <c r="AO173" i="1"/>
  <c r="AP173" i="1"/>
  <c r="AQ173" i="1"/>
  <c r="AR173" i="1"/>
  <c r="AS173" i="1"/>
  <c r="AU173" i="1"/>
  <c r="AJ174" i="1"/>
  <c r="AL174" i="1"/>
  <c r="AN174" i="1"/>
  <c r="AO174" i="1"/>
  <c r="AP174" i="1"/>
  <c r="AQ174" i="1"/>
  <c r="AR174" i="1"/>
  <c r="AS174" i="1"/>
  <c r="AU174" i="1"/>
  <c r="AH175" i="1"/>
  <c r="AJ175" i="1"/>
  <c r="AL175" i="1"/>
  <c r="AN175" i="1"/>
  <c r="AO175" i="1"/>
  <c r="AP175" i="1"/>
  <c r="AQ175" i="1"/>
  <c r="AR175" i="1"/>
  <c r="AS175" i="1"/>
  <c r="AU175" i="1"/>
  <c r="AH176" i="1"/>
  <c r="AJ176" i="1"/>
  <c r="AL176" i="1"/>
  <c r="AN176" i="1"/>
  <c r="AO176" i="1"/>
  <c r="AP176" i="1"/>
  <c r="AQ176" i="1"/>
  <c r="AR176" i="1"/>
  <c r="AS176" i="1"/>
  <c r="AU176" i="1"/>
  <c r="AH177" i="1"/>
  <c r="AJ177" i="1"/>
  <c r="AL177" i="1"/>
  <c r="AN177" i="1"/>
  <c r="AO177" i="1"/>
  <c r="AP177" i="1"/>
  <c r="AQ177" i="1"/>
  <c r="AR177" i="1"/>
  <c r="AS177" i="1"/>
  <c r="AU177" i="1"/>
  <c r="AJ178" i="1"/>
  <c r="AL178" i="1"/>
  <c r="AN178" i="1"/>
  <c r="AO178" i="1"/>
  <c r="AP178" i="1"/>
  <c r="AQ178" i="1"/>
  <c r="AR178" i="1"/>
  <c r="AS178" i="1"/>
  <c r="AU178" i="1"/>
  <c r="AJ179" i="1"/>
  <c r="AL179" i="1"/>
  <c r="AN179" i="1"/>
  <c r="AO179" i="1"/>
  <c r="AP179" i="1"/>
  <c r="AQ179" i="1"/>
  <c r="AR179" i="1"/>
  <c r="AS179" i="1"/>
  <c r="AU179" i="1"/>
  <c r="AJ180" i="1"/>
  <c r="AL180" i="1"/>
  <c r="AN180" i="1"/>
  <c r="AO180" i="1"/>
  <c r="AP180" i="1"/>
  <c r="AQ180" i="1"/>
  <c r="AR180" i="1"/>
  <c r="AS180" i="1"/>
  <c r="AU180" i="1"/>
  <c r="AJ181" i="1"/>
  <c r="AL181" i="1"/>
  <c r="AN181" i="1"/>
  <c r="AO181" i="1"/>
  <c r="AP181" i="1"/>
  <c r="AQ181" i="1"/>
  <c r="AR181" i="1"/>
  <c r="AS181" i="1"/>
  <c r="AU181" i="1"/>
  <c r="AH182" i="1"/>
  <c r="AJ182" i="1"/>
  <c r="AL182" i="1"/>
  <c r="AN182" i="1"/>
  <c r="AO182" i="1"/>
  <c r="AP182" i="1"/>
  <c r="AQ182" i="1"/>
  <c r="AR182" i="1"/>
  <c r="AS182" i="1"/>
  <c r="AU182" i="1"/>
  <c r="AJ183" i="1"/>
  <c r="AL183" i="1"/>
  <c r="AN183" i="1"/>
  <c r="AO183" i="1"/>
  <c r="AP183" i="1"/>
  <c r="AQ183" i="1"/>
  <c r="AR183" i="1"/>
  <c r="AS183" i="1"/>
  <c r="AU183" i="1"/>
  <c r="AH184" i="1"/>
  <c r="AJ184" i="1"/>
  <c r="AL184" i="1"/>
  <c r="AN184" i="1"/>
  <c r="AO184" i="1"/>
  <c r="AP184" i="1"/>
  <c r="AQ184" i="1"/>
  <c r="AR184" i="1"/>
  <c r="AS184" i="1"/>
  <c r="AU184" i="1"/>
  <c r="AJ185" i="1"/>
  <c r="AL185" i="1"/>
  <c r="AN185" i="1"/>
  <c r="AO185" i="1"/>
  <c r="AP185" i="1"/>
  <c r="AQ185" i="1"/>
  <c r="AR185" i="1"/>
  <c r="AS185" i="1"/>
  <c r="AU185" i="1"/>
  <c r="AJ186" i="1"/>
  <c r="AL186" i="1"/>
  <c r="AN186" i="1"/>
  <c r="AO186" i="1"/>
  <c r="AP186" i="1"/>
  <c r="AQ186" i="1"/>
  <c r="AR186" i="1"/>
  <c r="AS186" i="1"/>
  <c r="AU186" i="1"/>
  <c r="AH187" i="1"/>
  <c r="AJ187" i="1"/>
  <c r="AL187" i="1"/>
  <c r="AN187" i="1"/>
  <c r="AO187" i="1"/>
  <c r="AP187" i="1"/>
  <c r="AQ187" i="1"/>
  <c r="AR187" i="1"/>
  <c r="AS187" i="1"/>
  <c r="AU187" i="1"/>
  <c r="AJ188" i="1"/>
  <c r="AL188" i="1"/>
  <c r="AN188" i="1"/>
  <c r="AO188" i="1"/>
  <c r="AP188" i="1"/>
  <c r="AQ188" i="1"/>
  <c r="AR188" i="1"/>
  <c r="AS188" i="1"/>
  <c r="AU188" i="1"/>
  <c r="AH189" i="1"/>
  <c r="AJ189" i="1"/>
  <c r="AL189" i="1"/>
  <c r="AN189" i="1"/>
  <c r="AO189" i="1"/>
  <c r="AP189" i="1"/>
  <c r="AQ189" i="1"/>
  <c r="AR189" i="1"/>
  <c r="AS189" i="1"/>
  <c r="AU189" i="1"/>
  <c r="AJ190" i="1"/>
  <c r="AL190" i="1"/>
  <c r="AN190" i="1"/>
  <c r="AO190" i="1"/>
  <c r="AP190" i="1"/>
  <c r="AQ190" i="1"/>
  <c r="AR190" i="1"/>
  <c r="AS190" i="1"/>
  <c r="AU190" i="1"/>
  <c r="E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H192" i="1"/>
  <c r="AJ192" i="1"/>
  <c r="AL192" i="1"/>
  <c r="AN192" i="1"/>
  <c r="AO192" i="1"/>
  <c r="AP192" i="1"/>
  <c r="AQ192" i="1"/>
  <c r="AR192" i="1"/>
  <c r="AS192" i="1"/>
  <c r="AU192" i="1"/>
  <c r="AJ195" i="1"/>
  <c r="AL195" i="1"/>
  <c r="AN195" i="1"/>
  <c r="AO195" i="1"/>
  <c r="AP195" i="1"/>
  <c r="AQ195" i="1"/>
  <c r="AR195" i="1"/>
  <c r="AS195" i="1"/>
  <c r="AU195" i="1"/>
  <c r="AJ196" i="1"/>
  <c r="AL196" i="1"/>
  <c r="AN196" i="1"/>
  <c r="AO196" i="1"/>
  <c r="AP196" i="1"/>
  <c r="AQ196" i="1"/>
  <c r="AR196" i="1"/>
  <c r="AS196" i="1"/>
  <c r="AU196" i="1"/>
  <c r="AH197" i="1"/>
  <c r="AJ197" i="1"/>
  <c r="AL197" i="1"/>
  <c r="AN197" i="1"/>
  <c r="AO197" i="1"/>
  <c r="AP197" i="1"/>
  <c r="AQ197" i="1"/>
  <c r="AR197" i="1"/>
  <c r="AS197" i="1"/>
  <c r="AU197" i="1"/>
  <c r="AJ198" i="1"/>
  <c r="AL198" i="1"/>
  <c r="AN198" i="1"/>
  <c r="AO198" i="1"/>
  <c r="AP198" i="1"/>
  <c r="AQ198" i="1"/>
  <c r="AR198" i="1"/>
  <c r="AS198" i="1"/>
  <c r="AU198" i="1"/>
  <c r="AJ199" i="1"/>
  <c r="AL199" i="1"/>
  <c r="AN199" i="1"/>
  <c r="AO199" i="1"/>
  <c r="AP199" i="1"/>
  <c r="AQ199" i="1"/>
  <c r="AR199" i="1"/>
  <c r="AS199" i="1"/>
  <c r="AU199" i="1"/>
  <c r="AH200" i="1"/>
  <c r="AJ200" i="1"/>
  <c r="AL200" i="1"/>
  <c r="AN200" i="1"/>
  <c r="AO200" i="1"/>
  <c r="AP200" i="1"/>
  <c r="AQ200" i="1"/>
  <c r="AR200" i="1"/>
  <c r="AS200" i="1"/>
  <c r="AU200" i="1"/>
  <c r="AJ201" i="1"/>
  <c r="AL201" i="1"/>
  <c r="AN201" i="1"/>
  <c r="AO201" i="1"/>
  <c r="AP201" i="1"/>
  <c r="AQ201" i="1"/>
  <c r="AR201" i="1"/>
  <c r="AS201" i="1"/>
  <c r="AU201" i="1"/>
  <c r="E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H203" i="1"/>
  <c r="AJ203" i="1"/>
  <c r="AL203" i="1"/>
  <c r="AN203" i="1"/>
  <c r="AO203" i="1"/>
  <c r="AP203" i="1"/>
  <c r="AQ203" i="1"/>
  <c r="AR203" i="1"/>
  <c r="AS203" i="1"/>
  <c r="AU203" i="1"/>
  <c r="AH206" i="1"/>
  <c r="AL206" i="1"/>
  <c r="AN206" i="1"/>
  <c r="AO206" i="1"/>
  <c r="AP206" i="1"/>
  <c r="AR206" i="1"/>
  <c r="AS206" i="1"/>
  <c r="AU206" i="1"/>
  <c r="AH207" i="1"/>
  <c r="AL207" i="1"/>
  <c r="AN207" i="1"/>
  <c r="AO207" i="1"/>
  <c r="AP207" i="1"/>
  <c r="AQ207" i="1"/>
  <c r="AR207" i="1"/>
  <c r="AS207" i="1"/>
  <c r="AU207" i="1"/>
  <c r="E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H209" i="1"/>
  <c r="AJ209" i="1"/>
  <c r="AL209" i="1"/>
  <c r="AN209" i="1"/>
  <c r="AO209" i="1"/>
  <c r="AP209" i="1"/>
  <c r="AQ209" i="1"/>
  <c r="AR209" i="1"/>
  <c r="AS209" i="1"/>
  <c r="AT209" i="1"/>
  <c r="AU209" i="1"/>
  <c r="E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H211" i="1"/>
  <c r="AJ211" i="1"/>
  <c r="AL211" i="1"/>
  <c r="AN211" i="1"/>
  <c r="AO211" i="1"/>
  <c r="AP211" i="1"/>
  <c r="AQ211" i="1"/>
  <c r="AR211" i="1"/>
  <c r="AS211" i="1"/>
  <c r="AU211" i="1"/>
  <c r="B213" i="1"/>
  <c r="B214" i="1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C37" i="2"/>
  <c r="AD37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</calcChain>
</file>

<file path=xl/comments1.xml><?xml version="1.0" encoding="utf-8"?>
<comments xmlns="http://schemas.openxmlformats.org/spreadsheetml/2006/main">
  <authors>
    <author>dderr</author>
  </authors>
  <commentList>
    <comment ref="AF23" authorId="0" shapeId="0">
      <text>
        <r>
          <rPr>
            <sz val="10"/>
            <color indexed="81"/>
            <rFont val="Tahoma"/>
          </rPr>
          <t xml:space="preserve">
EOG:20K; CRM (co 46): 750</t>
        </r>
      </text>
    </comment>
    <comment ref="AF46" authorId="0" shapeId="0">
      <text>
        <r>
          <rPr>
            <sz val="10"/>
            <color indexed="81"/>
            <rFont val="Tahoma"/>
          </rPr>
          <t xml:space="preserve">
bill to RAC
</t>
        </r>
      </text>
    </comment>
    <comment ref="E109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4901K</t>
        </r>
      </text>
    </comment>
    <comment ref="E116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revenue of 22K
</t>
        </r>
      </text>
    </comment>
    <comment ref="E120" authorId="0" shapeId="0">
      <text>
        <r>
          <rPr>
            <b/>
            <sz val="10"/>
            <color indexed="81"/>
            <rFont val="Tahoma"/>
          </rPr>
          <t>dderr:</t>
        </r>
        <r>
          <rPr>
            <sz val="10"/>
            <color indexed="81"/>
            <rFont val="Tahoma"/>
          </rPr>
          <t xml:space="preserve">
expenses offset by reveune of 1269K</t>
        </r>
      </text>
    </comment>
    <comment ref="E129" authorId="0" shapeId="0">
      <text>
        <r>
          <rPr>
            <sz val="10"/>
            <color indexed="81"/>
            <rFont val="Tahoma"/>
          </rPr>
          <t xml:space="preserve">
expenses offset by revenue of 1147K</t>
        </r>
      </text>
    </comment>
  </commentList>
</comments>
</file>

<file path=xl/sharedStrings.xml><?xml version="1.0" encoding="utf-8"?>
<sst xmlns="http://schemas.openxmlformats.org/spreadsheetml/2006/main" count="700" uniqueCount="326">
  <si>
    <t>2002 Operating Budgets</t>
  </si>
  <si>
    <t>(in Thousands)</t>
  </si>
  <si>
    <t>CO.</t>
  </si>
  <si>
    <t>COST CENTER DESCRIPTION</t>
  </si>
  <si>
    <t>OWNER</t>
  </si>
  <si>
    <t>CC #</t>
  </si>
  <si>
    <t xml:space="preserve">O&amp;M </t>
  </si>
  <si>
    <t>BUDGET</t>
  </si>
  <si>
    <t>ALLOCATION</t>
  </si>
  <si>
    <t>METHOD</t>
  </si>
  <si>
    <t>0001</t>
  </si>
  <si>
    <t>0011</t>
  </si>
  <si>
    <t>TOTAL</t>
  </si>
  <si>
    <t>EXECUTIVE</t>
  </si>
  <si>
    <t>Executive Reception</t>
  </si>
  <si>
    <t>Management Conference</t>
  </si>
  <si>
    <t>Corp. Aircraft Usage</t>
  </si>
  <si>
    <t>Executive Consultant</t>
  </si>
  <si>
    <t>Vision &amp; Values Task Force</t>
  </si>
  <si>
    <t>Ken Lay</t>
  </si>
  <si>
    <t>Beth Tilney</t>
  </si>
  <si>
    <t>LEGAL</t>
  </si>
  <si>
    <t>Corporate Secretary</t>
  </si>
  <si>
    <t>MLP Services</t>
  </si>
  <si>
    <t>Legal Litigations</t>
  </si>
  <si>
    <t>Corporate Legal</t>
  </si>
  <si>
    <t>Environmental Legal</t>
  </si>
  <si>
    <t>Legal Library</t>
  </si>
  <si>
    <t>Executive Board Meeting Expenses</t>
  </si>
  <si>
    <t>RISK ASSESSMENT &amp; CONTROL</t>
  </si>
  <si>
    <t>Underwriting</t>
  </si>
  <si>
    <t>Assurance Service</t>
  </si>
  <si>
    <t>Domestic Compliance</t>
  </si>
  <si>
    <t>ACCOUNTING &amp; COMPLIANCE</t>
  </si>
  <si>
    <t>Executive VP &amp; CAO</t>
  </si>
  <si>
    <t>Corp Acct, Plan, &amp; Rept</t>
  </si>
  <si>
    <t>Ad Valorem Tax</t>
  </si>
  <si>
    <t>IT Compliance</t>
  </si>
  <si>
    <t>Enron Assurance Services</t>
  </si>
  <si>
    <t>Global Risk Management Operations</t>
  </si>
  <si>
    <t>Rick Causey</t>
  </si>
  <si>
    <t>Melissa Becker</t>
  </si>
  <si>
    <t>Bob Butts</t>
  </si>
  <si>
    <t>Andrew Parsons</t>
  </si>
  <si>
    <t>Shawn Kilchrist</t>
  </si>
  <si>
    <t>Rodney Faldyn</t>
  </si>
  <si>
    <t>Sally Beck</t>
  </si>
  <si>
    <t>INVESTOR RELATIONS</t>
  </si>
  <si>
    <t>CORPORATE DEVELOPMENT</t>
  </si>
  <si>
    <t>Investor Relations</t>
  </si>
  <si>
    <t>Mark Koenig</t>
  </si>
  <si>
    <t>Corporate Development</t>
  </si>
  <si>
    <t>Jeff Donahue</t>
  </si>
  <si>
    <t>RISK MANAGEMENT</t>
  </si>
  <si>
    <t>Insurance Premiums</t>
  </si>
  <si>
    <t>SAP ISC</t>
  </si>
  <si>
    <t>ISC Customer Care</t>
  </si>
  <si>
    <t>ISC Techincal</t>
  </si>
  <si>
    <t>ISC Quality Assurance</t>
  </si>
  <si>
    <t>ISC System Design &amp; Build</t>
  </si>
  <si>
    <t>ISC Portfolio Management</t>
  </si>
  <si>
    <t>ISC Executive</t>
  </si>
  <si>
    <t>ISC Knowledge Management</t>
  </si>
  <si>
    <t>ISC Internal Planning &amp; Support</t>
  </si>
  <si>
    <t>ISC Indirect Costs</t>
  </si>
  <si>
    <t>David O'Dell</t>
  </si>
  <si>
    <t>Gary Sentiff</t>
  </si>
  <si>
    <t>Mary Sloan</t>
  </si>
  <si>
    <t>Vince Cacaro</t>
  </si>
  <si>
    <t>Mark Schmidt</t>
  </si>
  <si>
    <t>Allan Sommer</t>
  </si>
  <si>
    <t>Andy Lawrence</t>
  </si>
  <si>
    <t>Chris Schlaudraff</t>
  </si>
  <si>
    <t>Susan Bellinghausen</t>
  </si>
  <si>
    <t>STRATEGIC SOURCING</t>
  </si>
  <si>
    <t>GSS Operations</t>
  </si>
  <si>
    <t>George Wasaff</t>
  </si>
  <si>
    <t>HUMAN RESOURCES &amp; COMPENSATION</t>
  </si>
  <si>
    <t>Executive Compensation</t>
  </si>
  <si>
    <t>Mary Joyce</t>
  </si>
  <si>
    <t>HR Support Services</t>
  </si>
  <si>
    <t>HR Commercialization</t>
  </si>
  <si>
    <t>Health Center</t>
  </si>
  <si>
    <t>Body Shop</t>
  </si>
  <si>
    <t>Employee Recreation</t>
  </si>
  <si>
    <t>Worklife Programs</t>
  </si>
  <si>
    <t>Click at Home</t>
  </si>
  <si>
    <t>Enron Kids Center</t>
  </si>
  <si>
    <t>Cindy Olson</t>
  </si>
  <si>
    <t>Enron Washington Inc</t>
  </si>
  <si>
    <t>Mng Dir Gov't Affairs</t>
  </si>
  <si>
    <t>State Government Affairs-Mid Atlantic</t>
  </si>
  <si>
    <t>State Government Affairs-Canada</t>
  </si>
  <si>
    <t>State Government Affairs-Midwest</t>
  </si>
  <si>
    <t>Gov't Affairs-Mexico</t>
  </si>
  <si>
    <t>State Gov/Fed Reg Env/Implementation</t>
  </si>
  <si>
    <t>International Government Affairs</t>
  </si>
  <si>
    <t>International Project Finance</t>
  </si>
  <si>
    <t>Reg Risk/Comp Analysis</t>
  </si>
  <si>
    <t>Gov't Affairs-Rates &amp; Regulations</t>
  </si>
  <si>
    <t>Gov't Affairs-New Markets</t>
  </si>
  <si>
    <t>Gov't Affairs-Broadband</t>
  </si>
  <si>
    <t>Gov't Affairs Environment</t>
  </si>
  <si>
    <t>Environmental Policy &amp; Compliance</t>
  </si>
  <si>
    <t>Asset EHS</t>
  </si>
  <si>
    <t>Chief Environmental Officer</t>
  </si>
  <si>
    <t>Regulatory Tech Analysis</t>
  </si>
  <si>
    <t>Corporate Advertising</t>
  </si>
  <si>
    <t>Internet Marketing</t>
  </si>
  <si>
    <t>Employee Communications</t>
  </si>
  <si>
    <t>Media Relations</t>
  </si>
  <si>
    <t>International Graphics Services</t>
  </si>
  <si>
    <t>Int'l PR, Marketing, &amp; Comm</t>
  </si>
  <si>
    <t>Sports Marketing</t>
  </si>
  <si>
    <t>Experience Enron</t>
  </si>
  <si>
    <t>Oral History</t>
  </si>
  <si>
    <t>Political Action Committee</t>
  </si>
  <si>
    <t>Exec. VP/Chief of Staff</t>
  </si>
  <si>
    <t>Gov't Affairs Convention &amp; Inaug.</t>
  </si>
  <si>
    <t>Public Affairs EBS Support 2</t>
  </si>
  <si>
    <t>COMMUNITY RELATIONS</t>
  </si>
  <si>
    <t>United Way Campaign</t>
  </si>
  <si>
    <t>Corporate Contributions</t>
  </si>
  <si>
    <t>Corporate Memberships</t>
  </si>
  <si>
    <t>Enron Foundation Matching Funds/Gifts</t>
  </si>
  <si>
    <t>EPSC CHARGES</t>
  </si>
  <si>
    <t>Aviation</t>
  </si>
  <si>
    <t>Building Usage</t>
  </si>
  <si>
    <t>0901</t>
  </si>
  <si>
    <t>Billie Ahkave</t>
  </si>
  <si>
    <t>ETS</t>
  </si>
  <si>
    <t>EGM</t>
  </si>
  <si>
    <t>EIM</t>
  </si>
  <si>
    <t>ENW</t>
  </si>
  <si>
    <t>EGF</t>
  </si>
  <si>
    <t>EES</t>
  </si>
  <si>
    <t>EBS</t>
  </si>
  <si>
    <t xml:space="preserve">Total </t>
  </si>
  <si>
    <t>Allocated</t>
  </si>
  <si>
    <t>Retained</t>
  </si>
  <si>
    <t>At Corp</t>
  </si>
  <si>
    <t>TOTAL EXECUTIVE</t>
  </si>
  <si>
    <t>TOTAL LEGAL</t>
  </si>
  <si>
    <t>TOTAL RISK ASSESSMENT &amp; CONTROL</t>
  </si>
  <si>
    <t>TOTAL ACCOUNTING &amp; COMPLIANCE</t>
  </si>
  <si>
    <t>TOTAL INVESTOR RELATIONS</t>
  </si>
  <si>
    <t>TOTAL CORPORATE DEVELOPMENT</t>
  </si>
  <si>
    <t>TOTAL RISK MANAGEMENT</t>
  </si>
  <si>
    <t>TOTAL SAP ISC</t>
  </si>
  <si>
    <t>TOTAL STRATEGIC SOURCING</t>
  </si>
  <si>
    <t>TOTAL COMMUNITY RELATIONS</t>
  </si>
  <si>
    <t>GRAND TOTALS</t>
  </si>
  <si>
    <t>EGAS</t>
  </si>
  <si>
    <t>Corporate Staff and Service Group Analysis - Summary</t>
  </si>
  <si>
    <t>Judy Knepshield</t>
  </si>
  <si>
    <t>ENA</t>
  </si>
  <si>
    <t>EPI</t>
  </si>
  <si>
    <t>TW</t>
  </si>
  <si>
    <t>FGT</t>
  </si>
  <si>
    <t>Plains</t>
  </si>
  <si>
    <t>Citrus</t>
  </si>
  <si>
    <t xml:space="preserve">Northern </t>
  </si>
  <si>
    <t>NNG</t>
  </si>
  <si>
    <t>EOTT</t>
  </si>
  <si>
    <t>Europe</t>
  </si>
  <si>
    <t>EPSC</t>
  </si>
  <si>
    <t>NEPCO</t>
  </si>
  <si>
    <t>TOTAL EPSC CHARGES</t>
  </si>
  <si>
    <t>Jim Bouillion</t>
  </si>
  <si>
    <t>Jonathan Davis</t>
  </si>
  <si>
    <t>Mark Metts</t>
  </si>
  <si>
    <t>Global Corporate Development</t>
  </si>
  <si>
    <t>HQ</t>
  </si>
  <si>
    <t>EEOS</t>
  </si>
  <si>
    <t>PGG</t>
  </si>
  <si>
    <t>Azurix</t>
  </si>
  <si>
    <t>OTHER</t>
  </si>
  <si>
    <t>Various</t>
  </si>
  <si>
    <t>Corporate Staff Functions</t>
  </si>
  <si>
    <t>Total Corporate Staff &amp; Services Groups Charges</t>
  </si>
  <si>
    <t>2002 Plan</t>
  </si>
  <si>
    <t>(In thousands)</t>
  </si>
  <si>
    <t>GRAND TOTAL</t>
  </si>
  <si>
    <t>HR Global Information</t>
  </si>
  <si>
    <t>Volunteer Projects</t>
  </si>
  <si>
    <t>Mike Layne</t>
  </si>
  <si>
    <t>ISC Support Allocations</t>
  </si>
  <si>
    <t>ISC HR/Knowledge Transfer Programs</t>
  </si>
  <si>
    <t>ISC Corporate Charges</t>
  </si>
  <si>
    <t>Brad McSherry</t>
  </si>
  <si>
    <t>Retained at Corp.</t>
  </si>
  <si>
    <t>Greek Rice</t>
  </si>
  <si>
    <t>Leesa White</t>
  </si>
  <si>
    <t>Ed Coats</t>
  </si>
  <si>
    <t>Mng Dir &amp; General Tax Councel</t>
  </si>
  <si>
    <t>Tax Administration</t>
  </si>
  <si>
    <t>Federal &amp; State Tax Audits</t>
  </si>
  <si>
    <t>Transaction Tax</t>
  </si>
  <si>
    <t>Tax Compliance</t>
  </si>
  <si>
    <t>Tax Solutions</t>
  </si>
  <si>
    <t>Tax Planning</t>
  </si>
  <si>
    <t>Structured Transactions</t>
  </si>
  <si>
    <t>Jim Ginty</t>
  </si>
  <si>
    <t>Dave Maxey</t>
  </si>
  <si>
    <t>Corporate Development - Legal</t>
  </si>
  <si>
    <t>Kristina Mordaunt</t>
  </si>
  <si>
    <t>CORPORATE TAX</t>
  </si>
  <si>
    <t>TOTAL CORPORATE TAX</t>
  </si>
  <si>
    <t>PUBLIC AFFAIRS &amp; ADMINISTRATION</t>
  </si>
  <si>
    <t xml:space="preserve">Public Relations - EBS </t>
  </si>
  <si>
    <t>Headcount</t>
  </si>
  <si>
    <t>Transaction Accounting</t>
  </si>
  <si>
    <t>Anticipated Usage</t>
  </si>
  <si>
    <t>Steve Kean</t>
  </si>
  <si>
    <t>Steve Kean/Mark Palmer</t>
  </si>
  <si>
    <t>John Brindle</t>
  </si>
  <si>
    <t>Kelly Kimberly</t>
  </si>
  <si>
    <t>Business Controls</t>
  </si>
  <si>
    <t>Corp Responsibility</t>
  </si>
  <si>
    <t>Mark Palmer</t>
  </si>
  <si>
    <t>Public Relations - Astros</t>
  </si>
  <si>
    <t>Corp. Identity</t>
  </si>
  <si>
    <t>University Affairs</t>
  </si>
  <si>
    <t>Linda Robertson</t>
  </si>
  <si>
    <t>Rick Shapiro</t>
  </si>
  <si>
    <t>State Government Affairs-Calif/West</t>
  </si>
  <si>
    <t>State Government Affairs-Tx/Ok</t>
  </si>
  <si>
    <t>John Hardy</t>
  </si>
  <si>
    <t>TOTAL PUBLIC AFFAIRS &amp; ADMINISTRATION</t>
  </si>
  <si>
    <t>Human Capital Management</t>
  </si>
  <si>
    <t>Corp Risk Mgmt &amp; Insurance</t>
  </si>
  <si>
    <t>Derryl Cleaveland</t>
  </si>
  <si>
    <t>John Gillespie</t>
  </si>
  <si>
    <t>Jennifer Medcalf</t>
  </si>
  <si>
    <t>GSS Executive &amp; Metrics</t>
  </si>
  <si>
    <t>GSS P&amp;P Team</t>
  </si>
  <si>
    <t>GSS Travel &amp; Entertainment</t>
  </si>
  <si>
    <t>GSS Business Development &amp; MWBE</t>
  </si>
  <si>
    <t>Dave Gorte</t>
  </si>
  <si>
    <t>Rick Carson</t>
  </si>
  <si>
    <t>Bill Bradford</t>
  </si>
  <si>
    <t>David Port</t>
  </si>
  <si>
    <t>Donna Lowry</t>
  </si>
  <si>
    <t>Corp. HR Analysis</t>
  </si>
  <si>
    <t>Sarah Davis</t>
  </si>
  <si>
    <t>Employee Events Programs</t>
  </si>
  <si>
    <t>Program Promotions</t>
  </si>
  <si>
    <t>Department Expenses</t>
  </si>
  <si>
    <t>HR Risk Mgmt/Audit</t>
  </si>
  <si>
    <t>Marie Newhouse</t>
  </si>
  <si>
    <t>Kathy Schultea</t>
  </si>
  <si>
    <t>EEO/Diversity</t>
  </si>
  <si>
    <t>Events/Worklife O&amp;M</t>
  </si>
  <si>
    <t>Corp HR &amp; CR Exec</t>
  </si>
  <si>
    <t>Diane Taylor</t>
  </si>
  <si>
    <t>Employee Relations</t>
  </si>
  <si>
    <t>Cynthia Barrow</t>
  </si>
  <si>
    <t>Corp - Benefits/Wellness</t>
  </si>
  <si>
    <t>Brad Coleman</t>
  </si>
  <si>
    <t>Payroll &amp; Relocation</t>
  </si>
  <si>
    <t>BENEFIT PLANS</t>
  </si>
  <si>
    <t>Deferral Plans</t>
  </si>
  <si>
    <t>1992 Deferral Plan</t>
  </si>
  <si>
    <t>1994 Deferral Plan</t>
  </si>
  <si>
    <t>Long Term Incentive</t>
  </si>
  <si>
    <t>Restricted Stock</t>
  </si>
  <si>
    <t>Annual Incentive</t>
  </si>
  <si>
    <t>Executive Preqs</t>
  </si>
  <si>
    <t>Employee Performance Awards</t>
  </si>
  <si>
    <t>Executive Supplement/COLI</t>
  </si>
  <si>
    <t>Options Term/Retiree Employee</t>
  </si>
  <si>
    <t xml:space="preserve">HUMAN RESOURCES </t>
  </si>
  <si>
    <t>TOTAL HUMAN RESOURCES</t>
  </si>
  <si>
    <t>BENEFIT PLANS &amp; COMPENSATION</t>
  </si>
  <si>
    <t>TOTAL BENEFIT PLANS &amp; COMPENSATION</t>
  </si>
  <si>
    <t>Jim Derrick</t>
  </si>
  <si>
    <t>Grant Elections</t>
  </si>
  <si>
    <t>Estimated Payments</t>
  </si>
  <si>
    <t>MMF</t>
  </si>
  <si>
    <t>Line Item Transactions</t>
  </si>
  <si>
    <t>Rick Johnson</t>
  </si>
  <si>
    <t>Sheila Walton</t>
  </si>
  <si>
    <t>Henry Van</t>
  </si>
  <si>
    <t>Jeffery Keeler</t>
  </si>
  <si>
    <t>Susan Warthen</t>
  </si>
  <si>
    <t>Steve Allen</t>
  </si>
  <si>
    <t>Corporate Facility Audits</t>
  </si>
  <si>
    <t>Marc Phillips</t>
  </si>
  <si>
    <t>M. Terraso</t>
  </si>
  <si>
    <t>Sally Alvarez</t>
  </si>
  <si>
    <t>M. Roman de Mezza</t>
  </si>
  <si>
    <t>Bob Hermann</t>
  </si>
  <si>
    <t>Actual Matching</t>
  </si>
  <si>
    <t>Actual Usage</t>
  </si>
  <si>
    <t>Actual Invoices</t>
  </si>
  <si>
    <t>Actual Legal Fees</t>
  </si>
  <si>
    <t>Hardy Davis</t>
  </si>
  <si>
    <t>Dave Nutt</t>
  </si>
  <si>
    <t>Chuck Cheek</t>
  </si>
  <si>
    <t xml:space="preserve">Amortization </t>
  </si>
  <si>
    <t>ISC LMS Services</t>
  </si>
  <si>
    <t>Downtown Headcount</t>
  </si>
  <si>
    <t>Political Risk Insurance</t>
  </si>
  <si>
    <t>Chairman &amp; CEO</t>
  </si>
  <si>
    <t>Licenses/Docs/Master Data</t>
  </si>
  <si>
    <t>Corp. Litigation Management</t>
  </si>
  <si>
    <t>Robert Williams</t>
  </si>
  <si>
    <t>5% Salary</t>
  </si>
  <si>
    <t>President &amp; COO</t>
  </si>
  <si>
    <t>Greg Whalley</t>
  </si>
  <si>
    <t>Vice Chairman</t>
  </si>
  <si>
    <t>Mark Frevert</t>
  </si>
  <si>
    <t>Accounts Payable</t>
  </si>
  <si>
    <t>Credit Risk Management</t>
  </si>
  <si>
    <t>Market Risk Management</t>
  </si>
  <si>
    <t xml:space="preserve">Portfolio </t>
  </si>
  <si>
    <t>Loss Pymts/Premium Alloc.</t>
  </si>
  <si>
    <t>HC, Revenues, Loss Exp</t>
  </si>
  <si>
    <t>Book Values/Country Risk</t>
  </si>
  <si>
    <t>Historical Usage</t>
  </si>
  <si>
    <t>Other</t>
  </si>
  <si>
    <t>EREC</t>
  </si>
  <si>
    <t>2001 Attendees</t>
  </si>
  <si>
    <t>Terrie Wheeler</t>
  </si>
  <si>
    <t>% of attorneys</t>
  </si>
  <si>
    <t>***Revision #2***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</si>
</sst>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00"/>
  </numFmts>
  <fonts count="17" x14ac:knownFonts="1">
    <font>
      <sz val="10"/>
      <name val="Arial"/>
    </font>
    <font>
      <b/>
      <sz val="11"/>
      <name val="Arial"/>
      <family val="2"/>
    </font>
    <font>
      <b/>
      <sz val="10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81"/>
      <name val="Tahoma"/>
    </font>
    <font>
      <b/>
      <sz val="10"/>
      <color indexed="81"/>
      <name val="Tahoma"/>
    </font>
    <font>
      <sz val="6"/>
      <name val="Arial"/>
      <family val="2"/>
    </font>
    <font>
      <sz val="6"/>
      <color indexed="8"/>
      <name val="Arial"/>
      <family val="2"/>
    </font>
    <font>
      <b/>
      <sz val="12"/>
      <color indexed="10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37" fontId="4" fillId="0" borderId="0" xfId="0" applyNumberFormat="1" applyFont="1" applyFill="1" applyBorder="1" applyAlignment="1"/>
    <xf numFmtId="37" fontId="3" fillId="0" borderId="0" xfId="0" applyNumberFormat="1" applyFont="1" applyFill="1" applyAlignment="1">
      <alignment horizontal="center"/>
    </xf>
    <xf numFmtId="37" fontId="3" fillId="0" borderId="0" xfId="0" quotePrefix="1" applyNumberFormat="1" applyFont="1" applyFill="1" applyAlignment="1">
      <alignment horizontal="center"/>
    </xf>
    <xf numFmtId="37" fontId="5" fillId="0" borderId="0" xfId="0" applyNumberFormat="1" applyFont="1" applyFill="1" applyAlignment="1">
      <alignment horizontal="center"/>
    </xf>
    <xf numFmtId="37" fontId="3" fillId="0" borderId="0" xfId="0" applyNumberFormat="1" applyFont="1" applyFill="1" applyAlignment="1">
      <alignment horizontal="left"/>
    </xf>
    <xf numFmtId="37" fontId="3" fillId="0" borderId="0" xfId="0" quotePrefix="1" applyNumberFormat="1" applyFont="1" applyFill="1" applyAlignment="1">
      <alignment horizontal="left"/>
    </xf>
    <xf numFmtId="37" fontId="5" fillId="0" borderId="0" xfId="0" applyNumberFormat="1" applyFont="1" applyFill="1" applyAlignment="1">
      <alignment horizontal="left"/>
    </xf>
    <xf numFmtId="0" fontId="6" fillId="0" borderId="0" xfId="0" applyFont="1"/>
    <xf numFmtId="0" fontId="2" fillId="2" borderId="0" xfId="0" applyFont="1" applyFill="1"/>
    <xf numFmtId="0" fontId="0" fillId="0" borderId="0" xfId="0" quotePrefix="1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41" fontId="0" fillId="0" borderId="0" xfId="0" applyNumberFormat="1"/>
    <xf numFmtId="41" fontId="1" fillId="0" borderId="0" xfId="0" applyNumberFormat="1" applyFont="1"/>
    <xf numFmtId="41" fontId="1" fillId="0" borderId="0" xfId="0" applyNumberFormat="1" applyFont="1" applyFill="1"/>
    <xf numFmtId="41" fontId="0" fillId="0" borderId="0" xfId="0" applyNumberFormat="1" applyFill="1"/>
    <xf numFmtId="41" fontId="2" fillId="0" borderId="0" xfId="0" applyNumberFormat="1" applyFont="1" applyAlignment="1">
      <alignment horizontal="center"/>
    </xf>
    <xf numFmtId="41" fontId="2" fillId="0" borderId="0" xfId="0" applyNumberFormat="1" applyFont="1" applyFill="1" applyAlignment="1">
      <alignment horizontal="center"/>
    </xf>
    <xf numFmtId="41" fontId="2" fillId="0" borderId="0" xfId="0" applyNumberFormat="1" applyFont="1" applyFill="1"/>
    <xf numFmtId="41" fontId="2" fillId="0" borderId="0" xfId="0" applyNumberFormat="1" applyFont="1"/>
    <xf numFmtId="41" fontId="2" fillId="2" borderId="0" xfId="0" applyNumberFormat="1" applyFont="1" applyFill="1"/>
    <xf numFmtId="22" fontId="10" fillId="0" borderId="0" xfId="0" applyNumberFormat="1" applyFont="1" applyAlignment="1">
      <alignment horizontal="left"/>
    </xf>
    <xf numFmtId="164" fontId="11" fillId="0" borderId="0" xfId="0" applyNumberFormat="1" applyFont="1" applyFill="1" applyAlignment="1">
      <alignment horizontal="left"/>
    </xf>
    <xf numFmtId="0" fontId="6" fillId="0" borderId="0" xfId="0" applyFont="1" applyFill="1"/>
    <xf numFmtId="0" fontId="6" fillId="0" borderId="0" xfId="0" quotePrefix="1" applyFont="1"/>
    <xf numFmtId="0" fontId="2" fillId="3" borderId="0" xfId="0" applyFont="1" applyFill="1"/>
    <xf numFmtId="41" fontId="7" fillId="0" borderId="0" xfId="0" applyNumberFormat="1" applyFont="1"/>
    <xf numFmtId="41" fontId="2" fillId="3" borderId="0" xfId="0" applyNumberFormat="1" applyFont="1" applyFill="1"/>
    <xf numFmtId="41" fontId="0" fillId="0" borderId="0" xfId="0" quotePrefix="1" applyNumberFormat="1"/>
    <xf numFmtId="0" fontId="12" fillId="0" borderId="0" xfId="0" applyFont="1" applyAlignment="1">
      <alignment horizontal="center"/>
    </xf>
    <xf numFmtId="41" fontId="0" fillId="0" borderId="1" xfId="0" applyNumberFormat="1" applyBorder="1"/>
    <xf numFmtId="41" fontId="0" fillId="0" borderId="0" xfId="0" applyNumberFormat="1" applyBorder="1"/>
    <xf numFmtId="0" fontId="2" fillId="0" borderId="0" xfId="0" applyFont="1" applyBorder="1"/>
    <xf numFmtId="0" fontId="0" fillId="0" borderId="0" xfId="0" applyBorder="1"/>
    <xf numFmtId="41" fontId="2" fillId="0" borderId="2" xfId="0" applyNumberFormat="1" applyFont="1" applyBorder="1"/>
    <xf numFmtId="0" fontId="13" fillId="0" borderId="0" xfId="0" applyFont="1" applyAlignment="1">
      <alignment horizontal="center"/>
    </xf>
    <xf numFmtId="41" fontId="6" fillId="0" borderId="0" xfId="0" applyNumberFormat="1" applyFont="1"/>
    <xf numFmtId="41" fontId="14" fillId="0" borderId="0" xfId="0" applyNumberFormat="1" applyFont="1"/>
    <xf numFmtId="9" fontId="15" fillId="0" borderId="0" xfId="0" applyNumberFormat="1" applyFont="1"/>
    <xf numFmtId="9" fontId="16" fillId="2" borderId="0" xfId="0" applyNumberFormat="1" applyFont="1" applyFill="1"/>
    <xf numFmtId="9" fontId="1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214"/>
  <sheetViews>
    <sheetView tabSelected="1" zoomScaleNormal="100" zoomScaleSheetLayoutView="50" workbookViewId="0">
      <selection activeCell="B5" sqref="B5"/>
    </sheetView>
  </sheetViews>
  <sheetFormatPr defaultColWidth="9.109375" defaultRowHeight="13.2" x14ac:dyDescent="0.25"/>
  <cols>
    <col min="1" max="1" width="5" customWidth="1"/>
    <col min="2" max="2" width="33.109375" customWidth="1"/>
    <col min="3" max="3" width="18.44140625" customWidth="1"/>
    <col min="4" max="4" width="8" customWidth="1"/>
    <col min="5" max="5" width="11.109375" style="21" customWidth="1"/>
    <col min="6" max="6" width="2" style="21" customWidth="1"/>
    <col min="7" max="7" width="24.5546875" style="21" customWidth="1"/>
    <col min="8" max="8" width="2" style="21" customWidth="1"/>
    <col min="9" max="32" width="8.6640625" style="21" customWidth="1"/>
    <col min="33" max="34" width="8.6640625" style="21" hidden="1" customWidth="1"/>
    <col min="35" max="35" width="1.6640625" style="21" customWidth="1"/>
    <col min="36" max="36" width="8.6640625" style="21" customWidth="1"/>
    <col min="37" max="37" width="1.6640625" style="21" customWidth="1"/>
    <col min="38" max="38" width="8.6640625" style="21" customWidth="1"/>
    <col min="39" max="39" width="9.109375" style="24"/>
    <col min="40" max="44" width="9.44140625" style="21" bestFit="1" customWidth="1"/>
    <col min="45" max="45" width="9.5546875" style="21" customWidth="1"/>
    <col min="46" max="46" width="2" style="24" customWidth="1"/>
    <col min="47" max="47" width="11" style="21" bestFit="1" customWidth="1"/>
    <col min="48" max="16384" width="9.109375" style="17"/>
  </cols>
  <sheetData>
    <row r="1" spans="1:47" s="18" customFormat="1" ht="13.8" x14ac:dyDescent="0.25">
      <c r="A1" s="1" t="s">
        <v>153</v>
      </c>
      <c r="B1" s="1"/>
      <c r="C1" s="1"/>
      <c r="D1" s="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3"/>
      <c r="AN1" s="22"/>
      <c r="AO1" s="22"/>
      <c r="AP1" s="22"/>
      <c r="AQ1" s="22"/>
      <c r="AR1" s="22"/>
      <c r="AS1" s="22"/>
      <c r="AT1" s="23"/>
      <c r="AU1" s="22"/>
    </row>
    <row r="2" spans="1:47" s="18" customFormat="1" ht="13.8" x14ac:dyDescent="0.25">
      <c r="A2" s="1" t="s">
        <v>0</v>
      </c>
      <c r="B2" s="1"/>
      <c r="C2" s="1"/>
      <c r="D2" s="1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3"/>
      <c r="AN2" s="22"/>
      <c r="AO2" s="22"/>
      <c r="AP2" s="22"/>
      <c r="AQ2" s="22"/>
      <c r="AR2" s="22"/>
      <c r="AS2" s="22"/>
      <c r="AT2" s="23"/>
      <c r="AU2" s="22"/>
    </row>
    <row r="3" spans="1:47" x14ac:dyDescent="0.25">
      <c r="A3" t="s">
        <v>1</v>
      </c>
    </row>
    <row r="4" spans="1:47" s="19" customFormat="1" ht="15.6" x14ac:dyDescent="0.3">
      <c r="A4" s="3"/>
      <c r="B4" s="38" t="s">
        <v>325</v>
      </c>
      <c r="C4" s="3"/>
      <c r="D4" s="3"/>
      <c r="E4" s="25" t="s">
        <v>12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6"/>
      <c r="AN4" s="25"/>
      <c r="AO4" s="25"/>
      <c r="AP4" s="25"/>
      <c r="AQ4" s="25"/>
      <c r="AR4" s="25"/>
      <c r="AS4" s="25"/>
      <c r="AT4" s="26"/>
      <c r="AU4" s="25"/>
    </row>
    <row r="5" spans="1:47" s="20" customFormat="1" x14ac:dyDescent="0.25">
      <c r="A5" s="3"/>
      <c r="B5" s="3"/>
      <c r="C5" s="3"/>
      <c r="D5" s="3"/>
      <c r="E5" s="25" t="s">
        <v>6</v>
      </c>
      <c r="F5" s="28"/>
      <c r="G5" s="25" t="s">
        <v>8</v>
      </c>
      <c r="H5" s="28"/>
      <c r="I5" s="25"/>
      <c r="J5" s="25"/>
      <c r="K5" s="25"/>
      <c r="L5" s="25" t="s">
        <v>161</v>
      </c>
      <c r="M5" s="25"/>
      <c r="N5" s="25" t="s">
        <v>130</v>
      </c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 t="s">
        <v>137</v>
      </c>
      <c r="AK5" s="25"/>
      <c r="AL5" s="25" t="s">
        <v>139</v>
      </c>
      <c r="AM5" s="27"/>
      <c r="AN5" s="25"/>
      <c r="AO5" s="25"/>
      <c r="AP5" s="25"/>
      <c r="AQ5" s="25" t="s">
        <v>161</v>
      </c>
      <c r="AR5" s="25"/>
      <c r="AS5" s="25" t="s">
        <v>130</v>
      </c>
      <c r="AT5" s="26"/>
      <c r="AU5" s="25" t="s">
        <v>12</v>
      </c>
    </row>
    <row r="6" spans="1:47" s="20" customFormat="1" x14ac:dyDescent="0.25">
      <c r="A6" s="3" t="s">
        <v>2</v>
      </c>
      <c r="B6" s="3" t="s">
        <v>3</v>
      </c>
      <c r="C6" s="3" t="s">
        <v>4</v>
      </c>
      <c r="D6" s="3" t="s">
        <v>5</v>
      </c>
      <c r="E6" s="25" t="s">
        <v>7</v>
      </c>
      <c r="F6" s="28"/>
      <c r="G6" s="25" t="s">
        <v>9</v>
      </c>
      <c r="H6" s="28"/>
      <c r="I6" s="25" t="s">
        <v>157</v>
      </c>
      <c r="J6" s="25" t="s">
        <v>158</v>
      </c>
      <c r="K6" s="25" t="s">
        <v>160</v>
      </c>
      <c r="L6" s="25" t="s">
        <v>159</v>
      </c>
      <c r="M6" s="25" t="s">
        <v>162</v>
      </c>
      <c r="N6" s="25" t="s">
        <v>172</v>
      </c>
      <c r="O6" s="25" t="s">
        <v>163</v>
      </c>
      <c r="P6" s="25" t="s">
        <v>173</v>
      </c>
      <c r="Q6" s="25" t="s">
        <v>166</v>
      </c>
      <c r="R6" s="25" t="s">
        <v>155</v>
      </c>
      <c r="S6" s="25" t="s">
        <v>164</v>
      </c>
      <c r="T6" s="25" t="s">
        <v>131</v>
      </c>
      <c r="U6" s="25" t="s">
        <v>132</v>
      </c>
      <c r="V6" s="25" t="s">
        <v>135</v>
      </c>
      <c r="W6" s="25" t="s">
        <v>136</v>
      </c>
      <c r="X6" s="25" t="s">
        <v>133</v>
      </c>
      <c r="Y6" s="25" t="s">
        <v>152</v>
      </c>
      <c r="Z6" s="25" t="s">
        <v>134</v>
      </c>
      <c r="AA6" s="25" t="s">
        <v>156</v>
      </c>
      <c r="AB6" s="25" t="s">
        <v>174</v>
      </c>
      <c r="AC6" s="25" t="s">
        <v>175</v>
      </c>
      <c r="AD6" s="25" t="s">
        <v>321</v>
      </c>
      <c r="AE6" s="25" t="s">
        <v>165</v>
      </c>
      <c r="AF6" s="25" t="s">
        <v>176</v>
      </c>
      <c r="AG6" s="25"/>
      <c r="AH6" s="25"/>
      <c r="AI6" s="25"/>
      <c r="AJ6" s="25" t="s">
        <v>138</v>
      </c>
      <c r="AK6" s="25"/>
      <c r="AL6" s="25" t="s">
        <v>140</v>
      </c>
      <c r="AM6" s="27"/>
      <c r="AN6" s="25" t="s">
        <v>157</v>
      </c>
      <c r="AO6" s="25" t="s">
        <v>158</v>
      </c>
      <c r="AP6" s="25" t="s">
        <v>160</v>
      </c>
      <c r="AQ6" s="25" t="s">
        <v>159</v>
      </c>
      <c r="AR6" s="25" t="s">
        <v>162</v>
      </c>
      <c r="AS6" s="25" t="s">
        <v>172</v>
      </c>
      <c r="AT6" s="26"/>
      <c r="AU6" s="25" t="s">
        <v>130</v>
      </c>
    </row>
    <row r="7" spans="1:47" x14ac:dyDescent="0.25">
      <c r="E7" s="35"/>
    </row>
    <row r="8" spans="1:47" x14ac:dyDescent="0.25">
      <c r="A8" s="2" t="s">
        <v>13</v>
      </c>
    </row>
    <row r="9" spans="1:47" x14ac:dyDescent="0.25">
      <c r="A9" s="4" t="s">
        <v>11</v>
      </c>
      <c r="B9" t="s">
        <v>17</v>
      </c>
      <c r="C9" t="s">
        <v>19</v>
      </c>
      <c r="D9">
        <v>100009</v>
      </c>
      <c r="E9" s="21">
        <f>1500+600</f>
        <v>2100</v>
      </c>
      <c r="G9" s="21" t="s">
        <v>190</v>
      </c>
      <c r="AJ9" s="21">
        <f>SUM(I9:AF9)</f>
        <v>0</v>
      </c>
      <c r="AL9" s="21">
        <f>E9-AJ9</f>
        <v>2100</v>
      </c>
      <c r="AN9" s="21">
        <f t="shared" ref="AN9:AS9" si="0">I9</f>
        <v>0</v>
      </c>
      <c r="AO9" s="21">
        <f t="shared" si="0"/>
        <v>0</v>
      </c>
      <c r="AP9" s="21">
        <f t="shared" si="0"/>
        <v>0</v>
      </c>
      <c r="AQ9" s="21">
        <f t="shared" si="0"/>
        <v>0</v>
      </c>
      <c r="AR9" s="21">
        <f t="shared" si="0"/>
        <v>0</v>
      </c>
      <c r="AS9" s="21">
        <f t="shared" si="0"/>
        <v>0</v>
      </c>
      <c r="AU9" s="21">
        <f>SUM(AN9:AT9)</f>
        <v>0</v>
      </c>
    </row>
    <row r="10" spans="1:47" x14ac:dyDescent="0.25">
      <c r="A10" s="4" t="s">
        <v>11</v>
      </c>
      <c r="B10" s="14" t="s">
        <v>308</v>
      </c>
      <c r="C10" s="14" t="s">
        <v>309</v>
      </c>
      <c r="D10">
        <v>140673</v>
      </c>
      <c r="E10" s="21">
        <v>3200</v>
      </c>
      <c r="G10" s="21" t="s">
        <v>190</v>
      </c>
      <c r="AJ10" s="21">
        <f t="shared" ref="AJ10:AJ16" si="1">SUM(I10:AF10)</f>
        <v>0</v>
      </c>
      <c r="AL10" s="21">
        <f t="shared" ref="AL10:AL16" si="2">E10-AJ10</f>
        <v>3200</v>
      </c>
      <c r="AN10" s="21">
        <f t="shared" ref="AN10:AN16" si="3">I10</f>
        <v>0</v>
      </c>
      <c r="AO10" s="21">
        <f t="shared" ref="AO10:AO16" si="4">J10</f>
        <v>0</v>
      </c>
      <c r="AP10" s="21">
        <f t="shared" ref="AP10:AP16" si="5">K10</f>
        <v>0</v>
      </c>
      <c r="AQ10" s="21">
        <f t="shared" ref="AQ10:AQ16" si="6">L10</f>
        <v>0</v>
      </c>
      <c r="AR10" s="21">
        <f t="shared" ref="AR10:AR16" si="7">M10</f>
        <v>0</v>
      </c>
      <c r="AS10" s="21">
        <f t="shared" ref="AS10:AS16" si="8">N10</f>
        <v>0</v>
      </c>
      <c r="AU10" s="21">
        <f t="shared" ref="AU10:AU16" si="9">SUM(AN10:AT10)</f>
        <v>0</v>
      </c>
    </row>
    <row r="11" spans="1:47" x14ac:dyDescent="0.25">
      <c r="A11" s="4" t="s">
        <v>11</v>
      </c>
      <c r="B11" s="14" t="s">
        <v>310</v>
      </c>
      <c r="C11" s="14" t="s">
        <v>311</v>
      </c>
      <c r="D11">
        <v>140672</v>
      </c>
      <c r="E11" s="21">
        <v>3200</v>
      </c>
      <c r="G11" s="21" t="s">
        <v>190</v>
      </c>
      <c r="AJ11" s="21">
        <f t="shared" si="1"/>
        <v>0</v>
      </c>
      <c r="AL11" s="21">
        <f t="shared" si="2"/>
        <v>3200</v>
      </c>
    </row>
    <row r="12" spans="1:47" x14ac:dyDescent="0.25">
      <c r="A12" s="4" t="s">
        <v>11</v>
      </c>
      <c r="B12" t="s">
        <v>14</v>
      </c>
      <c r="C12" t="s">
        <v>19</v>
      </c>
      <c r="D12">
        <v>100020</v>
      </c>
      <c r="E12" s="21">
        <v>2300</v>
      </c>
      <c r="G12" s="21" t="s">
        <v>190</v>
      </c>
      <c r="AJ12" s="21">
        <f t="shared" si="1"/>
        <v>0</v>
      </c>
      <c r="AL12" s="21">
        <f t="shared" si="2"/>
        <v>2300</v>
      </c>
      <c r="AN12" s="21">
        <f t="shared" si="3"/>
        <v>0</v>
      </c>
      <c r="AO12" s="21">
        <f t="shared" si="4"/>
        <v>0</v>
      </c>
      <c r="AP12" s="21">
        <f t="shared" si="5"/>
        <v>0</v>
      </c>
      <c r="AQ12" s="21">
        <f t="shared" si="6"/>
        <v>0</v>
      </c>
      <c r="AR12" s="21">
        <f t="shared" si="7"/>
        <v>0</v>
      </c>
      <c r="AS12" s="21">
        <f t="shared" si="8"/>
        <v>0</v>
      </c>
      <c r="AU12" s="21">
        <f t="shared" si="9"/>
        <v>0</v>
      </c>
    </row>
    <row r="13" spans="1:47" x14ac:dyDescent="0.25">
      <c r="A13" s="4" t="s">
        <v>11</v>
      </c>
      <c r="B13" t="s">
        <v>303</v>
      </c>
      <c r="C13" t="s">
        <v>19</v>
      </c>
      <c r="D13">
        <v>100044</v>
      </c>
      <c r="E13" s="21">
        <v>3800</v>
      </c>
      <c r="G13" s="21" t="s">
        <v>190</v>
      </c>
      <c r="AJ13" s="21">
        <f t="shared" si="1"/>
        <v>0</v>
      </c>
      <c r="AL13" s="21">
        <f t="shared" si="2"/>
        <v>3800</v>
      </c>
      <c r="AN13" s="21">
        <f t="shared" si="3"/>
        <v>0</v>
      </c>
      <c r="AO13" s="21">
        <f t="shared" si="4"/>
        <v>0</v>
      </c>
      <c r="AP13" s="21">
        <f t="shared" si="5"/>
        <v>0</v>
      </c>
      <c r="AQ13" s="21">
        <f t="shared" si="6"/>
        <v>0</v>
      </c>
      <c r="AR13" s="21">
        <f t="shared" si="7"/>
        <v>0</v>
      </c>
      <c r="AS13" s="21">
        <f t="shared" si="8"/>
        <v>0</v>
      </c>
      <c r="AU13" s="21">
        <f t="shared" si="9"/>
        <v>0</v>
      </c>
    </row>
    <row r="14" spans="1:47" x14ac:dyDescent="0.25">
      <c r="A14" s="4" t="s">
        <v>11</v>
      </c>
      <c r="B14" t="s">
        <v>15</v>
      </c>
      <c r="C14" t="s">
        <v>19</v>
      </c>
      <c r="D14">
        <v>100066</v>
      </c>
      <c r="E14" s="21">
        <v>950</v>
      </c>
      <c r="G14" s="37" t="s">
        <v>322</v>
      </c>
      <c r="N14" s="21">
        <v>60</v>
      </c>
      <c r="P14" s="21">
        <v>13.5</v>
      </c>
      <c r="R14" s="21">
        <v>139.5</v>
      </c>
      <c r="S14" s="21">
        <v>33</v>
      </c>
      <c r="T14" s="21">
        <v>33</v>
      </c>
      <c r="U14" s="21">
        <v>12</v>
      </c>
      <c r="V14" s="21">
        <v>61</v>
      </c>
      <c r="W14" s="21">
        <v>29</v>
      </c>
      <c r="X14" s="21">
        <v>28.5</v>
      </c>
      <c r="Y14" s="21">
        <v>81</v>
      </c>
      <c r="Z14" s="21">
        <v>6</v>
      </c>
      <c r="AA14" s="21">
        <v>4.5</v>
      </c>
      <c r="AH14" s="47">
        <f>+R14/E14</f>
        <v>0.14684210526315788</v>
      </c>
      <c r="AJ14" s="21">
        <f t="shared" si="1"/>
        <v>501</v>
      </c>
      <c r="AL14" s="21">
        <f t="shared" si="2"/>
        <v>449</v>
      </c>
      <c r="AN14" s="21">
        <f t="shared" si="3"/>
        <v>0</v>
      </c>
      <c r="AO14" s="21">
        <f t="shared" si="4"/>
        <v>0</v>
      </c>
      <c r="AP14" s="21">
        <f t="shared" si="5"/>
        <v>0</v>
      </c>
      <c r="AQ14" s="21">
        <f t="shared" si="6"/>
        <v>0</v>
      </c>
      <c r="AR14" s="21">
        <f t="shared" si="7"/>
        <v>0</v>
      </c>
      <c r="AS14" s="21">
        <f t="shared" si="8"/>
        <v>60</v>
      </c>
      <c r="AU14" s="21">
        <f t="shared" si="9"/>
        <v>60</v>
      </c>
    </row>
    <row r="15" spans="1:47" x14ac:dyDescent="0.25">
      <c r="A15" s="4" t="s">
        <v>11</v>
      </c>
      <c r="B15" t="s">
        <v>16</v>
      </c>
      <c r="C15" t="s">
        <v>19</v>
      </c>
      <c r="D15">
        <v>100207</v>
      </c>
      <c r="E15" s="21">
        <v>8600</v>
      </c>
      <c r="G15" s="21" t="s">
        <v>190</v>
      </c>
      <c r="AJ15" s="21">
        <f t="shared" si="1"/>
        <v>0</v>
      </c>
      <c r="AL15" s="21">
        <f t="shared" si="2"/>
        <v>8600</v>
      </c>
      <c r="AN15" s="21">
        <f t="shared" si="3"/>
        <v>0</v>
      </c>
      <c r="AO15" s="21">
        <f t="shared" si="4"/>
        <v>0</v>
      </c>
      <c r="AP15" s="21">
        <f t="shared" si="5"/>
        <v>0</v>
      </c>
      <c r="AQ15" s="21">
        <f t="shared" si="6"/>
        <v>0</v>
      </c>
      <c r="AR15" s="21">
        <f t="shared" si="7"/>
        <v>0</v>
      </c>
      <c r="AS15" s="21">
        <f t="shared" si="8"/>
        <v>0</v>
      </c>
      <c r="AU15" s="21">
        <f t="shared" si="9"/>
        <v>0</v>
      </c>
    </row>
    <row r="16" spans="1:47" x14ac:dyDescent="0.25">
      <c r="A16" s="4" t="s">
        <v>11</v>
      </c>
      <c r="B16" t="s">
        <v>18</v>
      </c>
      <c r="C16" t="s">
        <v>20</v>
      </c>
      <c r="D16">
        <v>100230</v>
      </c>
      <c r="E16" s="21">
        <v>250</v>
      </c>
      <c r="G16" s="21" t="s">
        <v>190</v>
      </c>
      <c r="AJ16" s="21">
        <f t="shared" si="1"/>
        <v>0</v>
      </c>
      <c r="AL16" s="21">
        <f t="shared" si="2"/>
        <v>250</v>
      </c>
      <c r="AN16" s="21">
        <f t="shared" si="3"/>
        <v>0</v>
      </c>
      <c r="AO16" s="21">
        <f t="shared" si="4"/>
        <v>0</v>
      </c>
      <c r="AP16" s="21">
        <f t="shared" si="5"/>
        <v>0</v>
      </c>
      <c r="AQ16" s="21">
        <f t="shared" si="6"/>
        <v>0</v>
      </c>
      <c r="AR16" s="21">
        <f t="shared" si="7"/>
        <v>0</v>
      </c>
      <c r="AS16" s="21">
        <f t="shared" si="8"/>
        <v>0</v>
      </c>
      <c r="AU16" s="21">
        <f t="shared" si="9"/>
        <v>0</v>
      </c>
    </row>
    <row r="18" spans="1:47" s="20" customFormat="1" x14ac:dyDescent="0.25">
      <c r="A18" s="15"/>
      <c r="B18" s="15" t="s">
        <v>141</v>
      </c>
      <c r="C18" s="15"/>
      <c r="D18" s="15"/>
      <c r="E18" s="29">
        <f>SUM(E9:E17)</f>
        <v>24400</v>
      </c>
      <c r="F18" s="29"/>
      <c r="G18" s="29"/>
      <c r="H18" s="29"/>
      <c r="I18" s="29">
        <f t="shared" ref="I18:AL18" si="10">SUM(I9:I17)</f>
        <v>0</v>
      </c>
      <c r="J18" s="29">
        <f t="shared" si="10"/>
        <v>0</v>
      </c>
      <c r="K18" s="29">
        <f t="shared" si="10"/>
        <v>0</v>
      </c>
      <c r="L18" s="29">
        <f t="shared" si="10"/>
        <v>0</v>
      </c>
      <c r="M18" s="29">
        <f t="shared" si="10"/>
        <v>0</v>
      </c>
      <c r="N18" s="29">
        <f t="shared" si="10"/>
        <v>60</v>
      </c>
      <c r="O18" s="29">
        <f t="shared" si="10"/>
        <v>0</v>
      </c>
      <c r="P18" s="29">
        <f t="shared" si="10"/>
        <v>13.5</v>
      </c>
      <c r="Q18" s="29">
        <f t="shared" si="10"/>
        <v>0</v>
      </c>
      <c r="R18" s="29">
        <f t="shared" si="10"/>
        <v>139.5</v>
      </c>
      <c r="S18" s="29">
        <f t="shared" si="10"/>
        <v>33</v>
      </c>
      <c r="T18" s="29">
        <f t="shared" si="10"/>
        <v>33</v>
      </c>
      <c r="U18" s="29">
        <f t="shared" si="10"/>
        <v>12</v>
      </c>
      <c r="V18" s="29">
        <f t="shared" si="10"/>
        <v>61</v>
      </c>
      <c r="W18" s="29">
        <f t="shared" si="10"/>
        <v>29</v>
      </c>
      <c r="X18" s="29">
        <f t="shared" si="10"/>
        <v>28.5</v>
      </c>
      <c r="Y18" s="29">
        <f t="shared" si="10"/>
        <v>81</v>
      </c>
      <c r="Z18" s="29">
        <f t="shared" si="10"/>
        <v>6</v>
      </c>
      <c r="AA18" s="29">
        <f t="shared" si="10"/>
        <v>4.5</v>
      </c>
      <c r="AB18" s="29">
        <f t="shared" si="10"/>
        <v>0</v>
      </c>
      <c r="AC18" s="29">
        <f t="shared" si="10"/>
        <v>0</v>
      </c>
      <c r="AD18" s="29">
        <f t="shared" si="10"/>
        <v>0</v>
      </c>
      <c r="AE18" s="29">
        <f t="shared" si="10"/>
        <v>0</v>
      </c>
      <c r="AF18" s="29">
        <f t="shared" si="10"/>
        <v>0</v>
      </c>
      <c r="AG18" s="29"/>
      <c r="AH18" s="48">
        <f>+R18/E18</f>
        <v>5.7172131147540982E-3</v>
      </c>
      <c r="AI18" s="29"/>
      <c r="AJ18" s="29">
        <f t="shared" si="10"/>
        <v>501</v>
      </c>
      <c r="AK18" s="29"/>
      <c r="AL18" s="29">
        <f t="shared" si="10"/>
        <v>23899</v>
      </c>
      <c r="AM18" s="27"/>
      <c r="AN18" s="29">
        <f t="shared" ref="AN18:AS18" si="11">SUM(AN9:AN17)</f>
        <v>0</v>
      </c>
      <c r="AO18" s="29">
        <f t="shared" si="11"/>
        <v>0</v>
      </c>
      <c r="AP18" s="29">
        <f t="shared" si="11"/>
        <v>0</v>
      </c>
      <c r="AQ18" s="29">
        <f t="shared" si="11"/>
        <v>0</v>
      </c>
      <c r="AR18" s="29">
        <f t="shared" si="11"/>
        <v>0</v>
      </c>
      <c r="AS18" s="29">
        <f t="shared" si="11"/>
        <v>60</v>
      </c>
      <c r="AT18" s="29"/>
      <c r="AU18" s="29">
        <f>SUM(AU9:AU17)</f>
        <v>60</v>
      </c>
    </row>
    <row r="20" spans="1:47" x14ac:dyDescent="0.25">
      <c r="A20" s="2" t="s">
        <v>21</v>
      </c>
      <c r="AJ20" s="21">
        <f t="shared" ref="AJ20:AJ28" si="12">SUM(I20:AF20)</f>
        <v>0</v>
      </c>
      <c r="AL20" s="21">
        <f t="shared" ref="AL20:AL28" si="13">E20-AJ20</f>
        <v>0</v>
      </c>
    </row>
    <row r="21" spans="1:47" x14ac:dyDescent="0.25">
      <c r="A21" s="4" t="s">
        <v>11</v>
      </c>
      <c r="B21" s="14" t="s">
        <v>22</v>
      </c>
      <c r="C21" s="14" t="s">
        <v>296</v>
      </c>
      <c r="D21" s="14">
        <v>100030</v>
      </c>
      <c r="E21" s="21">
        <v>4373</v>
      </c>
      <c r="G21" s="21" t="s">
        <v>212</v>
      </c>
      <c r="N21" s="21">
        <v>38.19</v>
      </c>
      <c r="P21" s="21">
        <v>28.65</v>
      </c>
      <c r="R21" s="21">
        <v>210.05</v>
      </c>
      <c r="S21" s="21">
        <v>143.12</v>
      </c>
      <c r="T21" s="21">
        <v>47.75</v>
      </c>
      <c r="V21" s="21">
        <v>57.3</v>
      </c>
      <c r="W21" s="21">
        <v>38.19</v>
      </c>
      <c r="Y21" s="21">
        <v>305.49</v>
      </c>
      <c r="Z21" s="21">
        <v>38.19</v>
      </c>
      <c r="AB21" s="21">
        <v>9.5500000000000007</v>
      </c>
      <c r="AC21" s="21">
        <v>38.19</v>
      </c>
      <c r="AH21" s="47">
        <f>+R21/E21</f>
        <v>4.803338669105877E-2</v>
      </c>
      <c r="AJ21" s="21">
        <f t="shared" si="12"/>
        <v>954.67000000000007</v>
      </c>
      <c r="AL21" s="21">
        <f t="shared" si="13"/>
        <v>3418.33</v>
      </c>
      <c r="AN21" s="21">
        <f t="shared" ref="AN21:AN28" si="14">I21</f>
        <v>0</v>
      </c>
      <c r="AO21" s="21">
        <f t="shared" ref="AO21:AO28" si="15">J21</f>
        <v>0</v>
      </c>
      <c r="AP21" s="21">
        <f t="shared" ref="AP21:AP28" si="16">K21</f>
        <v>0</v>
      </c>
      <c r="AQ21" s="21">
        <f t="shared" ref="AQ21:AQ28" si="17">L21</f>
        <v>0</v>
      </c>
      <c r="AR21" s="21">
        <f t="shared" ref="AR21:AR28" si="18">M21</f>
        <v>0</v>
      </c>
      <c r="AS21" s="21">
        <f t="shared" ref="AS21:AS28" si="19">N21</f>
        <v>38.19</v>
      </c>
      <c r="AU21" s="21">
        <f t="shared" ref="AU21:AU28" si="20">SUM(AN21:AT21)</f>
        <v>38.19</v>
      </c>
    </row>
    <row r="22" spans="1:47" x14ac:dyDescent="0.25">
      <c r="A22" s="4" t="s">
        <v>11</v>
      </c>
      <c r="B22" s="14" t="s">
        <v>23</v>
      </c>
      <c r="C22" s="14" t="s">
        <v>296</v>
      </c>
      <c r="D22" s="14">
        <v>100031</v>
      </c>
      <c r="E22" s="21">
        <v>496</v>
      </c>
      <c r="G22" s="21" t="s">
        <v>212</v>
      </c>
      <c r="L22" s="21">
        <v>180.53</v>
      </c>
      <c r="O22" s="21">
        <v>120.355</v>
      </c>
      <c r="AJ22" s="21">
        <f t="shared" si="12"/>
        <v>300.88499999999999</v>
      </c>
      <c r="AL22" s="21">
        <f t="shared" si="13"/>
        <v>195.11500000000001</v>
      </c>
      <c r="AN22" s="21">
        <f t="shared" si="14"/>
        <v>0</v>
      </c>
      <c r="AO22" s="21">
        <f t="shared" si="15"/>
        <v>0</v>
      </c>
      <c r="AP22" s="21">
        <f t="shared" si="16"/>
        <v>0</v>
      </c>
      <c r="AQ22" s="21">
        <f t="shared" si="17"/>
        <v>180.53</v>
      </c>
      <c r="AR22" s="21">
        <f t="shared" si="18"/>
        <v>0</v>
      </c>
      <c r="AS22" s="21">
        <f t="shared" si="19"/>
        <v>0</v>
      </c>
      <c r="AU22" s="21">
        <f t="shared" si="20"/>
        <v>180.53</v>
      </c>
    </row>
    <row r="23" spans="1:47" x14ac:dyDescent="0.25">
      <c r="A23" s="16" t="s">
        <v>11</v>
      </c>
      <c r="B23" s="17" t="s">
        <v>24</v>
      </c>
      <c r="C23" s="17" t="s">
        <v>298</v>
      </c>
      <c r="D23" s="17">
        <v>100039</v>
      </c>
      <c r="E23" s="24">
        <v>3680</v>
      </c>
      <c r="F23" s="24"/>
      <c r="G23" s="24" t="s">
        <v>295</v>
      </c>
      <c r="H23" s="24"/>
      <c r="I23" s="24"/>
      <c r="J23" s="24"/>
      <c r="K23" s="24"/>
      <c r="L23" s="24">
        <v>150</v>
      </c>
      <c r="M23" s="24"/>
      <c r="N23" s="24">
        <v>845</v>
      </c>
      <c r="O23" s="24">
        <v>25</v>
      </c>
      <c r="P23" s="24"/>
      <c r="Q23" s="24"/>
      <c r="R23" s="24">
        <v>850</v>
      </c>
      <c r="S23" s="24"/>
      <c r="T23" s="24"/>
      <c r="U23" s="24"/>
      <c r="V23" s="24">
        <v>60</v>
      </c>
      <c r="W23" s="24">
        <v>1</v>
      </c>
      <c r="X23" s="24"/>
      <c r="Y23" s="24">
        <v>750</v>
      </c>
      <c r="Z23" s="24"/>
      <c r="AA23" s="24"/>
      <c r="AB23" s="24"/>
      <c r="AC23" s="24">
        <v>10</v>
      </c>
      <c r="AD23" s="24">
        <v>1</v>
      </c>
      <c r="AE23" s="24">
        <v>5</v>
      </c>
      <c r="AF23" s="24">
        <f>20+750</f>
        <v>770</v>
      </c>
      <c r="AG23" s="24"/>
      <c r="AH23" s="47">
        <f>+R23/E23</f>
        <v>0.23097826086956522</v>
      </c>
      <c r="AI23" s="24"/>
      <c r="AJ23" s="21">
        <f t="shared" si="12"/>
        <v>3467</v>
      </c>
      <c r="AL23" s="21">
        <f t="shared" si="13"/>
        <v>213</v>
      </c>
      <c r="AN23" s="21">
        <f t="shared" si="14"/>
        <v>0</v>
      </c>
      <c r="AO23" s="21">
        <f t="shared" si="15"/>
        <v>0</v>
      </c>
      <c r="AP23" s="21">
        <f t="shared" si="16"/>
        <v>0</v>
      </c>
      <c r="AQ23" s="21">
        <f t="shared" si="17"/>
        <v>150</v>
      </c>
      <c r="AR23" s="21">
        <f t="shared" si="18"/>
        <v>0</v>
      </c>
      <c r="AS23" s="21">
        <f t="shared" si="19"/>
        <v>845</v>
      </c>
      <c r="AU23" s="21">
        <f t="shared" si="20"/>
        <v>995</v>
      </c>
    </row>
    <row r="24" spans="1:47" x14ac:dyDescent="0.25">
      <c r="A24" s="4" t="s">
        <v>11</v>
      </c>
      <c r="B24" s="14" t="s">
        <v>25</v>
      </c>
      <c r="C24" s="32" t="s">
        <v>275</v>
      </c>
      <c r="D24" s="14">
        <v>100040</v>
      </c>
      <c r="E24" s="21">
        <v>5514</v>
      </c>
      <c r="G24" s="21" t="s">
        <v>212</v>
      </c>
      <c r="N24" s="21">
        <v>275.69299999999998</v>
      </c>
      <c r="P24" s="21">
        <v>275.69299999999998</v>
      </c>
      <c r="R24" s="21">
        <v>1102.7729999999999</v>
      </c>
      <c r="S24" s="21">
        <v>275.69299999999998</v>
      </c>
      <c r="T24" s="21">
        <v>275.69299999999998</v>
      </c>
      <c r="U24" s="21">
        <v>275.69299999999998</v>
      </c>
      <c r="V24" s="21">
        <v>551.38599999999997</v>
      </c>
      <c r="W24" s="21">
        <v>275.69299999999998</v>
      </c>
      <c r="X24" s="21">
        <v>275.69299999999998</v>
      </c>
      <c r="Y24" s="21">
        <v>551.38599999999997</v>
      </c>
      <c r="Z24" s="21">
        <v>275.69299999999998</v>
      </c>
      <c r="AA24" s="21">
        <v>275.69299999999998</v>
      </c>
      <c r="AH24" s="47">
        <f>+R24/E24</f>
        <v>0.19999510337323176</v>
      </c>
      <c r="AJ24" s="21">
        <f t="shared" si="12"/>
        <v>4686.7820000000011</v>
      </c>
      <c r="AL24" s="21">
        <f t="shared" si="13"/>
        <v>827.21799999999894</v>
      </c>
      <c r="AN24" s="21">
        <f t="shared" si="14"/>
        <v>0</v>
      </c>
      <c r="AO24" s="21">
        <f t="shared" si="15"/>
        <v>0</v>
      </c>
      <c r="AP24" s="21">
        <f t="shared" si="16"/>
        <v>0</v>
      </c>
      <c r="AQ24" s="21">
        <f t="shared" si="17"/>
        <v>0</v>
      </c>
      <c r="AR24" s="21">
        <f t="shared" si="18"/>
        <v>0</v>
      </c>
      <c r="AS24" s="21">
        <f t="shared" si="19"/>
        <v>275.69299999999998</v>
      </c>
      <c r="AU24" s="21">
        <f t="shared" si="20"/>
        <v>275.69299999999998</v>
      </c>
    </row>
    <row r="25" spans="1:47" x14ac:dyDescent="0.25">
      <c r="A25" s="4" t="s">
        <v>11</v>
      </c>
      <c r="B25" s="14" t="s">
        <v>26</v>
      </c>
      <c r="C25" s="14" t="s">
        <v>297</v>
      </c>
      <c r="D25" s="14">
        <v>100041</v>
      </c>
      <c r="E25" s="21">
        <v>569</v>
      </c>
      <c r="G25" s="21" t="s">
        <v>212</v>
      </c>
      <c r="I25" s="21">
        <v>28.437999999999999</v>
      </c>
      <c r="J25" s="21">
        <v>28.437999999999999</v>
      </c>
      <c r="M25" s="21">
        <v>113.75</v>
      </c>
      <c r="R25" s="21">
        <v>113.75</v>
      </c>
      <c r="T25" s="21">
        <v>28.437999999999999</v>
      </c>
      <c r="U25" s="21">
        <v>28.437999999999999</v>
      </c>
      <c r="V25" s="21">
        <v>56.875</v>
      </c>
      <c r="W25" s="21">
        <v>28.437999999999999</v>
      </c>
      <c r="Y25" s="21">
        <v>56.875</v>
      </c>
      <c r="AB25" s="21">
        <v>85.31</v>
      </c>
      <c r="AH25" s="47">
        <f>+R25/E25</f>
        <v>0.19991212653778559</v>
      </c>
      <c r="AJ25" s="21">
        <f t="shared" si="12"/>
        <v>568.75</v>
      </c>
      <c r="AL25" s="21">
        <f t="shared" si="13"/>
        <v>0.25</v>
      </c>
      <c r="AN25" s="21">
        <f t="shared" si="14"/>
        <v>28.437999999999999</v>
      </c>
      <c r="AO25" s="21">
        <f t="shared" si="15"/>
        <v>28.437999999999999</v>
      </c>
      <c r="AP25" s="21">
        <f t="shared" si="16"/>
        <v>0</v>
      </c>
      <c r="AQ25" s="21">
        <f t="shared" si="17"/>
        <v>0</v>
      </c>
      <c r="AR25" s="21">
        <f t="shared" si="18"/>
        <v>113.75</v>
      </c>
      <c r="AS25" s="21">
        <f t="shared" si="19"/>
        <v>0</v>
      </c>
      <c r="AU25" s="21">
        <f t="shared" si="20"/>
        <v>170.626</v>
      </c>
    </row>
    <row r="26" spans="1:47" x14ac:dyDescent="0.25">
      <c r="A26" s="4" t="s">
        <v>11</v>
      </c>
      <c r="B26" s="14" t="s">
        <v>27</v>
      </c>
      <c r="C26" s="14" t="s">
        <v>296</v>
      </c>
      <c r="D26" s="14">
        <v>100139</v>
      </c>
      <c r="E26" s="21">
        <v>450</v>
      </c>
      <c r="G26" s="21" t="s">
        <v>324</v>
      </c>
      <c r="L26" s="21">
        <v>8.66</v>
      </c>
      <c r="N26" s="21">
        <v>32.475000000000001</v>
      </c>
      <c r="O26" s="21">
        <v>10.824999999999999</v>
      </c>
      <c r="P26" s="21">
        <v>12.99</v>
      </c>
      <c r="Q26" s="21">
        <v>6.4950000000000001</v>
      </c>
      <c r="R26" s="21">
        <v>106.08499999999999</v>
      </c>
      <c r="S26" s="21">
        <v>17.32</v>
      </c>
      <c r="T26" s="21">
        <v>23.815000000000001</v>
      </c>
      <c r="U26" s="21">
        <v>10.824999999999999</v>
      </c>
      <c r="V26" s="21">
        <v>34.64</v>
      </c>
      <c r="W26" s="21">
        <v>21.65</v>
      </c>
      <c r="Y26" s="21">
        <v>28.145</v>
      </c>
      <c r="Z26" s="21">
        <v>12.99</v>
      </c>
      <c r="AB26" s="21">
        <v>21.65</v>
      </c>
      <c r="AC26" s="21">
        <v>8.66</v>
      </c>
      <c r="AH26" s="47">
        <f>+R26/E26</f>
        <v>0.23574444444444442</v>
      </c>
      <c r="AJ26" s="21">
        <f t="shared" si="12"/>
        <v>357.22499999999997</v>
      </c>
      <c r="AL26" s="21">
        <f t="shared" si="13"/>
        <v>92.775000000000034</v>
      </c>
      <c r="AN26" s="21">
        <f t="shared" si="14"/>
        <v>0</v>
      </c>
      <c r="AO26" s="21">
        <f t="shared" si="15"/>
        <v>0</v>
      </c>
      <c r="AP26" s="21">
        <f t="shared" si="16"/>
        <v>0</v>
      </c>
      <c r="AQ26" s="21">
        <f t="shared" si="17"/>
        <v>8.66</v>
      </c>
      <c r="AR26" s="21">
        <f t="shared" si="18"/>
        <v>0</v>
      </c>
      <c r="AS26" s="21">
        <f t="shared" si="19"/>
        <v>32.475000000000001</v>
      </c>
      <c r="AU26" s="21">
        <f t="shared" si="20"/>
        <v>41.135000000000005</v>
      </c>
    </row>
    <row r="27" spans="1:47" x14ac:dyDescent="0.25">
      <c r="A27" s="4" t="s">
        <v>11</v>
      </c>
      <c r="B27" s="14" t="s">
        <v>28</v>
      </c>
      <c r="C27" s="14" t="s">
        <v>296</v>
      </c>
      <c r="D27" s="14">
        <v>100140</v>
      </c>
      <c r="E27" s="21">
        <v>2713</v>
      </c>
      <c r="G27" s="21" t="s">
        <v>190</v>
      </c>
      <c r="AJ27" s="21">
        <f t="shared" si="12"/>
        <v>0</v>
      </c>
      <c r="AL27" s="21">
        <f t="shared" si="13"/>
        <v>2713</v>
      </c>
      <c r="AN27" s="21">
        <f t="shared" si="14"/>
        <v>0</v>
      </c>
      <c r="AO27" s="21">
        <f t="shared" si="15"/>
        <v>0</v>
      </c>
      <c r="AP27" s="21">
        <f t="shared" si="16"/>
        <v>0</v>
      </c>
      <c r="AQ27" s="21">
        <f t="shared" si="17"/>
        <v>0</v>
      </c>
      <c r="AR27" s="21">
        <f t="shared" si="18"/>
        <v>0</v>
      </c>
      <c r="AS27" s="21">
        <f t="shared" si="19"/>
        <v>0</v>
      </c>
      <c r="AU27" s="21">
        <f t="shared" si="20"/>
        <v>0</v>
      </c>
    </row>
    <row r="28" spans="1:47" x14ac:dyDescent="0.25">
      <c r="A28" s="4" t="s">
        <v>11</v>
      </c>
      <c r="B28" s="14" t="s">
        <v>305</v>
      </c>
      <c r="C28" s="32" t="s">
        <v>306</v>
      </c>
      <c r="D28" s="14">
        <v>100818</v>
      </c>
      <c r="E28" s="21">
        <v>629</v>
      </c>
      <c r="G28" s="24" t="s">
        <v>294</v>
      </c>
      <c r="AJ28" s="21">
        <f t="shared" si="12"/>
        <v>0</v>
      </c>
      <c r="AL28" s="21">
        <f t="shared" si="13"/>
        <v>629</v>
      </c>
      <c r="AN28" s="21">
        <f t="shared" si="14"/>
        <v>0</v>
      </c>
      <c r="AO28" s="21">
        <f t="shared" si="15"/>
        <v>0</v>
      </c>
      <c r="AP28" s="21">
        <f t="shared" si="16"/>
        <v>0</v>
      </c>
      <c r="AQ28" s="21">
        <f t="shared" si="17"/>
        <v>0</v>
      </c>
      <c r="AR28" s="21">
        <f t="shared" si="18"/>
        <v>0</v>
      </c>
      <c r="AS28" s="21">
        <f t="shared" si="19"/>
        <v>0</v>
      </c>
      <c r="AU28" s="21">
        <f t="shared" si="20"/>
        <v>0</v>
      </c>
    </row>
    <row r="30" spans="1:47" s="20" customFormat="1" x14ac:dyDescent="0.25">
      <c r="A30" s="15"/>
      <c r="B30" s="15" t="s">
        <v>142</v>
      </c>
      <c r="C30" s="15"/>
      <c r="D30" s="15"/>
      <c r="E30" s="29">
        <f>SUM(E21:E28)</f>
        <v>18424</v>
      </c>
      <c r="F30" s="29"/>
      <c r="G30" s="29"/>
      <c r="H30" s="29"/>
      <c r="I30" s="29">
        <f t="shared" ref="I30:AU30" si="21">SUM(I21:I28)</f>
        <v>28.437999999999999</v>
      </c>
      <c r="J30" s="29">
        <f t="shared" si="21"/>
        <v>28.437999999999999</v>
      </c>
      <c r="K30" s="29">
        <f t="shared" si="21"/>
        <v>0</v>
      </c>
      <c r="L30" s="29">
        <f t="shared" si="21"/>
        <v>339.19</v>
      </c>
      <c r="M30" s="29">
        <f t="shared" si="21"/>
        <v>113.75</v>
      </c>
      <c r="N30" s="29">
        <f t="shared" si="21"/>
        <v>1191.3579999999999</v>
      </c>
      <c r="O30" s="29">
        <f t="shared" si="21"/>
        <v>156.18</v>
      </c>
      <c r="P30" s="29">
        <f t="shared" si="21"/>
        <v>317.33299999999997</v>
      </c>
      <c r="Q30" s="29">
        <f t="shared" si="21"/>
        <v>6.4950000000000001</v>
      </c>
      <c r="R30" s="29">
        <f t="shared" si="21"/>
        <v>2382.6579999999999</v>
      </c>
      <c r="S30" s="29">
        <f t="shared" si="21"/>
        <v>436.13299999999998</v>
      </c>
      <c r="T30" s="29">
        <f t="shared" si="21"/>
        <v>375.69599999999997</v>
      </c>
      <c r="U30" s="29">
        <f t="shared" si="21"/>
        <v>314.95599999999996</v>
      </c>
      <c r="V30" s="29">
        <f t="shared" si="21"/>
        <v>760.20099999999991</v>
      </c>
      <c r="W30" s="29">
        <f t="shared" si="21"/>
        <v>364.97099999999995</v>
      </c>
      <c r="X30" s="29">
        <f t="shared" si="21"/>
        <v>275.69299999999998</v>
      </c>
      <c r="Y30" s="29">
        <f t="shared" si="21"/>
        <v>1691.896</v>
      </c>
      <c r="Z30" s="29">
        <f t="shared" si="21"/>
        <v>326.87299999999999</v>
      </c>
      <c r="AA30" s="29">
        <f t="shared" si="21"/>
        <v>275.69299999999998</v>
      </c>
      <c r="AB30" s="29">
        <f t="shared" si="21"/>
        <v>116.50999999999999</v>
      </c>
      <c r="AC30" s="29">
        <f t="shared" si="21"/>
        <v>56.849999999999994</v>
      </c>
      <c r="AD30" s="29">
        <f>SUM(AD21:AD28)</f>
        <v>1</v>
      </c>
      <c r="AE30" s="29">
        <f t="shared" si="21"/>
        <v>5</v>
      </c>
      <c r="AF30" s="29">
        <f t="shared" si="21"/>
        <v>770</v>
      </c>
      <c r="AG30" s="29"/>
      <c r="AH30" s="48">
        <f>+R30/E30</f>
        <v>0.12932359965262699</v>
      </c>
      <c r="AI30" s="29"/>
      <c r="AJ30" s="29">
        <f t="shared" si="21"/>
        <v>10335.312000000002</v>
      </c>
      <c r="AK30" s="29"/>
      <c r="AL30" s="29">
        <f t="shared" si="21"/>
        <v>8088.6879999999983</v>
      </c>
      <c r="AM30" s="27"/>
      <c r="AN30" s="29">
        <f t="shared" si="21"/>
        <v>28.437999999999999</v>
      </c>
      <c r="AO30" s="29">
        <f t="shared" si="21"/>
        <v>28.437999999999999</v>
      </c>
      <c r="AP30" s="29">
        <f t="shared" si="21"/>
        <v>0</v>
      </c>
      <c r="AQ30" s="29">
        <f t="shared" si="21"/>
        <v>339.19</v>
      </c>
      <c r="AR30" s="29">
        <f t="shared" si="21"/>
        <v>113.75</v>
      </c>
      <c r="AS30" s="29">
        <f t="shared" si="21"/>
        <v>1191.3579999999999</v>
      </c>
      <c r="AT30" s="29"/>
      <c r="AU30" s="29">
        <f t="shared" si="21"/>
        <v>1701.174</v>
      </c>
    </row>
    <row r="32" spans="1:47" x14ac:dyDescent="0.25">
      <c r="A32" s="2" t="s">
        <v>29</v>
      </c>
    </row>
    <row r="33" spans="1:47" x14ac:dyDescent="0.25">
      <c r="A33" s="4" t="s">
        <v>11</v>
      </c>
      <c r="B33" t="s">
        <v>313</v>
      </c>
      <c r="C33" t="s">
        <v>240</v>
      </c>
      <c r="D33">
        <v>100052</v>
      </c>
      <c r="E33" s="21">
        <v>7377</v>
      </c>
      <c r="G33" s="21" t="s">
        <v>319</v>
      </c>
      <c r="P33" s="21">
        <v>36.887</v>
      </c>
      <c r="Q33" s="21">
        <v>36.887</v>
      </c>
      <c r="R33" s="21">
        <v>3098.4969999999998</v>
      </c>
      <c r="S33" s="21">
        <v>368.86900000000003</v>
      </c>
      <c r="T33" s="21">
        <v>442.642</v>
      </c>
      <c r="U33" s="21">
        <v>442.642</v>
      </c>
      <c r="V33" s="21">
        <v>1991.8910000000001</v>
      </c>
      <c r="W33" s="21">
        <v>368.86900000000003</v>
      </c>
      <c r="X33" s="21">
        <v>295.09500000000003</v>
      </c>
      <c r="Y33" s="21">
        <v>295.09500000000003</v>
      </c>
      <c r="AH33" s="47">
        <f t="shared" ref="AH33:AH38" si="22">+R33/E33</f>
        <v>0.42002128236410463</v>
      </c>
      <c r="AJ33" s="21">
        <f t="shared" ref="AJ33:AJ38" si="23">SUM(I33:AF33)</f>
        <v>7377.3740000000007</v>
      </c>
      <c r="AL33" s="21">
        <f t="shared" ref="AL33:AL38" si="24">E33-AJ33</f>
        <v>-0.37400000000070577</v>
      </c>
      <c r="AN33" s="21">
        <f t="shared" ref="AN33:AN38" si="25">I33</f>
        <v>0</v>
      </c>
      <c r="AO33" s="21">
        <f t="shared" ref="AO33:AO38" si="26">J33</f>
        <v>0</v>
      </c>
      <c r="AP33" s="21">
        <f t="shared" ref="AP33:AP38" si="27">K33</f>
        <v>0</v>
      </c>
      <c r="AQ33" s="21">
        <f t="shared" ref="AQ33:AQ38" si="28">L33</f>
        <v>0</v>
      </c>
      <c r="AR33" s="21">
        <f t="shared" ref="AR33:AR38" si="29">M33</f>
        <v>0</v>
      </c>
      <c r="AS33" s="21">
        <f t="shared" ref="AS33:AS38" si="30">N33</f>
        <v>0</v>
      </c>
      <c r="AU33" s="21">
        <f t="shared" ref="AU33:AU38" si="31">SUM(AN33:AT33)</f>
        <v>0</v>
      </c>
    </row>
    <row r="34" spans="1:47" x14ac:dyDescent="0.25">
      <c r="A34" s="4" t="s">
        <v>11</v>
      </c>
      <c r="B34" t="s">
        <v>315</v>
      </c>
      <c r="C34" t="s">
        <v>239</v>
      </c>
      <c r="D34">
        <v>100053</v>
      </c>
      <c r="E34" s="21">
        <v>2177</v>
      </c>
      <c r="G34" s="21" t="s">
        <v>319</v>
      </c>
      <c r="R34" s="21">
        <v>544.16</v>
      </c>
      <c r="S34" s="21">
        <v>108.83199999999999</v>
      </c>
      <c r="T34" s="21">
        <v>108.83199999999999</v>
      </c>
      <c r="U34" s="21">
        <v>108.83199999999999</v>
      </c>
      <c r="V34" s="21">
        <v>435.32799999999997</v>
      </c>
      <c r="Y34" s="21">
        <v>326.49599999999998</v>
      </c>
      <c r="AA34" s="21">
        <v>544.16</v>
      </c>
      <c r="AH34" s="47">
        <f t="shared" si="22"/>
        <v>0.2499586587046394</v>
      </c>
      <c r="AJ34" s="21">
        <f t="shared" si="23"/>
        <v>2176.64</v>
      </c>
      <c r="AL34" s="21">
        <f t="shared" si="24"/>
        <v>0.36000000000012733</v>
      </c>
      <c r="AN34" s="21">
        <f t="shared" si="25"/>
        <v>0</v>
      </c>
      <c r="AO34" s="21">
        <f t="shared" si="26"/>
        <v>0</v>
      </c>
      <c r="AP34" s="21">
        <f t="shared" si="27"/>
        <v>0</v>
      </c>
      <c r="AQ34" s="21">
        <f t="shared" si="28"/>
        <v>0</v>
      </c>
      <c r="AR34" s="21">
        <f t="shared" si="29"/>
        <v>0</v>
      </c>
      <c r="AS34" s="21">
        <f t="shared" si="30"/>
        <v>0</v>
      </c>
      <c r="AU34" s="21">
        <f t="shared" si="31"/>
        <v>0</v>
      </c>
    </row>
    <row r="35" spans="1:47" x14ac:dyDescent="0.25">
      <c r="A35" s="4" t="s">
        <v>11</v>
      </c>
      <c r="B35" t="s">
        <v>30</v>
      </c>
      <c r="C35" t="s">
        <v>238</v>
      </c>
      <c r="D35">
        <v>100055</v>
      </c>
      <c r="E35" s="21">
        <v>4994</v>
      </c>
      <c r="G35" s="21" t="s">
        <v>319</v>
      </c>
      <c r="N35" s="21">
        <v>149.81</v>
      </c>
      <c r="Q35" s="21">
        <v>199.74700000000001</v>
      </c>
      <c r="R35" s="21">
        <v>1398.2280000000001</v>
      </c>
      <c r="S35" s="21">
        <v>499.36700000000002</v>
      </c>
      <c r="T35" s="21">
        <v>499.36700000000002</v>
      </c>
      <c r="U35" s="21">
        <v>299.62</v>
      </c>
      <c r="V35" s="21">
        <v>699.11400000000003</v>
      </c>
      <c r="W35" s="21">
        <v>199.74700000000001</v>
      </c>
      <c r="Y35" s="21">
        <v>749.05100000000004</v>
      </c>
      <c r="AA35" s="21">
        <v>299.62</v>
      </c>
      <c r="AH35" s="47">
        <f t="shared" si="22"/>
        <v>0.27998157789347217</v>
      </c>
      <c r="AJ35" s="21">
        <f t="shared" si="23"/>
        <v>4993.6710000000003</v>
      </c>
      <c r="AL35" s="21">
        <f t="shared" si="24"/>
        <v>0.32899999999972351</v>
      </c>
      <c r="AN35" s="21">
        <f t="shared" si="25"/>
        <v>0</v>
      </c>
      <c r="AO35" s="21">
        <f t="shared" si="26"/>
        <v>0</v>
      </c>
      <c r="AP35" s="21">
        <f t="shared" si="27"/>
        <v>0</v>
      </c>
      <c r="AQ35" s="21">
        <f t="shared" si="28"/>
        <v>0</v>
      </c>
      <c r="AR35" s="21">
        <f t="shared" si="29"/>
        <v>0</v>
      </c>
      <c r="AS35" s="21">
        <f t="shared" si="30"/>
        <v>149.81</v>
      </c>
      <c r="AU35" s="21">
        <f t="shared" si="31"/>
        <v>149.81</v>
      </c>
    </row>
    <row r="36" spans="1:47" x14ac:dyDescent="0.25">
      <c r="A36" s="4" t="s">
        <v>11</v>
      </c>
      <c r="B36" t="s">
        <v>314</v>
      </c>
      <c r="C36" t="s">
        <v>241</v>
      </c>
      <c r="D36">
        <v>100068</v>
      </c>
      <c r="E36" s="21">
        <v>4846</v>
      </c>
      <c r="G36" s="21" t="s">
        <v>319</v>
      </c>
      <c r="N36" s="21">
        <v>96.918000000000006</v>
      </c>
      <c r="O36" s="21">
        <v>48.459000000000003</v>
      </c>
      <c r="R36" s="21">
        <v>2616.7829999999999</v>
      </c>
      <c r="S36" s="21">
        <v>629.96600000000001</v>
      </c>
      <c r="T36" s="21">
        <v>387.67200000000003</v>
      </c>
      <c r="U36" s="21">
        <v>96.918000000000006</v>
      </c>
      <c r="V36" s="21">
        <v>533.048</v>
      </c>
      <c r="W36" s="21">
        <v>96.918000000000006</v>
      </c>
      <c r="Y36" s="21">
        <v>193.83600000000001</v>
      </c>
      <c r="Z36" s="21">
        <v>96.918000000000006</v>
      </c>
      <c r="AC36" s="21">
        <v>48.459000000000003</v>
      </c>
      <c r="AH36" s="47">
        <f t="shared" si="22"/>
        <v>0.53998823772183246</v>
      </c>
      <c r="AJ36" s="21">
        <f t="shared" si="23"/>
        <v>4845.8949999999995</v>
      </c>
      <c r="AL36" s="21">
        <f t="shared" si="24"/>
        <v>0.10500000000047294</v>
      </c>
      <c r="AN36" s="21">
        <f t="shared" si="25"/>
        <v>0</v>
      </c>
      <c r="AO36" s="21">
        <f t="shared" si="26"/>
        <v>0</v>
      </c>
      <c r="AP36" s="21">
        <f t="shared" si="27"/>
        <v>0</v>
      </c>
      <c r="AQ36" s="21">
        <f t="shared" si="28"/>
        <v>0</v>
      </c>
      <c r="AR36" s="21">
        <f t="shared" si="29"/>
        <v>0</v>
      </c>
      <c r="AS36" s="21">
        <f t="shared" si="30"/>
        <v>96.918000000000006</v>
      </c>
      <c r="AU36" s="21">
        <f t="shared" si="31"/>
        <v>96.918000000000006</v>
      </c>
    </row>
    <row r="37" spans="1:47" x14ac:dyDescent="0.25">
      <c r="A37" s="4" t="s">
        <v>11</v>
      </c>
      <c r="B37" t="s">
        <v>32</v>
      </c>
      <c r="C37" t="s">
        <v>242</v>
      </c>
      <c r="D37">
        <v>100872</v>
      </c>
      <c r="E37" s="21">
        <v>952</v>
      </c>
      <c r="G37" s="21" t="s">
        <v>319</v>
      </c>
      <c r="R37" s="21">
        <v>333.13299999999998</v>
      </c>
      <c r="T37" s="21">
        <v>142.77099999999999</v>
      </c>
      <c r="U37" s="21">
        <v>142.77099999999999</v>
      </c>
      <c r="AA37" s="21">
        <v>333.13299999999998</v>
      </c>
      <c r="AH37" s="47">
        <f t="shared" si="22"/>
        <v>0.34992962184873949</v>
      </c>
      <c r="AJ37" s="21">
        <f t="shared" si="23"/>
        <v>951.80799999999999</v>
      </c>
      <c r="AL37" s="21">
        <f t="shared" si="24"/>
        <v>0.19200000000000728</v>
      </c>
      <c r="AN37" s="21">
        <f t="shared" si="25"/>
        <v>0</v>
      </c>
      <c r="AO37" s="21">
        <f t="shared" si="26"/>
        <v>0</v>
      </c>
      <c r="AP37" s="21">
        <f t="shared" si="27"/>
        <v>0</v>
      </c>
      <c r="AQ37" s="21">
        <f t="shared" si="28"/>
        <v>0</v>
      </c>
      <c r="AR37" s="21">
        <f t="shared" si="29"/>
        <v>0</v>
      </c>
      <c r="AS37" s="21">
        <f t="shared" si="30"/>
        <v>0</v>
      </c>
      <c r="AU37" s="21">
        <f t="shared" si="31"/>
        <v>0</v>
      </c>
    </row>
    <row r="38" spans="1:47" x14ac:dyDescent="0.25">
      <c r="A38" s="4" t="s">
        <v>11</v>
      </c>
      <c r="B38" s="14" t="s">
        <v>31</v>
      </c>
      <c r="C38" t="s">
        <v>239</v>
      </c>
      <c r="D38" s="14">
        <v>103454</v>
      </c>
      <c r="E38" s="21">
        <v>400</v>
      </c>
      <c r="G38" s="21" t="s">
        <v>190</v>
      </c>
      <c r="R38" s="21">
        <v>100</v>
      </c>
      <c r="S38" s="21">
        <v>20</v>
      </c>
      <c r="T38" s="21">
        <v>20</v>
      </c>
      <c r="U38" s="21">
        <v>20</v>
      </c>
      <c r="V38" s="21">
        <v>80</v>
      </c>
      <c r="Y38" s="21">
        <v>60</v>
      </c>
      <c r="AA38" s="21">
        <v>100</v>
      </c>
      <c r="AH38" s="47">
        <f t="shared" si="22"/>
        <v>0.25</v>
      </c>
      <c r="AJ38" s="21">
        <f t="shared" si="23"/>
        <v>400</v>
      </c>
      <c r="AL38" s="21">
        <f t="shared" si="24"/>
        <v>0</v>
      </c>
      <c r="AN38" s="21">
        <f t="shared" si="25"/>
        <v>0</v>
      </c>
      <c r="AO38" s="21">
        <f t="shared" si="26"/>
        <v>0</v>
      </c>
      <c r="AP38" s="21">
        <f t="shared" si="27"/>
        <v>0</v>
      </c>
      <c r="AQ38" s="21">
        <f t="shared" si="28"/>
        <v>0</v>
      </c>
      <c r="AR38" s="21">
        <f t="shared" si="29"/>
        <v>0</v>
      </c>
      <c r="AS38" s="21">
        <f t="shared" si="30"/>
        <v>0</v>
      </c>
      <c r="AU38" s="21">
        <f t="shared" si="31"/>
        <v>0</v>
      </c>
    </row>
    <row r="40" spans="1:47" s="20" customFormat="1" x14ac:dyDescent="0.25">
      <c r="A40" s="15"/>
      <c r="B40" s="15" t="s">
        <v>143</v>
      </c>
      <c r="C40" s="15"/>
      <c r="D40" s="15"/>
      <c r="E40" s="29">
        <f>SUM(E33:E38)</f>
        <v>20746</v>
      </c>
      <c r="F40" s="29"/>
      <c r="G40" s="29"/>
      <c r="H40" s="29"/>
      <c r="I40" s="29">
        <f t="shared" ref="I40:AL40" si="32">SUM(I33:I38)</f>
        <v>0</v>
      </c>
      <c r="J40" s="29">
        <f t="shared" si="32"/>
        <v>0</v>
      </c>
      <c r="K40" s="29">
        <f t="shared" si="32"/>
        <v>0</v>
      </c>
      <c r="L40" s="29">
        <f t="shared" si="32"/>
        <v>0</v>
      </c>
      <c r="M40" s="29">
        <f t="shared" si="32"/>
        <v>0</v>
      </c>
      <c r="N40" s="29">
        <f t="shared" si="32"/>
        <v>246.72800000000001</v>
      </c>
      <c r="O40" s="29">
        <f t="shared" si="32"/>
        <v>48.459000000000003</v>
      </c>
      <c r="P40" s="29">
        <f t="shared" si="32"/>
        <v>36.887</v>
      </c>
      <c r="Q40" s="29">
        <f t="shared" si="32"/>
        <v>236.63400000000001</v>
      </c>
      <c r="R40" s="29">
        <f t="shared" si="32"/>
        <v>8090.8009999999995</v>
      </c>
      <c r="S40" s="29">
        <f t="shared" si="32"/>
        <v>1627.0340000000001</v>
      </c>
      <c r="T40" s="29">
        <f t="shared" si="32"/>
        <v>1601.2839999999999</v>
      </c>
      <c r="U40" s="29">
        <f t="shared" si="32"/>
        <v>1110.7829999999999</v>
      </c>
      <c r="V40" s="29">
        <f t="shared" si="32"/>
        <v>3739.3810000000003</v>
      </c>
      <c r="W40" s="29">
        <f t="shared" si="32"/>
        <v>665.53399999999999</v>
      </c>
      <c r="X40" s="29">
        <f t="shared" si="32"/>
        <v>295.09500000000003</v>
      </c>
      <c r="Y40" s="29">
        <f t="shared" si="32"/>
        <v>1624.4780000000001</v>
      </c>
      <c r="Z40" s="29">
        <f t="shared" si="32"/>
        <v>96.918000000000006</v>
      </c>
      <c r="AA40" s="29">
        <f t="shared" si="32"/>
        <v>1276.913</v>
      </c>
      <c r="AB40" s="29">
        <f t="shared" si="32"/>
        <v>0</v>
      </c>
      <c r="AC40" s="29">
        <f t="shared" si="32"/>
        <v>48.459000000000003</v>
      </c>
      <c r="AD40" s="29">
        <f>SUM(AD33:AD38)</f>
        <v>0</v>
      </c>
      <c r="AE40" s="29">
        <f t="shared" si="32"/>
        <v>0</v>
      </c>
      <c r="AF40" s="29">
        <f t="shared" si="32"/>
        <v>0</v>
      </c>
      <c r="AG40" s="29"/>
      <c r="AH40" s="48">
        <f>+R40/E40</f>
        <v>0.38999329991323628</v>
      </c>
      <c r="AI40" s="29"/>
      <c r="AJ40" s="29">
        <f t="shared" si="32"/>
        <v>20745.388000000003</v>
      </c>
      <c r="AK40" s="29"/>
      <c r="AL40" s="29">
        <f t="shared" si="32"/>
        <v>0.61199999999962529</v>
      </c>
      <c r="AM40" s="27"/>
      <c r="AN40" s="29">
        <f t="shared" ref="AN40:AU40" si="33">SUM(AN33:AN38)</f>
        <v>0</v>
      </c>
      <c r="AO40" s="29">
        <f t="shared" si="33"/>
        <v>0</v>
      </c>
      <c r="AP40" s="29">
        <f t="shared" si="33"/>
        <v>0</v>
      </c>
      <c r="AQ40" s="29">
        <f t="shared" si="33"/>
        <v>0</v>
      </c>
      <c r="AR40" s="29">
        <f t="shared" si="33"/>
        <v>0</v>
      </c>
      <c r="AS40" s="29">
        <f t="shared" si="33"/>
        <v>246.72800000000001</v>
      </c>
      <c r="AT40" s="29">
        <f t="shared" si="33"/>
        <v>0</v>
      </c>
      <c r="AU40" s="29">
        <f t="shared" si="33"/>
        <v>246.72800000000001</v>
      </c>
    </row>
    <row r="42" spans="1:47" x14ac:dyDescent="0.25">
      <c r="A42" s="2" t="s">
        <v>33</v>
      </c>
    </row>
    <row r="43" spans="1:47" x14ac:dyDescent="0.25">
      <c r="A43" s="4" t="s">
        <v>11</v>
      </c>
      <c r="B43" t="s">
        <v>35</v>
      </c>
      <c r="C43" t="s">
        <v>42</v>
      </c>
      <c r="D43">
        <v>100012</v>
      </c>
      <c r="E43" s="21">
        <v>7095</v>
      </c>
      <c r="G43" s="21" t="s">
        <v>190</v>
      </c>
      <c r="AJ43" s="21">
        <f t="shared" ref="AJ43:AJ49" si="34">SUM(I43:AF43)</f>
        <v>0</v>
      </c>
      <c r="AL43" s="21">
        <f t="shared" ref="AL43:AL49" si="35">E43-AJ43</f>
        <v>7095</v>
      </c>
      <c r="AN43" s="21">
        <f t="shared" ref="AN43:AN49" si="36">I43</f>
        <v>0</v>
      </c>
      <c r="AO43" s="21">
        <f t="shared" ref="AO43:AO49" si="37">J43</f>
        <v>0</v>
      </c>
      <c r="AP43" s="21">
        <f t="shared" ref="AP43:AP49" si="38">K43</f>
        <v>0</v>
      </c>
      <c r="AQ43" s="21">
        <f t="shared" ref="AQ43:AQ49" si="39">L43</f>
        <v>0</v>
      </c>
      <c r="AR43" s="21">
        <f t="shared" ref="AR43:AR49" si="40">M43</f>
        <v>0</v>
      </c>
      <c r="AS43" s="21">
        <f t="shared" ref="AS43:AS49" si="41">N43</f>
        <v>0</v>
      </c>
      <c r="AU43" s="21">
        <f t="shared" ref="AU43:AU49" si="42">SUM(AN43:AT43)</f>
        <v>0</v>
      </c>
    </row>
    <row r="44" spans="1:47" x14ac:dyDescent="0.25">
      <c r="A44" s="4" t="s">
        <v>11</v>
      </c>
      <c r="B44" t="s">
        <v>34</v>
      </c>
      <c r="C44" t="s">
        <v>40</v>
      </c>
      <c r="D44">
        <v>100016</v>
      </c>
      <c r="E44" s="21">
        <v>1260</v>
      </c>
      <c r="G44" s="21" t="s">
        <v>190</v>
      </c>
      <c r="AJ44" s="21">
        <f t="shared" si="34"/>
        <v>0</v>
      </c>
      <c r="AL44" s="21">
        <f t="shared" si="35"/>
        <v>1260</v>
      </c>
      <c r="AN44" s="21">
        <f t="shared" si="36"/>
        <v>0</v>
      </c>
      <c r="AO44" s="21">
        <f t="shared" si="37"/>
        <v>0</v>
      </c>
      <c r="AP44" s="21">
        <f t="shared" si="38"/>
        <v>0</v>
      </c>
      <c r="AQ44" s="21">
        <f t="shared" si="39"/>
        <v>0</v>
      </c>
      <c r="AR44" s="21">
        <f t="shared" si="40"/>
        <v>0</v>
      </c>
      <c r="AS44" s="21">
        <f t="shared" si="41"/>
        <v>0</v>
      </c>
      <c r="AU44" s="21">
        <f t="shared" si="42"/>
        <v>0</v>
      </c>
    </row>
    <row r="45" spans="1:47" x14ac:dyDescent="0.25">
      <c r="A45" s="4" t="s">
        <v>11</v>
      </c>
      <c r="B45" s="14" t="s">
        <v>37</v>
      </c>
      <c r="C45" s="14" t="s">
        <v>43</v>
      </c>
      <c r="D45" s="14">
        <v>100091</v>
      </c>
      <c r="E45" s="21">
        <v>977</v>
      </c>
      <c r="G45" s="21" t="s">
        <v>190</v>
      </c>
      <c r="AJ45" s="21">
        <f t="shared" si="34"/>
        <v>0</v>
      </c>
      <c r="AL45" s="21">
        <f t="shared" si="35"/>
        <v>977</v>
      </c>
      <c r="AN45" s="21">
        <f t="shared" si="36"/>
        <v>0</v>
      </c>
      <c r="AO45" s="21">
        <f t="shared" si="37"/>
        <v>0</v>
      </c>
      <c r="AP45" s="21">
        <f t="shared" si="38"/>
        <v>0</v>
      </c>
      <c r="AQ45" s="21">
        <f t="shared" si="39"/>
        <v>0</v>
      </c>
      <c r="AR45" s="21">
        <f t="shared" si="40"/>
        <v>0</v>
      </c>
      <c r="AS45" s="21">
        <f t="shared" si="41"/>
        <v>0</v>
      </c>
      <c r="AU45" s="21">
        <f t="shared" si="42"/>
        <v>0</v>
      </c>
    </row>
    <row r="46" spans="1:47" x14ac:dyDescent="0.25">
      <c r="A46" s="4" t="s">
        <v>11</v>
      </c>
      <c r="B46" t="s">
        <v>38</v>
      </c>
      <c r="C46" t="s">
        <v>44</v>
      </c>
      <c r="D46">
        <v>100127</v>
      </c>
      <c r="E46" s="21">
        <v>13607</v>
      </c>
      <c r="G46" s="21" t="s">
        <v>212</v>
      </c>
      <c r="M46" s="21">
        <v>800</v>
      </c>
      <c r="P46" s="21">
        <v>220</v>
      </c>
      <c r="R46" s="21">
        <v>3150</v>
      </c>
      <c r="T46" s="21">
        <v>1650</v>
      </c>
      <c r="U46" s="21">
        <v>350</v>
      </c>
      <c r="V46" s="21">
        <v>1430</v>
      </c>
      <c r="W46" s="21">
        <v>1000</v>
      </c>
      <c r="X46" s="21">
        <v>54</v>
      </c>
      <c r="Y46" s="21">
        <v>754</v>
      </c>
      <c r="Z46" s="21">
        <v>237</v>
      </c>
      <c r="AF46" s="21">
        <v>380</v>
      </c>
      <c r="AH46" s="47">
        <f>+R46/E46</f>
        <v>0.23149849342250312</v>
      </c>
      <c r="AJ46" s="21">
        <f t="shared" si="34"/>
        <v>10025</v>
      </c>
      <c r="AL46" s="21">
        <f t="shared" si="35"/>
        <v>3582</v>
      </c>
      <c r="AN46" s="21">
        <f t="shared" si="36"/>
        <v>0</v>
      </c>
      <c r="AO46" s="21">
        <f t="shared" si="37"/>
        <v>0</v>
      </c>
      <c r="AP46" s="21">
        <f t="shared" si="38"/>
        <v>0</v>
      </c>
      <c r="AQ46" s="21">
        <f t="shared" si="39"/>
        <v>0</v>
      </c>
      <c r="AR46" s="21">
        <f t="shared" si="40"/>
        <v>800</v>
      </c>
      <c r="AS46" s="21">
        <f t="shared" si="41"/>
        <v>0</v>
      </c>
      <c r="AU46" s="21">
        <f t="shared" si="42"/>
        <v>800</v>
      </c>
    </row>
    <row r="47" spans="1:47" x14ac:dyDescent="0.25">
      <c r="A47" s="4" t="s">
        <v>11</v>
      </c>
      <c r="B47" t="s">
        <v>229</v>
      </c>
      <c r="C47" t="s">
        <v>41</v>
      </c>
      <c r="D47">
        <v>100236</v>
      </c>
      <c r="E47" s="21">
        <v>1008</v>
      </c>
      <c r="G47" s="21" t="s">
        <v>190</v>
      </c>
      <c r="AJ47" s="21">
        <f t="shared" si="34"/>
        <v>0</v>
      </c>
      <c r="AL47" s="21">
        <f t="shared" si="35"/>
        <v>1008</v>
      </c>
      <c r="AN47" s="21">
        <f t="shared" si="36"/>
        <v>0</v>
      </c>
      <c r="AO47" s="21">
        <f t="shared" si="37"/>
        <v>0</v>
      </c>
      <c r="AP47" s="21">
        <f t="shared" si="38"/>
        <v>0</v>
      </c>
      <c r="AQ47" s="21">
        <f t="shared" si="39"/>
        <v>0</v>
      </c>
      <c r="AR47" s="21">
        <f t="shared" si="40"/>
        <v>0</v>
      </c>
      <c r="AS47" s="21">
        <f t="shared" si="41"/>
        <v>0</v>
      </c>
      <c r="AU47" s="21">
        <f t="shared" si="42"/>
        <v>0</v>
      </c>
    </row>
    <row r="48" spans="1:47" x14ac:dyDescent="0.25">
      <c r="A48" s="4" t="s">
        <v>11</v>
      </c>
      <c r="B48" t="s">
        <v>211</v>
      </c>
      <c r="C48" t="s">
        <v>45</v>
      </c>
      <c r="D48">
        <v>102670</v>
      </c>
      <c r="E48" s="21">
        <v>4853</v>
      </c>
      <c r="G48" s="24" t="s">
        <v>294</v>
      </c>
      <c r="AJ48" s="21">
        <f t="shared" si="34"/>
        <v>0</v>
      </c>
      <c r="AL48" s="21">
        <f t="shared" si="35"/>
        <v>4853</v>
      </c>
      <c r="AN48" s="21">
        <f t="shared" si="36"/>
        <v>0</v>
      </c>
      <c r="AO48" s="21">
        <f t="shared" si="37"/>
        <v>0</v>
      </c>
      <c r="AP48" s="21">
        <f t="shared" si="38"/>
        <v>0</v>
      </c>
      <c r="AQ48" s="21">
        <f t="shared" si="39"/>
        <v>0</v>
      </c>
      <c r="AR48" s="21">
        <f t="shared" si="40"/>
        <v>0</v>
      </c>
      <c r="AS48" s="21">
        <f t="shared" si="41"/>
        <v>0</v>
      </c>
      <c r="AU48" s="21">
        <f t="shared" si="42"/>
        <v>0</v>
      </c>
    </row>
    <row r="49" spans="1:47" x14ac:dyDescent="0.25">
      <c r="A49" s="4" t="s">
        <v>11</v>
      </c>
      <c r="B49" t="s">
        <v>39</v>
      </c>
      <c r="C49" t="s">
        <v>46</v>
      </c>
      <c r="D49">
        <v>102711</v>
      </c>
      <c r="E49" s="21">
        <v>545</v>
      </c>
      <c r="G49" s="21" t="s">
        <v>190</v>
      </c>
      <c r="AJ49" s="21">
        <f t="shared" si="34"/>
        <v>0</v>
      </c>
      <c r="AL49" s="21">
        <f t="shared" si="35"/>
        <v>545</v>
      </c>
      <c r="AN49" s="21">
        <f t="shared" si="36"/>
        <v>0</v>
      </c>
      <c r="AO49" s="21">
        <f t="shared" si="37"/>
        <v>0</v>
      </c>
      <c r="AP49" s="21">
        <f t="shared" si="38"/>
        <v>0</v>
      </c>
      <c r="AQ49" s="21">
        <f t="shared" si="39"/>
        <v>0</v>
      </c>
      <c r="AR49" s="21">
        <f t="shared" si="40"/>
        <v>0</v>
      </c>
      <c r="AS49" s="21">
        <f t="shared" si="41"/>
        <v>0</v>
      </c>
      <c r="AU49" s="21">
        <f t="shared" si="42"/>
        <v>0</v>
      </c>
    </row>
    <row r="51" spans="1:47" s="20" customFormat="1" x14ac:dyDescent="0.25">
      <c r="A51" s="15"/>
      <c r="B51" s="15" t="s">
        <v>144</v>
      </c>
      <c r="C51" s="15"/>
      <c r="D51" s="15"/>
      <c r="E51" s="29">
        <f>SUM(E43:E49)</f>
        <v>29345</v>
      </c>
      <c r="F51" s="29"/>
      <c r="G51" s="29"/>
      <c r="H51" s="29"/>
      <c r="I51" s="29">
        <f t="shared" ref="I51:AL51" si="43">SUM(I43:I49)</f>
        <v>0</v>
      </c>
      <c r="J51" s="29">
        <f t="shared" si="43"/>
        <v>0</v>
      </c>
      <c r="K51" s="29">
        <f t="shared" si="43"/>
        <v>0</v>
      </c>
      <c r="L51" s="29">
        <f t="shared" si="43"/>
        <v>0</v>
      </c>
      <c r="M51" s="29">
        <f t="shared" si="43"/>
        <v>800</v>
      </c>
      <c r="N51" s="29">
        <f t="shared" si="43"/>
        <v>0</v>
      </c>
      <c r="O51" s="29">
        <f t="shared" si="43"/>
        <v>0</v>
      </c>
      <c r="P51" s="29">
        <f t="shared" si="43"/>
        <v>220</v>
      </c>
      <c r="Q51" s="29">
        <f t="shared" si="43"/>
        <v>0</v>
      </c>
      <c r="R51" s="29">
        <f t="shared" si="43"/>
        <v>3150</v>
      </c>
      <c r="S51" s="29">
        <f t="shared" si="43"/>
        <v>0</v>
      </c>
      <c r="T51" s="29">
        <f t="shared" si="43"/>
        <v>1650</v>
      </c>
      <c r="U51" s="29">
        <f t="shared" si="43"/>
        <v>350</v>
      </c>
      <c r="V51" s="29">
        <f t="shared" si="43"/>
        <v>1430</v>
      </c>
      <c r="W51" s="29">
        <f t="shared" si="43"/>
        <v>1000</v>
      </c>
      <c r="X51" s="29">
        <f t="shared" si="43"/>
        <v>54</v>
      </c>
      <c r="Y51" s="29">
        <f t="shared" si="43"/>
        <v>754</v>
      </c>
      <c r="Z51" s="29">
        <f t="shared" si="43"/>
        <v>237</v>
      </c>
      <c r="AA51" s="29">
        <f t="shared" si="43"/>
        <v>0</v>
      </c>
      <c r="AB51" s="29">
        <f t="shared" si="43"/>
        <v>0</v>
      </c>
      <c r="AC51" s="29">
        <f t="shared" si="43"/>
        <v>0</v>
      </c>
      <c r="AD51" s="29">
        <f>SUM(AD43:AD49)</f>
        <v>0</v>
      </c>
      <c r="AE51" s="29">
        <f t="shared" si="43"/>
        <v>0</v>
      </c>
      <c r="AF51" s="29">
        <f t="shared" si="43"/>
        <v>380</v>
      </c>
      <c r="AG51" s="29"/>
      <c r="AH51" s="48">
        <f>+R51/E51</f>
        <v>0.10734367013119782</v>
      </c>
      <c r="AI51" s="29"/>
      <c r="AJ51" s="29">
        <f t="shared" si="43"/>
        <v>10025</v>
      </c>
      <c r="AK51" s="29"/>
      <c r="AL51" s="29">
        <f t="shared" si="43"/>
        <v>19320</v>
      </c>
      <c r="AM51" s="27"/>
      <c r="AN51" s="29">
        <f t="shared" ref="AN51:AS51" si="44">SUM(AN43:AN49)</f>
        <v>0</v>
      </c>
      <c r="AO51" s="29">
        <f t="shared" si="44"/>
        <v>0</v>
      </c>
      <c r="AP51" s="29">
        <f t="shared" si="44"/>
        <v>0</v>
      </c>
      <c r="AQ51" s="29">
        <f t="shared" si="44"/>
        <v>0</v>
      </c>
      <c r="AR51" s="29">
        <f t="shared" si="44"/>
        <v>800</v>
      </c>
      <c r="AS51" s="29">
        <f t="shared" si="44"/>
        <v>0</v>
      </c>
      <c r="AT51" s="29"/>
      <c r="AU51" s="29">
        <f>SUM(AU43:AU49)</f>
        <v>800</v>
      </c>
    </row>
    <row r="53" spans="1:47" x14ac:dyDescent="0.25">
      <c r="A53" s="2" t="s">
        <v>206</v>
      </c>
    </row>
    <row r="54" spans="1:47" x14ac:dyDescent="0.25">
      <c r="A54" s="4" t="s">
        <v>11</v>
      </c>
      <c r="B54" t="s">
        <v>196</v>
      </c>
      <c r="C54" t="s">
        <v>193</v>
      </c>
      <c r="D54">
        <v>100026</v>
      </c>
      <c r="E54" s="21">
        <v>2382</v>
      </c>
      <c r="G54" s="21" t="s">
        <v>190</v>
      </c>
      <c r="AJ54" s="21">
        <f t="shared" ref="AJ54:AJ62" si="45">SUM(I54:AF54)</f>
        <v>0</v>
      </c>
      <c r="AL54" s="21">
        <f t="shared" ref="AL54:AL62" si="46">E54-AJ54</f>
        <v>2382</v>
      </c>
      <c r="AN54" s="21">
        <f t="shared" ref="AN54:AN62" si="47">I54</f>
        <v>0</v>
      </c>
      <c r="AO54" s="21">
        <f t="shared" ref="AO54:AO62" si="48">J54</f>
        <v>0</v>
      </c>
      <c r="AP54" s="21">
        <f t="shared" ref="AP54:AP62" si="49">K54</f>
        <v>0</v>
      </c>
      <c r="AQ54" s="21">
        <f t="shared" ref="AQ54:AQ62" si="50">L54</f>
        <v>0</v>
      </c>
      <c r="AR54" s="21">
        <f t="shared" ref="AR54:AR62" si="51">M54</f>
        <v>0</v>
      </c>
      <c r="AS54" s="21">
        <f t="shared" ref="AS54:AS62" si="52">N54</f>
        <v>0</v>
      </c>
      <c r="AU54" s="21">
        <f t="shared" ref="AU54:AU62" si="53">SUM(AN54:AT54)</f>
        <v>0</v>
      </c>
    </row>
    <row r="55" spans="1:47" x14ac:dyDescent="0.25">
      <c r="A55" s="4" t="s">
        <v>11</v>
      </c>
      <c r="B55" s="14" t="s">
        <v>194</v>
      </c>
      <c r="C55" s="14" t="s">
        <v>291</v>
      </c>
      <c r="D55" s="14">
        <v>100027</v>
      </c>
      <c r="E55" s="21">
        <v>2033</v>
      </c>
      <c r="G55" s="21" t="s">
        <v>212</v>
      </c>
      <c r="N55" s="21">
        <v>98</v>
      </c>
      <c r="S55" s="21">
        <v>149</v>
      </c>
      <c r="V55" s="21">
        <v>130</v>
      </c>
      <c r="W55" s="21">
        <v>286</v>
      </c>
      <c r="Y55" s="21">
        <v>109</v>
      </c>
      <c r="Z55" s="21">
        <v>131</v>
      </c>
      <c r="AC55" s="21">
        <v>30</v>
      </c>
      <c r="AJ55" s="21">
        <f t="shared" si="45"/>
        <v>933</v>
      </c>
      <c r="AL55" s="21">
        <f t="shared" si="46"/>
        <v>1100</v>
      </c>
      <c r="AN55" s="21">
        <f t="shared" si="47"/>
        <v>0</v>
      </c>
      <c r="AO55" s="21">
        <f t="shared" si="48"/>
        <v>0</v>
      </c>
      <c r="AP55" s="21">
        <f t="shared" si="49"/>
        <v>0</v>
      </c>
      <c r="AQ55" s="21">
        <f t="shared" si="50"/>
        <v>0</v>
      </c>
      <c r="AR55" s="21">
        <f t="shared" si="51"/>
        <v>0</v>
      </c>
      <c r="AS55" s="21">
        <f t="shared" si="52"/>
        <v>98</v>
      </c>
      <c r="AU55" s="21">
        <f t="shared" si="53"/>
        <v>98</v>
      </c>
    </row>
    <row r="56" spans="1:47" x14ac:dyDescent="0.25">
      <c r="A56" s="4" t="s">
        <v>11</v>
      </c>
      <c r="B56" s="14" t="s">
        <v>36</v>
      </c>
      <c r="C56" s="14" t="s">
        <v>193</v>
      </c>
      <c r="D56" s="14">
        <v>100029</v>
      </c>
      <c r="E56" s="21">
        <v>1280</v>
      </c>
      <c r="G56" s="21" t="s">
        <v>212</v>
      </c>
      <c r="I56" s="21">
        <v>80</v>
      </c>
      <c r="J56" s="21">
        <v>160</v>
      </c>
      <c r="M56" s="21">
        <v>275</v>
      </c>
      <c r="O56" s="21">
        <f>175+20</f>
        <v>195</v>
      </c>
      <c r="Q56" s="21">
        <v>10</v>
      </c>
      <c r="R56" s="21">
        <v>150</v>
      </c>
      <c r="V56" s="21">
        <v>100</v>
      </c>
      <c r="W56" s="21">
        <v>250</v>
      </c>
      <c r="AD56" s="21">
        <v>50</v>
      </c>
      <c r="AH56" s="47">
        <f>+R56/E56</f>
        <v>0.1171875</v>
      </c>
      <c r="AJ56" s="21">
        <f t="shared" si="45"/>
        <v>1270</v>
      </c>
      <c r="AL56" s="21">
        <f t="shared" si="46"/>
        <v>10</v>
      </c>
      <c r="AN56" s="21">
        <f t="shared" si="47"/>
        <v>80</v>
      </c>
      <c r="AO56" s="21">
        <f t="shared" si="48"/>
        <v>160</v>
      </c>
      <c r="AP56" s="21">
        <f t="shared" si="49"/>
        <v>0</v>
      </c>
      <c r="AQ56" s="21">
        <f t="shared" si="50"/>
        <v>0</v>
      </c>
      <c r="AR56" s="21">
        <f t="shared" si="51"/>
        <v>275</v>
      </c>
      <c r="AS56" s="21">
        <f t="shared" si="52"/>
        <v>0</v>
      </c>
      <c r="AU56" s="21">
        <f t="shared" si="53"/>
        <v>515</v>
      </c>
    </row>
    <row r="57" spans="1:47" x14ac:dyDescent="0.25">
      <c r="A57" s="4" t="s">
        <v>11</v>
      </c>
      <c r="B57" s="14" t="s">
        <v>195</v>
      </c>
      <c r="C57" s="14" t="s">
        <v>192</v>
      </c>
      <c r="D57" s="14">
        <v>100045</v>
      </c>
      <c r="E57" s="21">
        <v>4856</v>
      </c>
      <c r="G57" s="21" t="s">
        <v>212</v>
      </c>
      <c r="R57" s="21">
        <v>82.55</v>
      </c>
      <c r="S57" s="21">
        <v>89.7</v>
      </c>
      <c r="T57" s="21">
        <v>22.62</v>
      </c>
      <c r="V57" s="21">
        <v>86.84</v>
      </c>
      <c r="Y57" s="21">
        <v>212.55</v>
      </c>
      <c r="Z57" s="21">
        <v>157.94999999999999</v>
      </c>
      <c r="AD57" s="21">
        <v>144.04</v>
      </c>
      <c r="AH57" s="47">
        <f>+R57/E57</f>
        <v>1.69995881383855E-2</v>
      </c>
      <c r="AJ57" s="21">
        <f t="shared" si="45"/>
        <v>796.25</v>
      </c>
      <c r="AL57" s="21">
        <f t="shared" si="46"/>
        <v>4059.75</v>
      </c>
      <c r="AN57" s="21">
        <f t="shared" si="47"/>
        <v>0</v>
      </c>
      <c r="AO57" s="21">
        <f t="shared" si="48"/>
        <v>0</v>
      </c>
      <c r="AP57" s="21">
        <f t="shared" si="49"/>
        <v>0</v>
      </c>
      <c r="AQ57" s="21">
        <f t="shared" si="50"/>
        <v>0</v>
      </c>
      <c r="AR57" s="21">
        <f t="shared" si="51"/>
        <v>0</v>
      </c>
      <c r="AS57" s="21">
        <f t="shared" si="52"/>
        <v>0</v>
      </c>
      <c r="AU57" s="21">
        <f t="shared" si="53"/>
        <v>0</v>
      </c>
    </row>
    <row r="58" spans="1:47" x14ac:dyDescent="0.25">
      <c r="A58" s="4" t="s">
        <v>11</v>
      </c>
      <c r="B58" s="14" t="s">
        <v>197</v>
      </c>
      <c r="C58" s="14" t="s">
        <v>193</v>
      </c>
      <c r="D58" s="14">
        <v>100280</v>
      </c>
      <c r="E58" s="21">
        <v>1962</v>
      </c>
      <c r="G58" s="21" t="s">
        <v>212</v>
      </c>
      <c r="I58" s="21">
        <v>50</v>
      </c>
      <c r="J58" s="21">
        <v>150</v>
      </c>
      <c r="M58" s="21">
        <v>125</v>
      </c>
      <c r="N58" s="21">
        <v>75</v>
      </c>
      <c r="R58" s="21">
        <v>325</v>
      </c>
      <c r="T58" s="21">
        <v>175</v>
      </c>
      <c r="V58" s="21">
        <v>425</v>
      </c>
      <c r="X58" s="21">
        <v>350</v>
      </c>
      <c r="AH58" s="47">
        <f>+R58/E58</f>
        <v>0.16564729867482161</v>
      </c>
      <c r="AJ58" s="21">
        <f t="shared" si="45"/>
        <v>1675</v>
      </c>
      <c r="AL58" s="21">
        <f t="shared" si="46"/>
        <v>287</v>
      </c>
      <c r="AN58" s="21">
        <f t="shared" si="47"/>
        <v>50</v>
      </c>
      <c r="AO58" s="21">
        <f t="shared" si="48"/>
        <v>150</v>
      </c>
      <c r="AP58" s="21">
        <f t="shared" si="49"/>
        <v>0</v>
      </c>
      <c r="AQ58" s="21">
        <f t="shared" si="50"/>
        <v>0</v>
      </c>
      <c r="AR58" s="21">
        <f t="shared" si="51"/>
        <v>125</v>
      </c>
      <c r="AS58" s="21">
        <f t="shared" si="52"/>
        <v>75</v>
      </c>
      <c r="AU58" s="21">
        <f t="shared" si="53"/>
        <v>400</v>
      </c>
    </row>
    <row r="59" spans="1:47" x14ac:dyDescent="0.25">
      <c r="A59" s="4" t="s">
        <v>11</v>
      </c>
      <c r="B59" s="14" t="s">
        <v>198</v>
      </c>
      <c r="C59" s="14" t="s">
        <v>191</v>
      </c>
      <c r="D59" s="14">
        <v>140502</v>
      </c>
      <c r="E59" s="21">
        <v>6495</v>
      </c>
      <c r="G59" s="21" t="s">
        <v>212</v>
      </c>
      <c r="I59" s="21">
        <v>90</v>
      </c>
      <c r="J59" s="21">
        <v>27</v>
      </c>
      <c r="K59" s="21">
        <v>150</v>
      </c>
      <c r="L59" s="21">
        <v>7</v>
      </c>
      <c r="M59" s="21">
        <v>276</v>
      </c>
      <c r="O59" s="21">
        <f>49+30</f>
        <v>79</v>
      </c>
      <c r="R59" s="21">
        <v>1470</v>
      </c>
      <c r="S59" s="21">
        <v>320</v>
      </c>
      <c r="T59" s="21">
        <v>220</v>
      </c>
      <c r="U59" s="21">
        <v>260</v>
      </c>
      <c r="V59" s="21">
        <v>1510</v>
      </c>
      <c r="X59" s="21">
        <v>260</v>
      </c>
      <c r="Y59" s="21">
        <v>705</v>
      </c>
      <c r="Z59" s="21">
        <v>100</v>
      </c>
      <c r="AC59" s="21">
        <v>185</v>
      </c>
      <c r="AD59" s="21">
        <v>200</v>
      </c>
      <c r="AH59" s="47">
        <f>+R59/E59</f>
        <v>0.22632794457274827</v>
      </c>
      <c r="AJ59" s="21">
        <f t="shared" si="45"/>
        <v>5859</v>
      </c>
      <c r="AL59" s="21">
        <f t="shared" si="46"/>
        <v>636</v>
      </c>
      <c r="AN59" s="21">
        <f t="shared" si="47"/>
        <v>90</v>
      </c>
      <c r="AO59" s="21">
        <f t="shared" si="48"/>
        <v>27</v>
      </c>
      <c r="AP59" s="21">
        <f t="shared" si="49"/>
        <v>150</v>
      </c>
      <c r="AQ59" s="21">
        <f t="shared" si="50"/>
        <v>7</v>
      </c>
      <c r="AR59" s="21">
        <f t="shared" si="51"/>
        <v>276</v>
      </c>
      <c r="AS59" s="21">
        <f t="shared" si="52"/>
        <v>0</v>
      </c>
      <c r="AU59" s="21">
        <f t="shared" si="53"/>
        <v>550</v>
      </c>
    </row>
    <row r="60" spans="1:47" x14ac:dyDescent="0.25">
      <c r="A60" s="4" t="s">
        <v>11</v>
      </c>
      <c r="B60" t="s">
        <v>199</v>
      </c>
      <c r="C60" t="s">
        <v>191</v>
      </c>
      <c r="D60">
        <v>140503</v>
      </c>
      <c r="E60" s="21">
        <v>1343</v>
      </c>
      <c r="G60" s="21" t="s">
        <v>212</v>
      </c>
      <c r="M60" s="21">
        <v>10</v>
      </c>
      <c r="N60" s="21">
        <v>70</v>
      </c>
      <c r="R60" s="21">
        <v>250</v>
      </c>
      <c r="S60" s="21">
        <v>300</v>
      </c>
      <c r="T60" s="21">
        <v>20</v>
      </c>
      <c r="U60" s="21">
        <v>20</v>
      </c>
      <c r="V60" s="21">
        <v>195</v>
      </c>
      <c r="X60" s="21">
        <v>20</v>
      </c>
      <c r="Y60" s="21">
        <v>50</v>
      </c>
      <c r="Z60" s="21">
        <v>20</v>
      </c>
      <c r="AD60" s="21">
        <v>15</v>
      </c>
      <c r="AH60" s="47">
        <f>+R60/E60</f>
        <v>0.18615040953090098</v>
      </c>
      <c r="AJ60" s="21">
        <f t="shared" si="45"/>
        <v>970</v>
      </c>
      <c r="AL60" s="21">
        <f t="shared" si="46"/>
        <v>373</v>
      </c>
      <c r="AN60" s="21">
        <f t="shared" si="47"/>
        <v>0</v>
      </c>
      <c r="AO60" s="21">
        <f t="shared" si="48"/>
        <v>0</v>
      </c>
      <c r="AP60" s="21">
        <f t="shared" si="49"/>
        <v>0</v>
      </c>
      <c r="AQ60" s="21">
        <f t="shared" si="50"/>
        <v>0</v>
      </c>
      <c r="AR60" s="21">
        <f t="shared" si="51"/>
        <v>10</v>
      </c>
      <c r="AS60" s="21">
        <f t="shared" si="52"/>
        <v>70</v>
      </c>
      <c r="AU60" s="21">
        <f t="shared" si="53"/>
        <v>80</v>
      </c>
    </row>
    <row r="61" spans="1:47" x14ac:dyDescent="0.25">
      <c r="A61" s="4" t="s">
        <v>11</v>
      </c>
      <c r="B61" t="s">
        <v>200</v>
      </c>
      <c r="C61" t="s">
        <v>202</v>
      </c>
      <c r="D61">
        <v>140504</v>
      </c>
      <c r="E61" s="21">
        <v>3220</v>
      </c>
      <c r="G61" s="21" t="s">
        <v>212</v>
      </c>
      <c r="M61" s="21">
        <v>20</v>
      </c>
      <c r="W61" s="21">
        <v>750</v>
      </c>
      <c r="Y61" s="21">
        <v>200</v>
      </c>
      <c r="Z61" s="21">
        <v>700</v>
      </c>
      <c r="AA61" s="21">
        <v>100</v>
      </c>
      <c r="AC61" s="21">
        <v>40</v>
      </c>
      <c r="AD61" s="21">
        <v>100</v>
      </c>
      <c r="AJ61" s="21">
        <f t="shared" si="45"/>
        <v>1910</v>
      </c>
      <c r="AL61" s="21">
        <f t="shared" si="46"/>
        <v>1310</v>
      </c>
      <c r="AN61" s="21">
        <f t="shared" si="47"/>
        <v>0</v>
      </c>
      <c r="AO61" s="21">
        <f t="shared" si="48"/>
        <v>0</v>
      </c>
      <c r="AP61" s="21">
        <f t="shared" si="49"/>
        <v>0</v>
      </c>
      <c r="AQ61" s="21">
        <f t="shared" si="50"/>
        <v>0</v>
      </c>
      <c r="AR61" s="21">
        <f t="shared" si="51"/>
        <v>20</v>
      </c>
      <c r="AS61" s="21">
        <f t="shared" si="52"/>
        <v>0</v>
      </c>
      <c r="AU61" s="21">
        <f t="shared" si="53"/>
        <v>20</v>
      </c>
    </row>
    <row r="62" spans="1:47" x14ac:dyDescent="0.25">
      <c r="A62" s="4" t="s">
        <v>11</v>
      </c>
      <c r="B62" t="s">
        <v>201</v>
      </c>
      <c r="C62" t="s">
        <v>203</v>
      </c>
      <c r="D62">
        <v>140505</v>
      </c>
      <c r="E62" s="21">
        <v>1910</v>
      </c>
      <c r="G62" s="21" t="s">
        <v>190</v>
      </c>
      <c r="AJ62" s="21">
        <f t="shared" si="45"/>
        <v>0</v>
      </c>
      <c r="AL62" s="21">
        <f t="shared" si="46"/>
        <v>1910</v>
      </c>
      <c r="AN62" s="21">
        <f t="shared" si="47"/>
        <v>0</v>
      </c>
      <c r="AO62" s="21">
        <f t="shared" si="48"/>
        <v>0</v>
      </c>
      <c r="AP62" s="21">
        <f t="shared" si="49"/>
        <v>0</v>
      </c>
      <c r="AQ62" s="21">
        <f t="shared" si="50"/>
        <v>0</v>
      </c>
      <c r="AR62" s="21">
        <f t="shared" si="51"/>
        <v>0</v>
      </c>
      <c r="AS62" s="21">
        <f t="shared" si="52"/>
        <v>0</v>
      </c>
      <c r="AU62" s="21">
        <f t="shared" si="53"/>
        <v>0</v>
      </c>
    </row>
    <row r="64" spans="1:47" s="20" customFormat="1" x14ac:dyDescent="0.25">
      <c r="A64" s="15"/>
      <c r="B64" s="15" t="s">
        <v>207</v>
      </c>
      <c r="C64" s="15"/>
      <c r="D64" s="15"/>
      <c r="E64" s="29">
        <f>SUM(E54:E63)</f>
        <v>25481</v>
      </c>
      <c r="F64" s="29"/>
      <c r="G64" s="29"/>
      <c r="H64" s="29"/>
      <c r="I64" s="29">
        <f t="shared" ref="I64:AL64" si="54">SUM(I54:I63)</f>
        <v>220</v>
      </c>
      <c r="J64" s="29">
        <f t="shared" si="54"/>
        <v>337</v>
      </c>
      <c r="K64" s="29">
        <f t="shared" si="54"/>
        <v>150</v>
      </c>
      <c r="L64" s="29">
        <f t="shared" si="54"/>
        <v>7</v>
      </c>
      <c r="M64" s="29">
        <f t="shared" si="54"/>
        <v>706</v>
      </c>
      <c r="N64" s="29">
        <f t="shared" si="54"/>
        <v>243</v>
      </c>
      <c r="O64" s="29">
        <f t="shared" si="54"/>
        <v>274</v>
      </c>
      <c r="P64" s="29">
        <f t="shared" si="54"/>
        <v>0</v>
      </c>
      <c r="Q64" s="29">
        <f t="shared" si="54"/>
        <v>10</v>
      </c>
      <c r="R64" s="29">
        <f t="shared" si="54"/>
        <v>2277.5500000000002</v>
      </c>
      <c r="S64" s="29">
        <f t="shared" si="54"/>
        <v>858.7</v>
      </c>
      <c r="T64" s="29">
        <f t="shared" si="54"/>
        <v>437.62</v>
      </c>
      <c r="U64" s="29">
        <f t="shared" si="54"/>
        <v>280</v>
      </c>
      <c r="V64" s="29">
        <f t="shared" si="54"/>
        <v>2446.84</v>
      </c>
      <c r="W64" s="29">
        <f t="shared" si="54"/>
        <v>1286</v>
      </c>
      <c r="X64" s="29">
        <f t="shared" si="54"/>
        <v>630</v>
      </c>
      <c r="Y64" s="29">
        <f t="shared" si="54"/>
        <v>1276.55</v>
      </c>
      <c r="Z64" s="29">
        <f t="shared" si="54"/>
        <v>1108.95</v>
      </c>
      <c r="AA64" s="29">
        <f t="shared" si="54"/>
        <v>100</v>
      </c>
      <c r="AB64" s="29">
        <f t="shared" si="54"/>
        <v>0</v>
      </c>
      <c r="AC64" s="29">
        <f t="shared" si="54"/>
        <v>255</v>
      </c>
      <c r="AD64" s="29">
        <f t="shared" si="54"/>
        <v>509.03999999999996</v>
      </c>
      <c r="AE64" s="29">
        <f t="shared" si="54"/>
        <v>0</v>
      </c>
      <c r="AF64" s="29">
        <f t="shared" si="54"/>
        <v>0</v>
      </c>
      <c r="AG64" s="29"/>
      <c r="AH64" s="48">
        <f>+R64/E64</f>
        <v>8.9382284839684481E-2</v>
      </c>
      <c r="AI64" s="29"/>
      <c r="AJ64" s="29">
        <f t="shared" si="54"/>
        <v>13413.25</v>
      </c>
      <c r="AK64" s="29"/>
      <c r="AL64" s="29">
        <f t="shared" si="54"/>
        <v>12067.75</v>
      </c>
      <c r="AM64" s="27"/>
      <c r="AN64" s="29">
        <f t="shared" ref="AN64:AS64" si="55">SUM(AN54:AN63)</f>
        <v>220</v>
      </c>
      <c r="AO64" s="29">
        <f t="shared" si="55"/>
        <v>337</v>
      </c>
      <c r="AP64" s="29">
        <f t="shared" si="55"/>
        <v>150</v>
      </c>
      <c r="AQ64" s="29">
        <f t="shared" si="55"/>
        <v>7</v>
      </c>
      <c r="AR64" s="29">
        <f t="shared" si="55"/>
        <v>706</v>
      </c>
      <c r="AS64" s="29">
        <f t="shared" si="55"/>
        <v>243</v>
      </c>
      <c r="AT64" s="29"/>
      <c r="AU64" s="29">
        <f>SUM(AU54:AU63)</f>
        <v>1663</v>
      </c>
    </row>
    <row r="66" spans="1:47" x14ac:dyDescent="0.25">
      <c r="A66" s="2" t="s">
        <v>47</v>
      </c>
    </row>
    <row r="67" spans="1:47" x14ac:dyDescent="0.25">
      <c r="A67" s="4" t="s">
        <v>11</v>
      </c>
      <c r="B67" s="14" t="s">
        <v>49</v>
      </c>
      <c r="C67" s="14" t="s">
        <v>50</v>
      </c>
      <c r="D67" s="14">
        <v>100024</v>
      </c>
      <c r="E67" s="21">
        <v>3250</v>
      </c>
      <c r="G67" s="21" t="s">
        <v>212</v>
      </c>
      <c r="O67" s="21">
        <v>50</v>
      </c>
      <c r="AJ67" s="21">
        <f>SUM(I67:AF67)</f>
        <v>50</v>
      </c>
      <c r="AL67" s="21">
        <f>E67-AJ67</f>
        <v>3200</v>
      </c>
      <c r="AN67" s="21">
        <f t="shared" ref="AN67:AS67" si="56">I67</f>
        <v>0</v>
      </c>
      <c r="AO67" s="21">
        <f t="shared" si="56"/>
        <v>0</v>
      </c>
      <c r="AP67" s="21">
        <f t="shared" si="56"/>
        <v>0</v>
      </c>
      <c r="AQ67" s="21">
        <f t="shared" si="56"/>
        <v>0</v>
      </c>
      <c r="AR67" s="21">
        <f t="shared" si="56"/>
        <v>0</v>
      </c>
      <c r="AS67" s="21">
        <f t="shared" si="56"/>
        <v>0</v>
      </c>
      <c r="AU67" s="21">
        <f>SUM(AN67:AT67)</f>
        <v>0</v>
      </c>
    </row>
    <row r="69" spans="1:47" s="20" customFormat="1" x14ac:dyDescent="0.25">
      <c r="A69" s="15"/>
      <c r="B69" s="15" t="s">
        <v>145</v>
      </c>
      <c r="C69" s="15"/>
      <c r="D69" s="15"/>
      <c r="E69" s="29">
        <f>SUM(E67:E68)</f>
        <v>3250</v>
      </c>
      <c r="F69" s="29"/>
      <c r="G69" s="29"/>
      <c r="H69" s="29"/>
      <c r="I69" s="29">
        <f t="shared" ref="I69:AL69" si="57">SUM(I67:I68)</f>
        <v>0</v>
      </c>
      <c r="J69" s="29">
        <f t="shared" si="57"/>
        <v>0</v>
      </c>
      <c r="K69" s="29">
        <f t="shared" si="57"/>
        <v>0</v>
      </c>
      <c r="L69" s="29">
        <f t="shared" si="57"/>
        <v>0</v>
      </c>
      <c r="M69" s="29">
        <f t="shared" si="57"/>
        <v>0</v>
      </c>
      <c r="N69" s="29">
        <f t="shared" si="57"/>
        <v>0</v>
      </c>
      <c r="O69" s="29">
        <f t="shared" si="57"/>
        <v>50</v>
      </c>
      <c r="P69" s="29">
        <f t="shared" si="57"/>
        <v>0</v>
      </c>
      <c r="Q69" s="29">
        <f t="shared" si="57"/>
        <v>0</v>
      </c>
      <c r="R69" s="29">
        <f t="shared" si="57"/>
        <v>0</v>
      </c>
      <c r="S69" s="29">
        <f t="shared" si="57"/>
        <v>0</v>
      </c>
      <c r="T69" s="29">
        <f t="shared" si="57"/>
        <v>0</v>
      </c>
      <c r="U69" s="29">
        <f t="shared" si="57"/>
        <v>0</v>
      </c>
      <c r="V69" s="29">
        <f t="shared" si="57"/>
        <v>0</v>
      </c>
      <c r="W69" s="29">
        <f t="shared" si="57"/>
        <v>0</v>
      </c>
      <c r="X69" s="29">
        <f t="shared" si="57"/>
        <v>0</v>
      </c>
      <c r="Y69" s="29">
        <f t="shared" si="57"/>
        <v>0</v>
      </c>
      <c r="Z69" s="29">
        <f t="shared" si="57"/>
        <v>0</v>
      </c>
      <c r="AA69" s="29">
        <f t="shared" si="57"/>
        <v>0</v>
      </c>
      <c r="AB69" s="29">
        <f t="shared" si="57"/>
        <v>0</v>
      </c>
      <c r="AC69" s="29">
        <f t="shared" si="57"/>
        <v>0</v>
      </c>
      <c r="AD69" s="29">
        <f t="shared" si="57"/>
        <v>0</v>
      </c>
      <c r="AE69" s="29">
        <f t="shared" si="57"/>
        <v>0</v>
      </c>
      <c r="AF69" s="29">
        <f t="shared" si="57"/>
        <v>0</v>
      </c>
      <c r="AG69" s="29"/>
      <c r="AH69" s="29"/>
      <c r="AI69" s="29"/>
      <c r="AJ69" s="29">
        <f t="shared" si="57"/>
        <v>50</v>
      </c>
      <c r="AK69" s="29"/>
      <c r="AL69" s="29">
        <f t="shared" si="57"/>
        <v>3200</v>
      </c>
      <c r="AM69" s="27"/>
      <c r="AN69" s="29">
        <f t="shared" ref="AN69:AS69" si="58">SUM(AN67:AN68)</f>
        <v>0</v>
      </c>
      <c r="AO69" s="29">
        <f t="shared" si="58"/>
        <v>0</v>
      </c>
      <c r="AP69" s="29">
        <f t="shared" si="58"/>
        <v>0</v>
      </c>
      <c r="AQ69" s="29">
        <f t="shared" si="58"/>
        <v>0</v>
      </c>
      <c r="AR69" s="29">
        <f t="shared" si="58"/>
        <v>0</v>
      </c>
      <c r="AS69" s="29">
        <f t="shared" si="58"/>
        <v>0</v>
      </c>
      <c r="AT69" s="29"/>
      <c r="AU69" s="29">
        <f>SUM(AU67:AU68)</f>
        <v>0</v>
      </c>
    </row>
    <row r="71" spans="1:47" x14ac:dyDescent="0.25">
      <c r="A71" s="2" t="s">
        <v>48</v>
      </c>
    </row>
    <row r="72" spans="1:47" x14ac:dyDescent="0.25">
      <c r="A72" s="4" t="s">
        <v>11</v>
      </c>
      <c r="B72" s="14" t="s">
        <v>51</v>
      </c>
      <c r="C72" s="14" t="s">
        <v>170</v>
      </c>
      <c r="D72" s="14">
        <v>100028</v>
      </c>
      <c r="E72" s="21">
        <v>3062</v>
      </c>
      <c r="G72" s="21" t="s">
        <v>190</v>
      </c>
      <c r="AJ72" s="21">
        <f>SUM(I72:AF72)</f>
        <v>0</v>
      </c>
      <c r="AL72" s="21">
        <f>E72-AJ72</f>
        <v>3062</v>
      </c>
      <c r="AN72" s="21">
        <f t="shared" ref="AN72:AS74" si="59">I72</f>
        <v>0</v>
      </c>
      <c r="AO72" s="21">
        <f t="shared" si="59"/>
        <v>0</v>
      </c>
      <c r="AP72" s="21">
        <f t="shared" si="59"/>
        <v>0</v>
      </c>
      <c r="AQ72" s="21">
        <f t="shared" si="59"/>
        <v>0</v>
      </c>
      <c r="AR72" s="21">
        <f t="shared" si="59"/>
        <v>0</v>
      </c>
      <c r="AS72" s="21">
        <f t="shared" si="59"/>
        <v>0</v>
      </c>
      <c r="AU72" s="21">
        <f>SUM(AN72:AT72)</f>
        <v>0</v>
      </c>
    </row>
    <row r="73" spans="1:47" x14ac:dyDescent="0.25">
      <c r="A73" s="4" t="s">
        <v>11</v>
      </c>
      <c r="B73" t="s">
        <v>171</v>
      </c>
      <c r="C73" t="s">
        <v>52</v>
      </c>
      <c r="D73">
        <v>140296</v>
      </c>
      <c r="E73" s="21">
        <v>4302</v>
      </c>
      <c r="G73" s="21" t="s">
        <v>190</v>
      </c>
      <c r="AJ73" s="21">
        <f>SUM(I73:AF73)</f>
        <v>0</v>
      </c>
      <c r="AL73" s="21">
        <f>E73-AJ73</f>
        <v>4302</v>
      </c>
      <c r="AN73" s="21">
        <f t="shared" si="59"/>
        <v>0</v>
      </c>
      <c r="AO73" s="21">
        <f t="shared" si="59"/>
        <v>0</v>
      </c>
      <c r="AP73" s="21">
        <f t="shared" si="59"/>
        <v>0</v>
      </c>
      <c r="AQ73" s="21">
        <f t="shared" si="59"/>
        <v>0</v>
      </c>
      <c r="AR73" s="21">
        <f t="shared" si="59"/>
        <v>0</v>
      </c>
      <c r="AS73" s="21">
        <f t="shared" si="59"/>
        <v>0</v>
      </c>
      <c r="AU73" s="21">
        <f>SUM(AN73:AT73)</f>
        <v>0</v>
      </c>
    </row>
    <row r="74" spans="1:47" x14ac:dyDescent="0.25">
      <c r="A74" s="4" t="s">
        <v>11</v>
      </c>
      <c r="B74" s="14" t="s">
        <v>204</v>
      </c>
      <c r="C74" s="14" t="s">
        <v>205</v>
      </c>
      <c r="D74" s="14">
        <v>140403</v>
      </c>
      <c r="E74" s="21">
        <f>9296-8000</f>
        <v>1296</v>
      </c>
      <c r="G74" s="21" t="s">
        <v>190</v>
      </c>
      <c r="AJ74" s="21">
        <f>SUM(I74:AF74)</f>
        <v>0</v>
      </c>
      <c r="AL74" s="21">
        <f>E74-AJ74</f>
        <v>1296</v>
      </c>
      <c r="AN74" s="21">
        <f t="shared" si="59"/>
        <v>0</v>
      </c>
      <c r="AO74" s="21">
        <f t="shared" si="59"/>
        <v>0</v>
      </c>
      <c r="AP74" s="21">
        <f t="shared" si="59"/>
        <v>0</v>
      </c>
      <c r="AQ74" s="21">
        <f t="shared" si="59"/>
        <v>0</v>
      </c>
      <c r="AR74" s="21">
        <f t="shared" si="59"/>
        <v>0</v>
      </c>
      <c r="AS74" s="21">
        <f t="shared" si="59"/>
        <v>0</v>
      </c>
      <c r="AU74" s="21">
        <f>SUM(AN74:AT74)</f>
        <v>0</v>
      </c>
    </row>
    <row r="75" spans="1:47" x14ac:dyDescent="0.25">
      <c r="B75" s="14"/>
    </row>
    <row r="76" spans="1:47" s="20" customFormat="1" x14ac:dyDescent="0.25">
      <c r="A76" s="15"/>
      <c r="B76" s="15" t="s">
        <v>146</v>
      </c>
      <c r="C76" s="15"/>
      <c r="D76" s="15"/>
      <c r="E76" s="29">
        <f>SUM(E72:E75)</f>
        <v>8660</v>
      </c>
      <c r="F76" s="29"/>
      <c r="G76" s="29"/>
      <c r="H76" s="29"/>
      <c r="I76" s="29">
        <f t="shared" ref="I76:AL76" si="60">SUM(I72:I75)</f>
        <v>0</v>
      </c>
      <c r="J76" s="29">
        <f t="shared" si="60"/>
        <v>0</v>
      </c>
      <c r="K76" s="29">
        <f t="shared" si="60"/>
        <v>0</v>
      </c>
      <c r="L76" s="29">
        <f t="shared" si="60"/>
        <v>0</v>
      </c>
      <c r="M76" s="29">
        <f t="shared" si="60"/>
        <v>0</v>
      </c>
      <c r="N76" s="29">
        <f t="shared" si="60"/>
        <v>0</v>
      </c>
      <c r="O76" s="29">
        <f t="shared" si="60"/>
        <v>0</v>
      </c>
      <c r="P76" s="29">
        <f t="shared" si="60"/>
        <v>0</v>
      </c>
      <c r="Q76" s="29">
        <f t="shared" si="60"/>
        <v>0</v>
      </c>
      <c r="R76" s="29">
        <f t="shared" si="60"/>
        <v>0</v>
      </c>
      <c r="S76" s="29">
        <f t="shared" si="60"/>
        <v>0</v>
      </c>
      <c r="T76" s="29">
        <f t="shared" si="60"/>
        <v>0</v>
      </c>
      <c r="U76" s="29">
        <f t="shared" si="60"/>
        <v>0</v>
      </c>
      <c r="V76" s="29">
        <f t="shared" si="60"/>
        <v>0</v>
      </c>
      <c r="W76" s="29">
        <f t="shared" si="60"/>
        <v>0</v>
      </c>
      <c r="X76" s="29">
        <f t="shared" si="60"/>
        <v>0</v>
      </c>
      <c r="Y76" s="29">
        <f t="shared" si="60"/>
        <v>0</v>
      </c>
      <c r="Z76" s="29">
        <f t="shared" si="60"/>
        <v>0</v>
      </c>
      <c r="AA76" s="29">
        <f t="shared" si="60"/>
        <v>0</v>
      </c>
      <c r="AB76" s="29">
        <f t="shared" si="60"/>
        <v>0</v>
      </c>
      <c r="AC76" s="29">
        <f t="shared" si="60"/>
        <v>0</v>
      </c>
      <c r="AD76" s="29">
        <f t="shared" si="60"/>
        <v>0</v>
      </c>
      <c r="AE76" s="29">
        <f t="shared" si="60"/>
        <v>0</v>
      </c>
      <c r="AF76" s="29">
        <f t="shared" si="60"/>
        <v>0</v>
      </c>
      <c r="AG76" s="29"/>
      <c r="AH76" s="29"/>
      <c r="AI76" s="29"/>
      <c r="AJ76" s="29">
        <f t="shared" si="60"/>
        <v>0</v>
      </c>
      <c r="AK76" s="29"/>
      <c r="AL76" s="29">
        <f t="shared" si="60"/>
        <v>8660</v>
      </c>
      <c r="AM76" s="27"/>
      <c r="AN76" s="29">
        <f t="shared" ref="AN76:AS76" si="61">SUM(AN72:AN75)</f>
        <v>0</v>
      </c>
      <c r="AO76" s="29">
        <f t="shared" si="61"/>
        <v>0</v>
      </c>
      <c r="AP76" s="29">
        <f t="shared" si="61"/>
        <v>0</v>
      </c>
      <c r="AQ76" s="29">
        <f t="shared" si="61"/>
        <v>0</v>
      </c>
      <c r="AR76" s="29">
        <f t="shared" si="61"/>
        <v>0</v>
      </c>
      <c r="AS76" s="29">
        <f t="shared" si="61"/>
        <v>0</v>
      </c>
      <c r="AT76" s="29"/>
      <c r="AU76" s="29">
        <f>SUM(AU72:AU75)</f>
        <v>0</v>
      </c>
    </row>
    <row r="78" spans="1:47" x14ac:dyDescent="0.25">
      <c r="A78" s="2" t="s">
        <v>53</v>
      </c>
    </row>
    <row r="79" spans="1:47" x14ac:dyDescent="0.25">
      <c r="A79" s="4" t="s">
        <v>11</v>
      </c>
      <c r="B79" t="s">
        <v>230</v>
      </c>
      <c r="C79" t="s">
        <v>168</v>
      </c>
      <c r="D79">
        <v>100225</v>
      </c>
      <c r="E79" s="21">
        <v>2525</v>
      </c>
      <c r="G79" s="21" t="s">
        <v>316</v>
      </c>
      <c r="I79" s="21">
        <v>85</v>
      </c>
      <c r="J79" s="21">
        <v>560.70000000000005</v>
      </c>
      <c r="L79" s="21">
        <v>1</v>
      </c>
      <c r="M79" s="21">
        <v>292.95</v>
      </c>
      <c r="N79" s="21">
        <v>34.171999999999997</v>
      </c>
      <c r="P79" s="21">
        <v>26.5</v>
      </c>
      <c r="Q79" s="21">
        <v>96.8</v>
      </c>
      <c r="R79" s="21">
        <v>390.1</v>
      </c>
      <c r="S79" s="21">
        <v>155.19999999999999</v>
      </c>
      <c r="T79" s="21">
        <v>46.5</v>
      </c>
      <c r="U79" s="21">
        <v>52.15</v>
      </c>
      <c r="V79" s="21">
        <v>143</v>
      </c>
      <c r="W79" s="21">
        <v>30.65</v>
      </c>
      <c r="X79" s="21">
        <v>46.95</v>
      </c>
      <c r="Y79" s="21">
        <v>520.1</v>
      </c>
      <c r="Z79" s="21">
        <v>1.9</v>
      </c>
      <c r="AD79" s="21">
        <v>41.8</v>
      </c>
      <c r="AH79" s="47">
        <f>+R79/E79</f>
        <v>0.15449504950495049</v>
      </c>
      <c r="AJ79" s="21">
        <f>SUM(I79:AF79)</f>
        <v>2525.4720000000007</v>
      </c>
      <c r="AL79" s="21">
        <f>E79-AJ79</f>
        <v>-0.47200000000066211</v>
      </c>
      <c r="AN79" s="21">
        <f t="shared" ref="AN79:AS81" si="62">I79</f>
        <v>85</v>
      </c>
      <c r="AO79" s="21">
        <f t="shared" si="62"/>
        <v>560.70000000000005</v>
      </c>
      <c r="AP79" s="21">
        <f t="shared" si="62"/>
        <v>0</v>
      </c>
      <c r="AQ79" s="21">
        <f t="shared" si="62"/>
        <v>1</v>
      </c>
      <c r="AR79" s="21">
        <f t="shared" si="62"/>
        <v>292.95</v>
      </c>
      <c r="AS79" s="21">
        <f t="shared" si="62"/>
        <v>34.171999999999997</v>
      </c>
      <c r="AU79" s="21">
        <f>SUM(AN79:AT79)</f>
        <v>973.82200000000012</v>
      </c>
    </row>
    <row r="80" spans="1:47" x14ac:dyDescent="0.25">
      <c r="A80" s="4" t="s">
        <v>11</v>
      </c>
      <c r="B80" t="s">
        <v>54</v>
      </c>
      <c r="C80" t="s">
        <v>168</v>
      </c>
      <c r="D80">
        <v>100226</v>
      </c>
      <c r="E80" s="21">
        <v>49133</v>
      </c>
      <c r="G80" s="21" t="s">
        <v>317</v>
      </c>
      <c r="I80" s="21">
        <v>2035</v>
      </c>
      <c r="J80" s="21">
        <v>9084.35</v>
      </c>
      <c r="L80" s="21">
        <v>8.6999999999999993</v>
      </c>
      <c r="M80" s="21">
        <v>8089.8</v>
      </c>
      <c r="N80" s="21">
        <v>687.4</v>
      </c>
      <c r="O80" s="21">
        <v>120.4</v>
      </c>
      <c r="P80" s="21">
        <v>359.55</v>
      </c>
      <c r="Q80" s="21">
        <v>1971.2</v>
      </c>
      <c r="R80" s="21">
        <v>8038.7</v>
      </c>
      <c r="S80" s="21">
        <v>2242.8000000000002</v>
      </c>
      <c r="T80" s="21">
        <v>1357.4</v>
      </c>
      <c r="U80" s="21">
        <v>1600.1</v>
      </c>
      <c r="V80" s="21">
        <v>3604.7</v>
      </c>
      <c r="W80" s="21">
        <v>957.9</v>
      </c>
      <c r="X80" s="21">
        <v>1290.6500000000001</v>
      </c>
      <c r="Y80" s="21">
        <v>1546</v>
      </c>
      <c r="Z80" s="21">
        <v>50.9</v>
      </c>
      <c r="AA80" s="21">
        <v>2.8</v>
      </c>
      <c r="AB80" s="21">
        <v>812.65</v>
      </c>
      <c r="AD80" s="21">
        <v>1587.9</v>
      </c>
      <c r="AE80" s="21">
        <v>1881.6</v>
      </c>
      <c r="AH80" s="47">
        <f>+R80/E80</f>
        <v>0.16361101500010175</v>
      </c>
      <c r="AJ80" s="21">
        <f>SUM(I80:AF80)</f>
        <v>47330.500000000007</v>
      </c>
      <c r="AL80" s="21">
        <f>E80-AJ80</f>
        <v>1802.4999999999927</v>
      </c>
      <c r="AN80" s="21">
        <f t="shared" si="62"/>
        <v>2035</v>
      </c>
      <c r="AO80" s="21">
        <f t="shared" si="62"/>
        <v>9084.35</v>
      </c>
      <c r="AP80" s="21">
        <f t="shared" si="62"/>
        <v>0</v>
      </c>
      <c r="AQ80" s="21">
        <f t="shared" si="62"/>
        <v>8.6999999999999993</v>
      </c>
      <c r="AR80" s="21">
        <f t="shared" si="62"/>
        <v>8089.8</v>
      </c>
      <c r="AS80" s="21">
        <f t="shared" si="62"/>
        <v>687.4</v>
      </c>
      <c r="AU80" s="21">
        <f>SUM(AN80:AT80)</f>
        <v>19905.250000000004</v>
      </c>
    </row>
    <row r="81" spans="1:47" x14ac:dyDescent="0.25">
      <c r="A81" s="4" t="s">
        <v>11</v>
      </c>
      <c r="B81" t="s">
        <v>302</v>
      </c>
      <c r="C81" t="s">
        <v>169</v>
      </c>
      <c r="D81">
        <v>100245</v>
      </c>
      <c r="E81" s="21">
        <v>35629</v>
      </c>
      <c r="G81" s="21" t="s">
        <v>318</v>
      </c>
      <c r="S81" s="21">
        <v>714.71799999999996</v>
      </c>
      <c r="Y81" s="21">
        <v>34914.275999999998</v>
      </c>
      <c r="AJ81" s="21">
        <f>SUM(I81:AF81)</f>
        <v>35628.993999999999</v>
      </c>
      <c r="AL81" s="21">
        <f>E81-AJ81</f>
        <v>6.0000000012223609E-3</v>
      </c>
      <c r="AN81" s="21">
        <f t="shared" si="62"/>
        <v>0</v>
      </c>
      <c r="AO81" s="21">
        <f t="shared" si="62"/>
        <v>0</v>
      </c>
      <c r="AP81" s="21">
        <f t="shared" si="62"/>
        <v>0</v>
      </c>
      <c r="AQ81" s="21">
        <f t="shared" si="62"/>
        <v>0</v>
      </c>
      <c r="AR81" s="21">
        <f t="shared" si="62"/>
        <v>0</v>
      </c>
      <c r="AS81" s="21">
        <f t="shared" si="62"/>
        <v>0</v>
      </c>
      <c r="AU81" s="21">
        <f>SUM(AN81:AT81)</f>
        <v>0</v>
      </c>
    </row>
    <row r="83" spans="1:47" s="20" customFormat="1" x14ac:dyDescent="0.25">
      <c r="A83" s="15"/>
      <c r="B83" s="15" t="s">
        <v>147</v>
      </c>
      <c r="C83" s="15"/>
      <c r="D83" s="15"/>
      <c r="E83" s="29">
        <f>SUM(E79:E82)</f>
        <v>87287</v>
      </c>
      <c r="F83" s="29"/>
      <c r="G83" s="29"/>
      <c r="H83" s="29"/>
      <c r="I83" s="29">
        <f t="shared" ref="I83:AL83" si="63">SUM(I79:I82)</f>
        <v>2120</v>
      </c>
      <c r="J83" s="29">
        <f t="shared" si="63"/>
        <v>9645.0500000000011</v>
      </c>
      <c r="K83" s="29">
        <f t="shared" si="63"/>
        <v>0</v>
      </c>
      <c r="L83" s="29">
        <f t="shared" si="63"/>
        <v>9.6999999999999993</v>
      </c>
      <c r="M83" s="29">
        <f t="shared" si="63"/>
        <v>8382.75</v>
      </c>
      <c r="N83" s="29">
        <f t="shared" si="63"/>
        <v>721.572</v>
      </c>
      <c r="O83" s="29">
        <f t="shared" si="63"/>
        <v>120.4</v>
      </c>
      <c r="P83" s="29">
        <f t="shared" si="63"/>
        <v>386.05</v>
      </c>
      <c r="Q83" s="29">
        <f t="shared" si="63"/>
        <v>2068</v>
      </c>
      <c r="R83" s="29">
        <f t="shared" si="63"/>
        <v>8428.7999999999993</v>
      </c>
      <c r="S83" s="29">
        <f t="shared" si="63"/>
        <v>3112.7179999999998</v>
      </c>
      <c r="T83" s="29">
        <f t="shared" si="63"/>
        <v>1403.9</v>
      </c>
      <c r="U83" s="29">
        <f t="shared" si="63"/>
        <v>1652.25</v>
      </c>
      <c r="V83" s="29">
        <f t="shared" si="63"/>
        <v>3747.7</v>
      </c>
      <c r="W83" s="29">
        <f t="shared" si="63"/>
        <v>988.55</v>
      </c>
      <c r="X83" s="29">
        <f t="shared" si="63"/>
        <v>1337.6000000000001</v>
      </c>
      <c r="Y83" s="29">
        <f t="shared" si="63"/>
        <v>36980.375999999997</v>
      </c>
      <c r="Z83" s="29">
        <f t="shared" si="63"/>
        <v>52.8</v>
      </c>
      <c r="AA83" s="29">
        <f t="shared" si="63"/>
        <v>2.8</v>
      </c>
      <c r="AB83" s="29">
        <f t="shared" si="63"/>
        <v>812.65</v>
      </c>
      <c r="AC83" s="29">
        <f t="shared" si="63"/>
        <v>0</v>
      </c>
      <c r="AD83" s="29">
        <f t="shared" si="63"/>
        <v>1629.7</v>
      </c>
      <c r="AE83" s="29">
        <f t="shared" si="63"/>
        <v>1881.6</v>
      </c>
      <c r="AF83" s="29">
        <f t="shared" si="63"/>
        <v>0</v>
      </c>
      <c r="AG83" s="29"/>
      <c r="AH83" s="48">
        <f>+R83/E83</f>
        <v>9.6564207728527723E-2</v>
      </c>
      <c r="AI83" s="29"/>
      <c r="AJ83" s="29">
        <f t="shared" si="63"/>
        <v>85484.966000000015</v>
      </c>
      <c r="AK83" s="29"/>
      <c r="AL83" s="29">
        <f t="shared" si="63"/>
        <v>1802.0339999999933</v>
      </c>
      <c r="AM83" s="27"/>
      <c r="AN83" s="29">
        <f t="shared" ref="AN83:AS83" si="64">SUM(AN79:AN82)</f>
        <v>2120</v>
      </c>
      <c r="AO83" s="29">
        <f t="shared" si="64"/>
        <v>9645.0500000000011</v>
      </c>
      <c r="AP83" s="29">
        <f t="shared" si="64"/>
        <v>0</v>
      </c>
      <c r="AQ83" s="29">
        <f t="shared" si="64"/>
        <v>9.6999999999999993</v>
      </c>
      <c r="AR83" s="29">
        <f t="shared" si="64"/>
        <v>8382.75</v>
      </c>
      <c r="AS83" s="29">
        <f t="shared" si="64"/>
        <v>721.572</v>
      </c>
      <c r="AT83" s="29"/>
      <c r="AU83" s="29">
        <f>SUM(AU79:AU82)</f>
        <v>20879.072000000004</v>
      </c>
    </row>
    <row r="85" spans="1:47" x14ac:dyDescent="0.25">
      <c r="A85" s="2" t="s">
        <v>55</v>
      </c>
    </row>
    <row r="86" spans="1:47" x14ac:dyDescent="0.25">
      <c r="A86" s="4" t="s">
        <v>11</v>
      </c>
      <c r="B86" s="14" t="s">
        <v>299</v>
      </c>
      <c r="C86" s="14" t="s">
        <v>185</v>
      </c>
      <c r="D86" s="14">
        <v>100216</v>
      </c>
      <c r="E86" s="21">
        <v>20000</v>
      </c>
      <c r="G86" s="21" t="s">
        <v>304</v>
      </c>
      <c r="N86" s="21">
        <f>0.16*AJ86</f>
        <v>2599.36</v>
      </c>
      <c r="P86" s="21">
        <f>0.11*AJ86</f>
        <v>1787.06</v>
      </c>
      <c r="R86" s="21">
        <f>0.18*AJ86</f>
        <v>2924.2799999999997</v>
      </c>
      <c r="S86" s="21">
        <f>0.13*AJ86</f>
        <v>2111.98</v>
      </c>
      <c r="T86" s="21">
        <f>0.04*AJ86</f>
        <v>649.84</v>
      </c>
      <c r="U86" s="21">
        <f>0.01*AJ86</f>
        <v>162.46</v>
      </c>
      <c r="V86" s="21">
        <f>0.13*AJ86</f>
        <v>2111.98</v>
      </c>
      <c r="W86" s="21">
        <f>0.07*AJ86</f>
        <v>1137.22</v>
      </c>
      <c r="X86" s="21">
        <f>0.03*AJ86</f>
        <v>487.38</v>
      </c>
      <c r="Y86" s="21">
        <f>0.12*AJ86</f>
        <v>1949.52</v>
      </c>
      <c r="Z86" s="21">
        <f>0.01*AJ86</f>
        <v>162.46</v>
      </c>
      <c r="AB86" s="21">
        <f>0.01*AJ86</f>
        <v>162.46</v>
      </c>
      <c r="AH86" s="47">
        <f>+R86/E86</f>
        <v>0.14621399999999998</v>
      </c>
      <c r="AJ86" s="35">
        <v>16246</v>
      </c>
      <c r="AK86" s="35"/>
      <c r="AL86" s="21">
        <f t="shared" ref="AL86:AL99" si="65">E86-AJ86</f>
        <v>3754</v>
      </c>
      <c r="AN86" s="21">
        <f t="shared" ref="AN86:AN99" si="66">I86</f>
        <v>0</v>
      </c>
      <c r="AO86" s="21">
        <f t="shared" ref="AO86:AO99" si="67">J86</f>
        <v>0</v>
      </c>
      <c r="AP86" s="21">
        <f t="shared" ref="AP86:AP99" si="68">K86</f>
        <v>0</v>
      </c>
      <c r="AQ86" s="21">
        <f t="shared" ref="AQ86:AQ99" si="69">L86</f>
        <v>0</v>
      </c>
      <c r="AR86" s="21">
        <f t="shared" ref="AR86:AR99" si="70">M86</f>
        <v>0</v>
      </c>
      <c r="AS86" s="21">
        <f t="shared" ref="AS86:AS99" si="71">N86</f>
        <v>2599.36</v>
      </c>
      <c r="AU86" s="21">
        <f t="shared" ref="AU86:AU99" si="72">SUM(AN86:AT86)</f>
        <v>2599.36</v>
      </c>
    </row>
    <row r="87" spans="1:47" x14ac:dyDescent="0.25">
      <c r="A87" s="4" t="s">
        <v>11</v>
      </c>
      <c r="B87" s="14" t="s">
        <v>56</v>
      </c>
      <c r="C87" s="14" t="s">
        <v>65</v>
      </c>
      <c r="D87" s="14">
        <v>140248</v>
      </c>
      <c r="E87" s="21">
        <v>6917.4160000000002</v>
      </c>
      <c r="G87" s="21" t="s">
        <v>304</v>
      </c>
      <c r="AJ87" s="21">
        <f t="shared" ref="AJ87:AJ99" si="73">SUM(I87:AF87)</f>
        <v>0</v>
      </c>
      <c r="AL87" s="21">
        <f t="shared" si="65"/>
        <v>6917.4160000000002</v>
      </c>
      <c r="AN87" s="21">
        <f t="shared" si="66"/>
        <v>0</v>
      </c>
      <c r="AO87" s="21">
        <f t="shared" si="67"/>
        <v>0</v>
      </c>
      <c r="AP87" s="21">
        <f t="shared" si="68"/>
        <v>0</v>
      </c>
      <c r="AQ87" s="21">
        <f t="shared" si="69"/>
        <v>0</v>
      </c>
      <c r="AR87" s="21">
        <f t="shared" si="70"/>
        <v>0</v>
      </c>
      <c r="AS87" s="21">
        <f t="shared" si="71"/>
        <v>0</v>
      </c>
      <c r="AU87" s="21">
        <f t="shared" si="72"/>
        <v>0</v>
      </c>
    </row>
    <row r="88" spans="1:47" x14ac:dyDescent="0.25">
      <c r="A88" s="4" t="s">
        <v>11</v>
      </c>
      <c r="B88" s="14" t="s">
        <v>57</v>
      </c>
      <c r="C88" s="14" t="s">
        <v>66</v>
      </c>
      <c r="D88" s="14">
        <v>140249</v>
      </c>
      <c r="E88" s="21">
        <v>6267.4070000000002</v>
      </c>
      <c r="G88" s="21" t="s">
        <v>304</v>
      </c>
      <c r="AJ88" s="21">
        <f t="shared" si="73"/>
        <v>0</v>
      </c>
      <c r="AL88" s="21">
        <f t="shared" si="65"/>
        <v>6267.4070000000002</v>
      </c>
      <c r="AN88" s="21">
        <f t="shared" si="66"/>
        <v>0</v>
      </c>
      <c r="AO88" s="21">
        <f t="shared" si="67"/>
        <v>0</v>
      </c>
      <c r="AP88" s="21">
        <f t="shared" si="68"/>
        <v>0</v>
      </c>
      <c r="AQ88" s="21">
        <f t="shared" si="69"/>
        <v>0</v>
      </c>
      <c r="AR88" s="21">
        <f t="shared" si="70"/>
        <v>0</v>
      </c>
      <c r="AS88" s="21">
        <f t="shared" si="71"/>
        <v>0</v>
      </c>
      <c r="AU88" s="21">
        <f t="shared" si="72"/>
        <v>0</v>
      </c>
    </row>
    <row r="89" spans="1:47" x14ac:dyDescent="0.25">
      <c r="A89" s="4" t="s">
        <v>11</v>
      </c>
      <c r="B89" s="14" t="s">
        <v>58</v>
      </c>
      <c r="C89" s="14" t="s">
        <v>67</v>
      </c>
      <c r="D89" s="14">
        <v>140250</v>
      </c>
      <c r="E89" s="21">
        <v>1355.242</v>
      </c>
      <c r="G89" s="21" t="s">
        <v>304</v>
      </c>
      <c r="AJ89" s="21">
        <f t="shared" si="73"/>
        <v>0</v>
      </c>
      <c r="AL89" s="21">
        <f t="shared" si="65"/>
        <v>1355.242</v>
      </c>
      <c r="AN89" s="21">
        <f t="shared" si="66"/>
        <v>0</v>
      </c>
      <c r="AO89" s="21">
        <f t="shared" si="67"/>
        <v>0</v>
      </c>
      <c r="AP89" s="21">
        <f t="shared" si="68"/>
        <v>0</v>
      </c>
      <c r="AQ89" s="21">
        <f t="shared" si="69"/>
        <v>0</v>
      </c>
      <c r="AR89" s="21">
        <f t="shared" si="70"/>
        <v>0</v>
      </c>
      <c r="AS89" s="21">
        <f t="shared" si="71"/>
        <v>0</v>
      </c>
      <c r="AU89" s="21">
        <f t="shared" si="72"/>
        <v>0</v>
      </c>
    </row>
    <row r="90" spans="1:47" x14ac:dyDescent="0.25">
      <c r="A90" s="4" t="s">
        <v>11</v>
      </c>
      <c r="B90" s="14" t="s">
        <v>59</v>
      </c>
      <c r="C90" s="14" t="s">
        <v>68</v>
      </c>
      <c r="D90" s="14">
        <v>140251</v>
      </c>
      <c r="E90" s="21">
        <v>4595.3779999999997</v>
      </c>
      <c r="G90" s="21" t="s">
        <v>304</v>
      </c>
      <c r="AJ90" s="21">
        <f t="shared" si="73"/>
        <v>0</v>
      </c>
      <c r="AL90" s="21">
        <f t="shared" si="65"/>
        <v>4595.3779999999997</v>
      </c>
      <c r="AN90" s="21">
        <f t="shared" si="66"/>
        <v>0</v>
      </c>
      <c r="AO90" s="21">
        <f t="shared" si="67"/>
        <v>0</v>
      </c>
      <c r="AP90" s="21">
        <f t="shared" si="68"/>
        <v>0</v>
      </c>
      <c r="AQ90" s="21">
        <f t="shared" si="69"/>
        <v>0</v>
      </c>
      <c r="AR90" s="21">
        <f t="shared" si="70"/>
        <v>0</v>
      </c>
      <c r="AS90" s="21">
        <f t="shared" si="71"/>
        <v>0</v>
      </c>
      <c r="AU90" s="21">
        <f t="shared" si="72"/>
        <v>0</v>
      </c>
    </row>
    <row r="91" spans="1:47" x14ac:dyDescent="0.25">
      <c r="A91" s="4" t="s">
        <v>11</v>
      </c>
      <c r="B91" s="14" t="s">
        <v>60</v>
      </c>
      <c r="C91" s="14" t="s">
        <v>69</v>
      </c>
      <c r="D91" s="14">
        <v>140252</v>
      </c>
      <c r="E91" s="21">
        <v>1056.4559999999999</v>
      </c>
      <c r="G91" s="21" t="s">
        <v>304</v>
      </c>
      <c r="AJ91" s="21">
        <f t="shared" si="73"/>
        <v>0</v>
      </c>
      <c r="AL91" s="21">
        <f t="shared" si="65"/>
        <v>1056.4559999999999</v>
      </c>
      <c r="AN91" s="21">
        <f t="shared" si="66"/>
        <v>0</v>
      </c>
      <c r="AO91" s="21">
        <f t="shared" si="67"/>
        <v>0</v>
      </c>
      <c r="AP91" s="21">
        <f t="shared" si="68"/>
        <v>0</v>
      </c>
      <c r="AQ91" s="21">
        <f t="shared" si="69"/>
        <v>0</v>
      </c>
      <c r="AR91" s="21">
        <f t="shared" si="70"/>
        <v>0</v>
      </c>
      <c r="AS91" s="21">
        <f t="shared" si="71"/>
        <v>0</v>
      </c>
      <c r="AU91" s="21">
        <f t="shared" si="72"/>
        <v>0</v>
      </c>
    </row>
    <row r="92" spans="1:47" x14ac:dyDescent="0.25">
      <c r="A92" s="4" t="s">
        <v>11</v>
      </c>
      <c r="B92" s="14" t="s">
        <v>61</v>
      </c>
      <c r="C92" s="14" t="s">
        <v>70</v>
      </c>
      <c r="D92" s="14">
        <v>140253</v>
      </c>
      <c r="E92" s="21">
        <v>545</v>
      </c>
      <c r="G92" s="21" t="s">
        <v>304</v>
      </c>
      <c r="AJ92" s="21">
        <f t="shared" si="73"/>
        <v>0</v>
      </c>
      <c r="AL92" s="21">
        <f t="shared" si="65"/>
        <v>545</v>
      </c>
      <c r="AN92" s="21">
        <f t="shared" si="66"/>
        <v>0</v>
      </c>
      <c r="AO92" s="21">
        <f t="shared" si="67"/>
        <v>0</v>
      </c>
      <c r="AP92" s="21">
        <f t="shared" si="68"/>
        <v>0</v>
      </c>
      <c r="AQ92" s="21">
        <f t="shared" si="69"/>
        <v>0</v>
      </c>
      <c r="AR92" s="21">
        <f t="shared" si="70"/>
        <v>0</v>
      </c>
      <c r="AS92" s="21">
        <f t="shared" si="71"/>
        <v>0</v>
      </c>
      <c r="AU92" s="21">
        <f t="shared" si="72"/>
        <v>0</v>
      </c>
    </row>
    <row r="93" spans="1:47" x14ac:dyDescent="0.25">
      <c r="A93" s="4" t="s">
        <v>11</v>
      </c>
      <c r="B93" s="14" t="s">
        <v>62</v>
      </c>
      <c r="C93" s="14" t="s">
        <v>71</v>
      </c>
      <c r="D93" s="14">
        <v>140254</v>
      </c>
      <c r="E93" s="21">
        <v>675.45699999999999</v>
      </c>
      <c r="G93" s="21" t="s">
        <v>304</v>
      </c>
      <c r="AJ93" s="21">
        <f t="shared" si="73"/>
        <v>0</v>
      </c>
      <c r="AL93" s="21">
        <f t="shared" si="65"/>
        <v>675.45699999999999</v>
      </c>
      <c r="AN93" s="21">
        <f t="shared" si="66"/>
        <v>0</v>
      </c>
      <c r="AO93" s="21">
        <f t="shared" si="67"/>
        <v>0</v>
      </c>
      <c r="AP93" s="21">
        <f t="shared" si="68"/>
        <v>0</v>
      </c>
      <c r="AQ93" s="21">
        <f t="shared" si="69"/>
        <v>0</v>
      </c>
      <c r="AR93" s="21">
        <f t="shared" si="70"/>
        <v>0</v>
      </c>
      <c r="AS93" s="21">
        <f t="shared" si="71"/>
        <v>0</v>
      </c>
      <c r="AU93" s="21">
        <f t="shared" si="72"/>
        <v>0</v>
      </c>
    </row>
    <row r="94" spans="1:47" x14ac:dyDescent="0.25">
      <c r="A94" s="4" t="s">
        <v>11</v>
      </c>
      <c r="B94" s="14" t="s">
        <v>63</v>
      </c>
      <c r="C94" s="14" t="s">
        <v>72</v>
      </c>
      <c r="D94" s="14">
        <v>140255</v>
      </c>
      <c r="E94" s="21">
        <v>968.28099999999995</v>
      </c>
      <c r="G94" s="21" t="s">
        <v>304</v>
      </c>
      <c r="AJ94" s="21">
        <f t="shared" si="73"/>
        <v>0</v>
      </c>
      <c r="AL94" s="21">
        <f t="shared" si="65"/>
        <v>968.28099999999995</v>
      </c>
      <c r="AN94" s="21">
        <f t="shared" si="66"/>
        <v>0</v>
      </c>
      <c r="AO94" s="21">
        <f t="shared" si="67"/>
        <v>0</v>
      </c>
      <c r="AP94" s="21">
        <f t="shared" si="68"/>
        <v>0</v>
      </c>
      <c r="AQ94" s="21">
        <f t="shared" si="69"/>
        <v>0</v>
      </c>
      <c r="AR94" s="21">
        <f t="shared" si="70"/>
        <v>0</v>
      </c>
      <c r="AS94" s="21">
        <f t="shared" si="71"/>
        <v>0</v>
      </c>
      <c r="AU94" s="21">
        <f t="shared" si="72"/>
        <v>0</v>
      </c>
    </row>
    <row r="95" spans="1:47" x14ac:dyDescent="0.25">
      <c r="A95" s="4" t="s">
        <v>11</v>
      </c>
      <c r="B95" s="14" t="s">
        <v>64</v>
      </c>
      <c r="C95" s="14" t="s">
        <v>73</v>
      </c>
      <c r="D95" s="14">
        <v>140256</v>
      </c>
      <c r="E95" s="21">
        <v>0</v>
      </c>
      <c r="G95" s="21" t="s">
        <v>304</v>
      </c>
      <c r="AJ95" s="21">
        <f t="shared" si="73"/>
        <v>0</v>
      </c>
      <c r="AL95" s="21">
        <f t="shared" si="65"/>
        <v>0</v>
      </c>
      <c r="AN95" s="21">
        <f t="shared" si="66"/>
        <v>0</v>
      </c>
      <c r="AO95" s="21">
        <f t="shared" si="67"/>
        <v>0</v>
      </c>
      <c r="AP95" s="21">
        <f t="shared" si="68"/>
        <v>0</v>
      </c>
      <c r="AQ95" s="21">
        <f t="shared" si="69"/>
        <v>0</v>
      </c>
      <c r="AR95" s="21">
        <f t="shared" si="70"/>
        <v>0</v>
      </c>
      <c r="AS95" s="21">
        <f t="shared" si="71"/>
        <v>0</v>
      </c>
      <c r="AU95" s="21">
        <f t="shared" si="72"/>
        <v>0</v>
      </c>
    </row>
    <row r="96" spans="1:47" x14ac:dyDescent="0.25">
      <c r="A96" s="4" t="s">
        <v>11</v>
      </c>
      <c r="B96" s="14" t="s">
        <v>300</v>
      </c>
      <c r="C96" s="14" t="s">
        <v>71</v>
      </c>
      <c r="D96" s="14">
        <v>140315</v>
      </c>
      <c r="E96" s="21">
        <v>7.7039999999999997</v>
      </c>
      <c r="G96" s="21" t="s">
        <v>304</v>
      </c>
      <c r="AN96" s="21">
        <f t="shared" ref="AN96:AS96" si="74">I96</f>
        <v>0</v>
      </c>
      <c r="AO96" s="21">
        <f t="shared" si="74"/>
        <v>0</v>
      </c>
      <c r="AP96" s="21">
        <f t="shared" si="74"/>
        <v>0</v>
      </c>
      <c r="AQ96" s="21">
        <f t="shared" si="74"/>
        <v>0</v>
      </c>
      <c r="AR96" s="21">
        <f t="shared" si="74"/>
        <v>0</v>
      </c>
      <c r="AS96" s="21">
        <f t="shared" si="74"/>
        <v>0</v>
      </c>
      <c r="AU96" s="21">
        <f>SUM(AN96:AT96)</f>
        <v>0</v>
      </c>
    </row>
    <row r="97" spans="1:47" x14ac:dyDescent="0.25">
      <c r="A97" s="4" t="s">
        <v>11</v>
      </c>
      <c r="B97" s="14" t="s">
        <v>188</v>
      </c>
      <c r="C97" s="14" t="s">
        <v>185</v>
      </c>
      <c r="D97" s="14">
        <v>140345</v>
      </c>
      <c r="E97" s="21">
        <v>1333</v>
      </c>
      <c r="G97" s="21" t="s">
        <v>304</v>
      </c>
      <c r="AJ97" s="21">
        <f t="shared" si="73"/>
        <v>0</v>
      </c>
      <c r="AL97" s="21">
        <f t="shared" si="65"/>
        <v>1333</v>
      </c>
      <c r="AN97" s="21">
        <f t="shared" si="66"/>
        <v>0</v>
      </c>
      <c r="AO97" s="21">
        <f t="shared" si="67"/>
        <v>0</v>
      </c>
      <c r="AP97" s="21">
        <f t="shared" si="68"/>
        <v>0</v>
      </c>
      <c r="AQ97" s="21">
        <f t="shared" si="69"/>
        <v>0</v>
      </c>
      <c r="AR97" s="21">
        <f t="shared" si="70"/>
        <v>0</v>
      </c>
      <c r="AS97" s="21">
        <f t="shared" si="71"/>
        <v>0</v>
      </c>
      <c r="AU97" s="21">
        <f t="shared" si="72"/>
        <v>0</v>
      </c>
    </row>
    <row r="98" spans="1:47" x14ac:dyDescent="0.25">
      <c r="A98" s="4" t="s">
        <v>11</v>
      </c>
      <c r="B98" s="14" t="s">
        <v>187</v>
      </c>
      <c r="C98" s="14" t="s">
        <v>189</v>
      </c>
      <c r="D98" s="14">
        <v>140346</v>
      </c>
      <c r="E98" s="21">
        <v>318.50400000000002</v>
      </c>
      <c r="G98" s="21" t="s">
        <v>304</v>
      </c>
      <c r="AJ98" s="21">
        <f t="shared" si="73"/>
        <v>0</v>
      </c>
      <c r="AL98" s="21">
        <f t="shared" si="65"/>
        <v>318.50400000000002</v>
      </c>
      <c r="AN98" s="21">
        <f t="shared" si="66"/>
        <v>0</v>
      </c>
      <c r="AO98" s="21">
        <f t="shared" si="67"/>
        <v>0</v>
      </c>
      <c r="AP98" s="21">
        <f t="shared" si="68"/>
        <v>0</v>
      </c>
      <c r="AQ98" s="21">
        <f t="shared" si="69"/>
        <v>0</v>
      </c>
      <c r="AR98" s="21">
        <f t="shared" si="70"/>
        <v>0</v>
      </c>
      <c r="AS98" s="21">
        <f t="shared" si="71"/>
        <v>0</v>
      </c>
      <c r="AU98" s="21">
        <f t="shared" si="72"/>
        <v>0</v>
      </c>
    </row>
    <row r="99" spans="1:47" x14ac:dyDescent="0.25">
      <c r="A99" s="4" t="s">
        <v>11</v>
      </c>
      <c r="B99" s="14" t="s">
        <v>186</v>
      </c>
      <c r="C99" s="14" t="s">
        <v>185</v>
      </c>
      <c r="D99" s="14">
        <v>140347</v>
      </c>
      <c r="E99" s="21">
        <v>0</v>
      </c>
      <c r="G99" s="21" t="s">
        <v>304</v>
      </c>
      <c r="N99" s="21">
        <v>3364.3710000000001</v>
      </c>
      <c r="P99" s="21">
        <f>2242.04*0.429</f>
        <v>961.83515999999997</v>
      </c>
      <c r="Q99" s="21">
        <f>2242.04-P99</f>
        <v>1280.2048399999999</v>
      </c>
      <c r="R99" s="21">
        <f>3799.105-1</f>
        <v>3798.105</v>
      </c>
      <c r="S99" s="21">
        <v>2708.491</v>
      </c>
      <c r="T99" s="21">
        <v>822.15</v>
      </c>
      <c r="U99" s="21">
        <v>252.721</v>
      </c>
      <c r="V99" s="21">
        <v>2677.7469999999998</v>
      </c>
      <c r="W99" s="21">
        <v>1569.8969999999999</v>
      </c>
      <c r="X99" s="21">
        <v>725.11400000000003</v>
      </c>
      <c r="Y99" s="21">
        <v>2534.4679999999998</v>
      </c>
      <c r="Z99" s="21">
        <v>140.499</v>
      </c>
      <c r="AA99" s="21">
        <v>8.3320000000000007</v>
      </c>
      <c r="AB99" s="21">
        <v>211.18899999999999</v>
      </c>
      <c r="AC99" s="21">
        <v>1</v>
      </c>
      <c r="AH99" s="47">
        <f>+R99/SUM(E87:E99)</f>
        <v>0.15799207524008579</v>
      </c>
      <c r="AJ99" s="21">
        <f t="shared" si="73"/>
        <v>21056.123999999996</v>
      </c>
      <c r="AL99" s="21">
        <f t="shared" si="65"/>
        <v>-21056.123999999996</v>
      </c>
      <c r="AN99" s="21">
        <f t="shared" si="66"/>
        <v>0</v>
      </c>
      <c r="AO99" s="21">
        <f t="shared" si="67"/>
        <v>0</v>
      </c>
      <c r="AP99" s="21">
        <f t="shared" si="68"/>
        <v>0</v>
      </c>
      <c r="AQ99" s="21">
        <f t="shared" si="69"/>
        <v>0</v>
      </c>
      <c r="AR99" s="21">
        <f t="shared" si="70"/>
        <v>0</v>
      </c>
      <c r="AS99" s="21">
        <f t="shared" si="71"/>
        <v>3364.3710000000001</v>
      </c>
      <c r="AU99" s="21">
        <f t="shared" si="72"/>
        <v>3364.3710000000001</v>
      </c>
    </row>
    <row r="101" spans="1:47" s="20" customFormat="1" x14ac:dyDescent="0.25">
      <c r="A101" s="15"/>
      <c r="B101" s="15" t="s">
        <v>148</v>
      </c>
      <c r="C101" s="15"/>
      <c r="D101" s="15"/>
      <c r="E101" s="29">
        <f>SUM(E86:E100)</f>
        <v>44039.845000000001</v>
      </c>
      <c r="F101" s="29"/>
      <c r="G101" s="29"/>
      <c r="H101" s="29"/>
      <c r="I101" s="29">
        <f t="shared" ref="I101:AL101" si="75">SUM(I86:I100)</f>
        <v>0</v>
      </c>
      <c r="J101" s="29">
        <f t="shared" si="75"/>
        <v>0</v>
      </c>
      <c r="K101" s="29">
        <f t="shared" si="75"/>
        <v>0</v>
      </c>
      <c r="L101" s="29">
        <f t="shared" si="75"/>
        <v>0</v>
      </c>
      <c r="M101" s="29">
        <f t="shared" si="75"/>
        <v>0</v>
      </c>
      <c r="N101" s="29">
        <f t="shared" si="75"/>
        <v>5963.7309999999998</v>
      </c>
      <c r="O101" s="29">
        <f t="shared" si="75"/>
        <v>0</v>
      </c>
      <c r="P101" s="29">
        <f t="shared" si="75"/>
        <v>2748.89516</v>
      </c>
      <c r="Q101" s="29">
        <f t="shared" si="75"/>
        <v>1280.2048399999999</v>
      </c>
      <c r="R101" s="29">
        <f t="shared" si="75"/>
        <v>6722.3850000000002</v>
      </c>
      <c r="S101" s="29">
        <f t="shared" si="75"/>
        <v>4820.4709999999995</v>
      </c>
      <c r="T101" s="29">
        <f t="shared" si="75"/>
        <v>1471.99</v>
      </c>
      <c r="U101" s="29">
        <f t="shared" si="75"/>
        <v>415.18100000000004</v>
      </c>
      <c r="V101" s="29">
        <f t="shared" si="75"/>
        <v>4789.7269999999999</v>
      </c>
      <c r="W101" s="29">
        <f t="shared" si="75"/>
        <v>2707.1170000000002</v>
      </c>
      <c r="X101" s="29">
        <f t="shared" si="75"/>
        <v>1212.4940000000001</v>
      </c>
      <c r="Y101" s="29">
        <f t="shared" si="75"/>
        <v>4483.9879999999994</v>
      </c>
      <c r="Z101" s="29">
        <f t="shared" si="75"/>
        <v>302.959</v>
      </c>
      <c r="AA101" s="29">
        <f t="shared" si="75"/>
        <v>8.3320000000000007</v>
      </c>
      <c r="AB101" s="29">
        <f t="shared" si="75"/>
        <v>373.649</v>
      </c>
      <c r="AC101" s="29">
        <f t="shared" si="75"/>
        <v>1</v>
      </c>
      <c r="AD101" s="29">
        <f t="shared" si="75"/>
        <v>0</v>
      </c>
      <c r="AE101" s="29">
        <f t="shared" si="75"/>
        <v>0</v>
      </c>
      <c r="AF101" s="29">
        <f t="shared" si="75"/>
        <v>0</v>
      </c>
      <c r="AG101" s="29"/>
      <c r="AH101" s="48">
        <f>+R101/E101</f>
        <v>0.15264324840380342</v>
      </c>
      <c r="AI101" s="29"/>
      <c r="AJ101" s="29">
        <f t="shared" si="75"/>
        <v>37302.123999999996</v>
      </c>
      <c r="AK101" s="29"/>
      <c r="AL101" s="29">
        <f t="shared" si="75"/>
        <v>6730.0169999999998</v>
      </c>
      <c r="AM101" s="27"/>
      <c r="AN101" s="29">
        <f t="shared" ref="AN101:AS101" si="76">SUM(AN86:AN100)</f>
        <v>0</v>
      </c>
      <c r="AO101" s="29">
        <f t="shared" si="76"/>
        <v>0</v>
      </c>
      <c r="AP101" s="29">
        <f t="shared" si="76"/>
        <v>0</v>
      </c>
      <c r="AQ101" s="29">
        <f t="shared" si="76"/>
        <v>0</v>
      </c>
      <c r="AR101" s="29">
        <f t="shared" si="76"/>
        <v>0</v>
      </c>
      <c r="AS101" s="29">
        <f t="shared" si="76"/>
        <v>5963.7309999999998</v>
      </c>
      <c r="AT101" s="29"/>
      <c r="AU101" s="29">
        <f>SUM(AU86:AU100)</f>
        <v>5963.7309999999998</v>
      </c>
    </row>
    <row r="102" spans="1:47" x14ac:dyDescent="0.25">
      <c r="E102" s="46"/>
    </row>
    <row r="103" spans="1:47" x14ac:dyDescent="0.25">
      <c r="A103" s="2" t="s">
        <v>74</v>
      </c>
    </row>
    <row r="104" spans="1:47" x14ac:dyDescent="0.25">
      <c r="A104" s="4" t="s">
        <v>11</v>
      </c>
      <c r="B104" s="14" t="s">
        <v>312</v>
      </c>
      <c r="C104" t="s">
        <v>154</v>
      </c>
      <c r="D104" s="14">
        <v>100801</v>
      </c>
      <c r="E104" s="21">
        <f>4376-750</f>
        <v>3626</v>
      </c>
      <c r="G104" s="21" t="s">
        <v>279</v>
      </c>
      <c r="I104" s="21">
        <v>362.64499999999998</v>
      </c>
      <c r="J104" s="21">
        <v>108.794</v>
      </c>
      <c r="K104" s="21">
        <v>36.265000000000001</v>
      </c>
      <c r="L104" s="21">
        <v>36.265000000000001</v>
      </c>
      <c r="M104" s="21">
        <v>362.64499999999998</v>
      </c>
      <c r="N104" s="21">
        <v>36.265000000000001</v>
      </c>
      <c r="R104" s="21">
        <v>253.852</v>
      </c>
      <c r="T104" s="21">
        <v>108.794</v>
      </c>
      <c r="U104" s="21">
        <v>326.38099999999997</v>
      </c>
      <c r="V104" s="21">
        <v>362.64499999999998</v>
      </c>
      <c r="W104" s="21">
        <v>362.64499999999998</v>
      </c>
      <c r="X104" s="21">
        <v>362.64499999999998</v>
      </c>
      <c r="Y104" s="21">
        <v>36.265000000000001</v>
      </c>
      <c r="Z104" s="21">
        <v>36.265000000000001</v>
      </c>
      <c r="AA104" s="21">
        <v>36.265000000000001</v>
      </c>
      <c r="AB104" s="21">
        <v>36.265000000000001</v>
      </c>
      <c r="AC104" s="21">
        <v>36.265000000000001</v>
      </c>
      <c r="AH104" s="47">
        <f>+R104/E104</f>
        <v>7.0008825151682302E-2</v>
      </c>
      <c r="AJ104" s="21">
        <f t="shared" ref="AJ104:AJ109" si="77">SUM(I104:AF104)</f>
        <v>2901.1659999999993</v>
      </c>
      <c r="AL104" s="21">
        <f t="shared" ref="AL104:AL109" si="78">E104-AJ104</f>
        <v>724.83400000000074</v>
      </c>
      <c r="AN104" s="21">
        <f t="shared" ref="AN104:AS104" si="79">I104</f>
        <v>362.64499999999998</v>
      </c>
      <c r="AO104" s="21">
        <f t="shared" si="79"/>
        <v>108.794</v>
      </c>
      <c r="AP104" s="21">
        <f t="shared" si="79"/>
        <v>36.265000000000001</v>
      </c>
      <c r="AQ104" s="21">
        <f t="shared" si="79"/>
        <v>36.265000000000001</v>
      </c>
      <c r="AR104" s="21">
        <f t="shared" si="79"/>
        <v>362.64499999999998</v>
      </c>
      <c r="AS104" s="21">
        <f t="shared" si="79"/>
        <v>36.265000000000001</v>
      </c>
      <c r="AU104" s="21">
        <f t="shared" ref="AU104:AU109" si="80">SUM(AN104:AT104)</f>
        <v>942.87899999999991</v>
      </c>
    </row>
    <row r="105" spans="1:47" x14ac:dyDescent="0.25">
      <c r="A105" s="4" t="s">
        <v>11</v>
      </c>
      <c r="B105" t="s">
        <v>234</v>
      </c>
      <c r="C105" t="s">
        <v>76</v>
      </c>
      <c r="D105">
        <v>100874</v>
      </c>
      <c r="E105" s="21">
        <v>737</v>
      </c>
      <c r="G105" s="21" t="s">
        <v>190</v>
      </c>
      <c r="AJ105" s="21">
        <f t="shared" si="77"/>
        <v>0</v>
      </c>
      <c r="AL105" s="21">
        <f t="shared" si="78"/>
        <v>737</v>
      </c>
      <c r="AN105" s="21">
        <f t="shared" ref="AN105:AS109" si="81">I105</f>
        <v>0</v>
      </c>
      <c r="AO105" s="21">
        <f t="shared" si="81"/>
        <v>0</v>
      </c>
      <c r="AP105" s="21">
        <f t="shared" si="81"/>
        <v>0</v>
      </c>
      <c r="AQ105" s="21">
        <f t="shared" si="81"/>
        <v>0</v>
      </c>
      <c r="AR105" s="21">
        <f t="shared" si="81"/>
        <v>0</v>
      </c>
      <c r="AS105" s="21">
        <f t="shared" si="81"/>
        <v>0</v>
      </c>
      <c r="AU105" s="21">
        <f t="shared" si="80"/>
        <v>0</v>
      </c>
    </row>
    <row r="106" spans="1:47" x14ac:dyDescent="0.25">
      <c r="A106" s="4" t="s">
        <v>11</v>
      </c>
      <c r="B106" t="s">
        <v>237</v>
      </c>
      <c r="C106" t="s">
        <v>233</v>
      </c>
      <c r="D106">
        <v>100875</v>
      </c>
      <c r="E106" s="21">
        <v>1156</v>
      </c>
      <c r="G106" s="21" t="s">
        <v>190</v>
      </c>
      <c r="AJ106" s="21">
        <f t="shared" si="77"/>
        <v>0</v>
      </c>
      <c r="AL106" s="21">
        <f t="shared" si="78"/>
        <v>1156</v>
      </c>
      <c r="AN106" s="21">
        <f t="shared" si="81"/>
        <v>0</v>
      </c>
      <c r="AO106" s="21">
        <f t="shared" si="81"/>
        <v>0</v>
      </c>
      <c r="AP106" s="21">
        <f t="shared" si="81"/>
        <v>0</v>
      </c>
      <c r="AQ106" s="21">
        <f t="shared" si="81"/>
        <v>0</v>
      </c>
      <c r="AR106" s="21">
        <f t="shared" si="81"/>
        <v>0</v>
      </c>
      <c r="AS106" s="21">
        <f t="shared" si="81"/>
        <v>0</v>
      </c>
      <c r="AU106" s="21">
        <f t="shared" si="80"/>
        <v>0</v>
      </c>
    </row>
    <row r="107" spans="1:47" x14ac:dyDescent="0.25">
      <c r="A107" s="4" t="s">
        <v>11</v>
      </c>
      <c r="B107" t="s">
        <v>75</v>
      </c>
      <c r="C107" t="s">
        <v>231</v>
      </c>
      <c r="D107">
        <v>100876</v>
      </c>
      <c r="E107" s="21">
        <v>4929</v>
      </c>
      <c r="G107" s="21" t="s">
        <v>190</v>
      </c>
      <c r="AJ107" s="21">
        <f t="shared" si="77"/>
        <v>0</v>
      </c>
      <c r="AL107" s="21">
        <f t="shared" si="78"/>
        <v>4929</v>
      </c>
      <c r="AN107" s="21">
        <f t="shared" si="81"/>
        <v>0</v>
      </c>
      <c r="AO107" s="21">
        <f t="shared" si="81"/>
        <v>0</v>
      </c>
      <c r="AP107" s="21">
        <f t="shared" si="81"/>
        <v>0</v>
      </c>
      <c r="AQ107" s="21">
        <f t="shared" si="81"/>
        <v>0</v>
      </c>
      <c r="AR107" s="21">
        <f t="shared" si="81"/>
        <v>0</v>
      </c>
      <c r="AS107" s="21">
        <f t="shared" si="81"/>
        <v>0</v>
      </c>
      <c r="AU107" s="21">
        <f t="shared" si="80"/>
        <v>0</v>
      </c>
    </row>
    <row r="108" spans="1:47" x14ac:dyDescent="0.25">
      <c r="A108" s="4" t="s">
        <v>11</v>
      </c>
      <c r="B108" t="s">
        <v>235</v>
      </c>
      <c r="C108" t="s">
        <v>232</v>
      </c>
      <c r="D108">
        <v>100877</v>
      </c>
      <c r="E108" s="21">
        <v>1052</v>
      </c>
      <c r="G108" s="21" t="s">
        <v>190</v>
      </c>
      <c r="AJ108" s="21">
        <f t="shared" si="77"/>
        <v>0</v>
      </c>
      <c r="AL108" s="21">
        <f t="shared" si="78"/>
        <v>1052</v>
      </c>
      <c r="AN108" s="21">
        <f t="shared" si="81"/>
        <v>0</v>
      </c>
      <c r="AO108" s="21">
        <f t="shared" si="81"/>
        <v>0</v>
      </c>
      <c r="AP108" s="21">
        <f t="shared" si="81"/>
        <v>0</v>
      </c>
      <c r="AQ108" s="21">
        <f t="shared" si="81"/>
        <v>0</v>
      </c>
      <c r="AR108" s="21">
        <f t="shared" si="81"/>
        <v>0</v>
      </c>
      <c r="AS108" s="21">
        <f t="shared" si="81"/>
        <v>0</v>
      </c>
      <c r="AU108" s="21">
        <f t="shared" si="80"/>
        <v>0</v>
      </c>
    </row>
    <row r="109" spans="1:47" x14ac:dyDescent="0.25">
      <c r="A109" s="4" t="s">
        <v>11</v>
      </c>
      <c r="B109" t="s">
        <v>236</v>
      </c>
      <c r="C109" t="s">
        <v>231</v>
      </c>
      <c r="D109">
        <v>103102</v>
      </c>
      <c r="E109" s="21">
        <f>4901-4901</f>
        <v>0</v>
      </c>
      <c r="G109" s="21" t="s">
        <v>190</v>
      </c>
      <c r="AJ109" s="21">
        <f t="shared" si="77"/>
        <v>0</v>
      </c>
      <c r="AL109" s="21">
        <f t="shared" si="78"/>
        <v>0</v>
      </c>
      <c r="AN109" s="21">
        <f t="shared" si="81"/>
        <v>0</v>
      </c>
      <c r="AO109" s="21">
        <f t="shared" si="81"/>
        <v>0</v>
      </c>
      <c r="AP109" s="21">
        <f t="shared" si="81"/>
        <v>0</v>
      </c>
      <c r="AQ109" s="21">
        <f t="shared" si="81"/>
        <v>0</v>
      </c>
      <c r="AR109" s="21">
        <f t="shared" si="81"/>
        <v>0</v>
      </c>
      <c r="AS109" s="21">
        <f t="shared" si="81"/>
        <v>0</v>
      </c>
      <c r="AU109" s="21">
        <f t="shared" si="80"/>
        <v>0</v>
      </c>
    </row>
    <row r="111" spans="1:47" s="20" customFormat="1" x14ac:dyDescent="0.25">
      <c r="A111" s="15"/>
      <c r="B111" s="15" t="s">
        <v>149</v>
      </c>
      <c r="C111" s="15"/>
      <c r="D111" s="15"/>
      <c r="E111" s="29">
        <f>SUM(E104:E110)</f>
        <v>11500</v>
      </c>
      <c r="F111" s="29"/>
      <c r="G111" s="29"/>
      <c r="H111" s="29"/>
      <c r="I111" s="29">
        <f t="shared" ref="I111:AL111" si="82">SUM(I104:I110)</f>
        <v>362.64499999999998</v>
      </c>
      <c r="J111" s="29">
        <f t="shared" si="82"/>
        <v>108.794</v>
      </c>
      <c r="K111" s="29">
        <f t="shared" si="82"/>
        <v>36.265000000000001</v>
      </c>
      <c r="L111" s="29">
        <f t="shared" si="82"/>
        <v>36.265000000000001</v>
      </c>
      <c r="M111" s="29">
        <f t="shared" si="82"/>
        <v>362.64499999999998</v>
      </c>
      <c r="N111" s="29">
        <f t="shared" si="82"/>
        <v>36.265000000000001</v>
      </c>
      <c r="O111" s="29">
        <f t="shared" si="82"/>
        <v>0</v>
      </c>
      <c r="P111" s="29">
        <f t="shared" si="82"/>
        <v>0</v>
      </c>
      <c r="Q111" s="29">
        <f t="shared" si="82"/>
        <v>0</v>
      </c>
      <c r="R111" s="29">
        <f t="shared" si="82"/>
        <v>253.852</v>
      </c>
      <c r="S111" s="29">
        <f t="shared" si="82"/>
        <v>0</v>
      </c>
      <c r="T111" s="29">
        <f t="shared" si="82"/>
        <v>108.794</v>
      </c>
      <c r="U111" s="29">
        <f t="shared" si="82"/>
        <v>326.38099999999997</v>
      </c>
      <c r="V111" s="29">
        <f t="shared" si="82"/>
        <v>362.64499999999998</v>
      </c>
      <c r="W111" s="29">
        <f t="shared" si="82"/>
        <v>362.64499999999998</v>
      </c>
      <c r="X111" s="29">
        <f t="shared" si="82"/>
        <v>362.64499999999998</v>
      </c>
      <c r="Y111" s="29">
        <f>SUM(Y104:Y110)</f>
        <v>36.265000000000001</v>
      </c>
      <c r="Z111" s="29">
        <f t="shared" si="82"/>
        <v>36.265000000000001</v>
      </c>
      <c r="AA111" s="29">
        <f t="shared" si="82"/>
        <v>36.265000000000001</v>
      </c>
      <c r="AB111" s="29">
        <f t="shared" si="82"/>
        <v>36.265000000000001</v>
      </c>
      <c r="AC111" s="29">
        <f t="shared" si="82"/>
        <v>36.265000000000001</v>
      </c>
      <c r="AD111" s="29">
        <f t="shared" si="82"/>
        <v>0</v>
      </c>
      <c r="AE111" s="29">
        <f t="shared" si="82"/>
        <v>0</v>
      </c>
      <c r="AF111" s="29">
        <f t="shared" si="82"/>
        <v>0</v>
      </c>
      <c r="AG111" s="29"/>
      <c r="AH111" s="48">
        <f>+R111/E111</f>
        <v>2.207408695652174E-2</v>
      </c>
      <c r="AI111" s="29"/>
      <c r="AJ111" s="29">
        <f t="shared" si="82"/>
        <v>2901.1659999999993</v>
      </c>
      <c r="AK111" s="29"/>
      <c r="AL111" s="29">
        <f t="shared" si="82"/>
        <v>8598.8340000000007</v>
      </c>
      <c r="AM111" s="27"/>
      <c r="AN111" s="29">
        <f t="shared" ref="AN111:AS111" si="83">SUM(AN104:AN110)</f>
        <v>362.64499999999998</v>
      </c>
      <c r="AO111" s="29">
        <f t="shared" si="83"/>
        <v>108.794</v>
      </c>
      <c r="AP111" s="29">
        <f t="shared" si="83"/>
        <v>36.265000000000001</v>
      </c>
      <c r="AQ111" s="29">
        <f t="shared" si="83"/>
        <v>36.265000000000001</v>
      </c>
      <c r="AR111" s="29">
        <f t="shared" si="83"/>
        <v>362.64499999999998</v>
      </c>
      <c r="AS111" s="29">
        <f t="shared" si="83"/>
        <v>36.265000000000001</v>
      </c>
      <c r="AT111" s="29"/>
      <c r="AU111" s="29">
        <f>SUM(AU104:AU110)</f>
        <v>942.87899999999991</v>
      </c>
    </row>
    <row r="113" spans="1:47" x14ac:dyDescent="0.25">
      <c r="A113" s="2" t="s">
        <v>271</v>
      </c>
    </row>
    <row r="114" spans="1:47" x14ac:dyDescent="0.25">
      <c r="A114" s="4" t="s">
        <v>11</v>
      </c>
      <c r="B114" t="s">
        <v>248</v>
      </c>
      <c r="C114" t="s">
        <v>280</v>
      </c>
      <c r="D114">
        <v>100008</v>
      </c>
      <c r="E114" s="21">
        <v>597</v>
      </c>
      <c r="G114" s="21" t="s">
        <v>190</v>
      </c>
      <c r="AJ114" s="21">
        <f t="shared" ref="AJ114:AJ130" si="84">SUM(I114:AF114)</f>
        <v>0</v>
      </c>
      <c r="AL114" s="21">
        <f t="shared" ref="AL114:AL130" si="85">E114-AJ114</f>
        <v>597</v>
      </c>
      <c r="AN114" s="21">
        <f t="shared" ref="AN114:AN130" si="86">I114</f>
        <v>0</v>
      </c>
      <c r="AO114" s="21">
        <f t="shared" ref="AO114:AO130" si="87">J114</f>
        <v>0</v>
      </c>
      <c r="AP114" s="21">
        <f t="shared" ref="AP114:AP130" si="88">K114</f>
        <v>0</v>
      </c>
      <c r="AQ114" s="21">
        <f t="shared" ref="AQ114:AQ130" si="89">L114</f>
        <v>0</v>
      </c>
      <c r="AR114" s="21">
        <f t="shared" ref="AR114:AR130" si="90">M114</f>
        <v>0</v>
      </c>
      <c r="AS114" s="21">
        <f t="shared" ref="AS114:AS130" si="91">N114</f>
        <v>0</v>
      </c>
      <c r="AU114" s="21">
        <f t="shared" ref="AU114:AU130" si="92">SUM(AN114:AT114)</f>
        <v>0</v>
      </c>
    </row>
    <row r="115" spans="1:47" x14ac:dyDescent="0.25">
      <c r="A115" s="4" t="s">
        <v>11</v>
      </c>
      <c r="B115" t="s">
        <v>259</v>
      </c>
      <c r="C115" t="s">
        <v>254</v>
      </c>
      <c r="D115">
        <v>100013</v>
      </c>
      <c r="E115" s="21">
        <v>1577</v>
      </c>
      <c r="G115" s="21" t="s">
        <v>210</v>
      </c>
      <c r="I115" s="21">
        <v>21.308</v>
      </c>
      <c r="K115" s="21">
        <v>50.973999999999997</v>
      </c>
      <c r="L115" s="21">
        <v>45.676000000000002</v>
      </c>
      <c r="M115" s="21">
        <v>125.139</v>
      </c>
      <c r="N115" s="21">
        <v>34.375</v>
      </c>
      <c r="P115" s="21">
        <v>125.61</v>
      </c>
      <c r="Q115" s="21">
        <v>258.99</v>
      </c>
      <c r="R115" s="21">
        <v>151.97999999999999</v>
      </c>
      <c r="T115" s="21">
        <v>73.222999999999999</v>
      </c>
      <c r="U115" s="21">
        <v>36.259</v>
      </c>
      <c r="V115" s="21">
        <v>188.00299999999999</v>
      </c>
      <c r="W115" s="21">
        <v>70.634</v>
      </c>
      <c r="X115" s="21">
        <v>218.375</v>
      </c>
      <c r="Y115" s="21">
        <v>19.777000000000001</v>
      </c>
      <c r="Z115" s="21">
        <v>11.537000000000001</v>
      </c>
      <c r="AH115" s="47">
        <f>+R115/E115</f>
        <v>9.6372859860494597E-2</v>
      </c>
      <c r="AJ115" s="45">
        <f t="shared" si="84"/>
        <v>1431.8600000000001</v>
      </c>
      <c r="AK115" s="45"/>
      <c r="AL115" s="21">
        <f t="shared" si="85"/>
        <v>145.13999999999987</v>
      </c>
      <c r="AN115" s="21">
        <f t="shared" si="86"/>
        <v>21.308</v>
      </c>
      <c r="AO115" s="21">
        <f t="shared" si="87"/>
        <v>0</v>
      </c>
      <c r="AP115" s="21">
        <f t="shared" si="88"/>
        <v>50.973999999999997</v>
      </c>
      <c r="AQ115" s="21">
        <f t="shared" si="89"/>
        <v>45.676000000000002</v>
      </c>
      <c r="AR115" s="21">
        <f t="shared" si="90"/>
        <v>125.139</v>
      </c>
      <c r="AS115" s="21">
        <f t="shared" si="91"/>
        <v>34.375</v>
      </c>
      <c r="AU115" s="21">
        <f t="shared" si="92"/>
        <v>277.47199999999998</v>
      </c>
    </row>
    <row r="116" spans="1:47" x14ac:dyDescent="0.25">
      <c r="A116" s="4" t="s">
        <v>11</v>
      </c>
      <c r="B116" s="14" t="s">
        <v>82</v>
      </c>
      <c r="C116" s="14" t="s">
        <v>290</v>
      </c>
      <c r="D116" s="14">
        <v>100034</v>
      </c>
      <c r="E116" s="21">
        <f>855-22</f>
        <v>833</v>
      </c>
      <c r="G116" s="21" t="s">
        <v>190</v>
      </c>
      <c r="AJ116" s="21">
        <f t="shared" si="84"/>
        <v>0</v>
      </c>
      <c r="AL116" s="21">
        <f t="shared" si="85"/>
        <v>833</v>
      </c>
      <c r="AN116" s="21">
        <f t="shared" si="86"/>
        <v>0</v>
      </c>
      <c r="AO116" s="21">
        <f t="shared" si="87"/>
        <v>0</v>
      </c>
      <c r="AP116" s="21">
        <f t="shared" si="88"/>
        <v>0</v>
      </c>
      <c r="AQ116" s="21">
        <f t="shared" si="89"/>
        <v>0</v>
      </c>
      <c r="AR116" s="21">
        <f t="shared" si="90"/>
        <v>0</v>
      </c>
      <c r="AS116" s="21">
        <f t="shared" si="91"/>
        <v>0</v>
      </c>
      <c r="AU116" s="21">
        <f t="shared" si="92"/>
        <v>0</v>
      </c>
    </row>
    <row r="117" spans="1:47" x14ac:dyDescent="0.25">
      <c r="A117" s="4" t="s">
        <v>11</v>
      </c>
      <c r="B117" t="s">
        <v>245</v>
      </c>
      <c r="C117" t="s">
        <v>244</v>
      </c>
      <c r="D117">
        <v>100070</v>
      </c>
      <c r="E117" s="21">
        <v>595</v>
      </c>
      <c r="G117" s="21" t="s">
        <v>210</v>
      </c>
      <c r="I117" s="21">
        <v>11.579000000000001</v>
      </c>
      <c r="J117" s="21">
        <v>20.411000000000001</v>
      </c>
      <c r="K117" s="21">
        <v>1.423</v>
      </c>
      <c r="L117" s="21">
        <v>11.191000000000001</v>
      </c>
      <c r="M117" s="21">
        <v>61.323999999999998</v>
      </c>
      <c r="N117" s="21">
        <v>54.273000000000003</v>
      </c>
      <c r="Q117" s="21">
        <v>50.198</v>
      </c>
      <c r="R117" s="21">
        <v>130.60499999999999</v>
      </c>
      <c r="T117" s="21">
        <v>17.401</v>
      </c>
      <c r="U117" s="21">
        <v>8.9920000000000009</v>
      </c>
      <c r="V117" s="21">
        <v>74.391000000000005</v>
      </c>
      <c r="W117" s="21">
        <v>51.427</v>
      </c>
      <c r="X117" s="21">
        <v>89.882000000000005</v>
      </c>
      <c r="Y117" s="21">
        <v>11.191000000000001</v>
      </c>
      <c r="AC117" s="21">
        <v>0.71199999999999997</v>
      </c>
      <c r="AH117" s="47">
        <f>+R117/E117</f>
        <v>0.21950420168067225</v>
      </c>
      <c r="AJ117" s="21">
        <f t="shared" si="84"/>
        <v>595.00000000000011</v>
      </c>
      <c r="AL117" s="21">
        <f t="shared" si="85"/>
        <v>0</v>
      </c>
      <c r="AN117" s="21">
        <f t="shared" si="86"/>
        <v>11.579000000000001</v>
      </c>
      <c r="AO117" s="21">
        <f t="shared" si="87"/>
        <v>20.411000000000001</v>
      </c>
      <c r="AP117" s="21">
        <f t="shared" si="88"/>
        <v>1.423</v>
      </c>
      <c r="AQ117" s="21">
        <f t="shared" si="89"/>
        <v>11.191000000000001</v>
      </c>
      <c r="AR117" s="21">
        <f t="shared" si="90"/>
        <v>61.323999999999998</v>
      </c>
      <c r="AS117" s="21">
        <f t="shared" si="91"/>
        <v>54.273000000000003</v>
      </c>
      <c r="AU117" s="21">
        <f t="shared" si="92"/>
        <v>160.20099999999999</v>
      </c>
    </row>
    <row r="118" spans="1:47" x14ac:dyDescent="0.25">
      <c r="A118" s="4" t="s">
        <v>11</v>
      </c>
      <c r="B118" t="s">
        <v>243</v>
      </c>
      <c r="C118" t="s">
        <v>323</v>
      </c>
      <c r="D118">
        <v>100090</v>
      </c>
      <c r="E118" s="21">
        <v>800</v>
      </c>
      <c r="G118" s="21" t="s">
        <v>190</v>
      </c>
      <c r="AJ118" s="21">
        <f t="shared" si="84"/>
        <v>0</v>
      </c>
      <c r="AL118" s="21">
        <f t="shared" si="85"/>
        <v>800</v>
      </c>
      <c r="AN118" s="21">
        <f t="shared" si="86"/>
        <v>0</v>
      </c>
      <c r="AO118" s="21">
        <f t="shared" si="87"/>
        <v>0</v>
      </c>
      <c r="AP118" s="21">
        <f t="shared" si="88"/>
        <v>0</v>
      </c>
      <c r="AQ118" s="21">
        <f t="shared" si="89"/>
        <v>0</v>
      </c>
      <c r="AR118" s="21">
        <f t="shared" si="90"/>
        <v>0</v>
      </c>
      <c r="AS118" s="21">
        <f t="shared" si="91"/>
        <v>0</v>
      </c>
      <c r="AU118" s="21">
        <f t="shared" si="92"/>
        <v>0</v>
      </c>
    </row>
    <row r="119" spans="1:47" x14ac:dyDescent="0.25">
      <c r="A119" s="4" t="s">
        <v>11</v>
      </c>
      <c r="B119" t="s">
        <v>255</v>
      </c>
      <c r="C119" t="s">
        <v>280</v>
      </c>
      <c r="D119">
        <v>100110</v>
      </c>
      <c r="E119" s="21">
        <v>444</v>
      </c>
      <c r="G119" s="21" t="s">
        <v>190</v>
      </c>
      <c r="AJ119" s="21">
        <f t="shared" si="84"/>
        <v>0</v>
      </c>
      <c r="AL119" s="21">
        <f t="shared" si="85"/>
        <v>444</v>
      </c>
      <c r="AN119" s="21">
        <f t="shared" si="86"/>
        <v>0</v>
      </c>
      <c r="AO119" s="21">
        <f t="shared" si="87"/>
        <v>0</v>
      </c>
      <c r="AP119" s="21">
        <f t="shared" si="88"/>
        <v>0</v>
      </c>
      <c r="AQ119" s="21">
        <f t="shared" si="89"/>
        <v>0</v>
      </c>
      <c r="AR119" s="21">
        <f t="shared" si="90"/>
        <v>0</v>
      </c>
      <c r="AS119" s="21">
        <f t="shared" si="91"/>
        <v>0</v>
      </c>
      <c r="AU119" s="21">
        <f t="shared" si="92"/>
        <v>0</v>
      </c>
    </row>
    <row r="120" spans="1:47" x14ac:dyDescent="0.25">
      <c r="A120" s="4" t="s">
        <v>11</v>
      </c>
      <c r="B120" s="14" t="s">
        <v>83</v>
      </c>
      <c r="C120" s="14" t="s">
        <v>290</v>
      </c>
      <c r="D120" s="14">
        <v>100141</v>
      </c>
      <c r="E120" s="21">
        <f>2155-1269</f>
        <v>886</v>
      </c>
      <c r="G120" s="21" t="s">
        <v>190</v>
      </c>
      <c r="AJ120" s="21">
        <f t="shared" si="84"/>
        <v>0</v>
      </c>
      <c r="AL120" s="21">
        <f t="shared" si="85"/>
        <v>886</v>
      </c>
      <c r="AN120" s="21">
        <f t="shared" si="86"/>
        <v>0</v>
      </c>
      <c r="AO120" s="21">
        <f t="shared" si="87"/>
        <v>0</v>
      </c>
      <c r="AP120" s="21">
        <f t="shared" si="88"/>
        <v>0</v>
      </c>
      <c r="AQ120" s="21">
        <f t="shared" si="89"/>
        <v>0</v>
      </c>
      <c r="AR120" s="21">
        <f t="shared" si="90"/>
        <v>0</v>
      </c>
      <c r="AS120" s="21">
        <f t="shared" si="91"/>
        <v>0</v>
      </c>
      <c r="AU120" s="21">
        <f t="shared" si="92"/>
        <v>0</v>
      </c>
    </row>
    <row r="121" spans="1:47" x14ac:dyDescent="0.25">
      <c r="A121" s="4" t="s">
        <v>11</v>
      </c>
      <c r="B121" s="14" t="s">
        <v>84</v>
      </c>
      <c r="C121" s="14" t="s">
        <v>289</v>
      </c>
      <c r="D121" s="14">
        <v>100142</v>
      </c>
      <c r="E121" s="21">
        <v>172</v>
      </c>
      <c r="G121" s="21" t="s">
        <v>301</v>
      </c>
      <c r="I121" s="21">
        <v>1.258</v>
      </c>
      <c r="J121" s="21">
        <v>2.681</v>
      </c>
      <c r="M121" s="21">
        <v>5.0780000000000003</v>
      </c>
      <c r="P121" s="21">
        <v>3.8439999999999999</v>
      </c>
      <c r="R121" s="21">
        <v>23.635000000000002</v>
      </c>
      <c r="T121" s="21">
        <v>9.468</v>
      </c>
      <c r="U121" s="21">
        <v>6.5019999999999998</v>
      </c>
      <c r="V121" s="21">
        <v>28.001000000000001</v>
      </c>
      <c r="W121" s="21">
        <v>14.238</v>
      </c>
      <c r="X121" s="21">
        <v>42.405999999999999</v>
      </c>
      <c r="Y121" s="21">
        <v>4.1760000000000002</v>
      </c>
      <c r="Z121" s="21">
        <v>2.3260000000000001</v>
      </c>
      <c r="AH121" s="47">
        <f>+R121/E121</f>
        <v>0.13741279069767443</v>
      </c>
      <c r="AJ121" s="21">
        <f t="shared" si="84"/>
        <v>143.61299999999997</v>
      </c>
      <c r="AL121" s="21">
        <f t="shared" si="85"/>
        <v>28.387000000000029</v>
      </c>
      <c r="AN121" s="21">
        <f t="shared" si="86"/>
        <v>1.258</v>
      </c>
      <c r="AO121" s="21">
        <f t="shared" si="87"/>
        <v>2.681</v>
      </c>
      <c r="AP121" s="21">
        <f t="shared" si="88"/>
        <v>0</v>
      </c>
      <c r="AQ121" s="21">
        <f t="shared" si="89"/>
        <v>0</v>
      </c>
      <c r="AR121" s="21">
        <f t="shared" si="90"/>
        <v>5.0780000000000003</v>
      </c>
      <c r="AS121" s="21">
        <f t="shared" si="91"/>
        <v>0</v>
      </c>
      <c r="AU121" s="21">
        <f t="shared" si="92"/>
        <v>9.0169999999999995</v>
      </c>
    </row>
    <row r="122" spans="1:47" x14ac:dyDescent="0.25">
      <c r="A122" s="4" t="s">
        <v>11</v>
      </c>
      <c r="B122" t="s">
        <v>253</v>
      </c>
      <c r="C122" t="s">
        <v>88</v>
      </c>
      <c r="D122">
        <v>100218</v>
      </c>
      <c r="E122" s="21">
        <v>500</v>
      </c>
      <c r="G122" s="21" t="s">
        <v>190</v>
      </c>
      <c r="AJ122" s="21">
        <f t="shared" si="84"/>
        <v>0</v>
      </c>
      <c r="AL122" s="21">
        <f t="shared" si="85"/>
        <v>500</v>
      </c>
      <c r="AN122" s="21">
        <f t="shared" si="86"/>
        <v>0</v>
      </c>
      <c r="AO122" s="21">
        <f t="shared" si="87"/>
        <v>0</v>
      </c>
      <c r="AP122" s="21">
        <f t="shared" si="88"/>
        <v>0</v>
      </c>
      <c r="AQ122" s="21">
        <f t="shared" si="89"/>
        <v>0</v>
      </c>
      <c r="AR122" s="21">
        <f t="shared" si="90"/>
        <v>0</v>
      </c>
      <c r="AS122" s="21">
        <f t="shared" si="91"/>
        <v>0</v>
      </c>
      <c r="AU122" s="21">
        <f t="shared" si="92"/>
        <v>0</v>
      </c>
    </row>
    <row r="123" spans="1:47" x14ac:dyDescent="0.25">
      <c r="A123" s="4" t="s">
        <v>11</v>
      </c>
      <c r="B123" t="s">
        <v>252</v>
      </c>
      <c r="C123" t="s">
        <v>244</v>
      </c>
      <c r="D123">
        <v>100808</v>
      </c>
      <c r="E123" s="21">
        <v>944</v>
      </c>
      <c r="G123" s="21" t="s">
        <v>210</v>
      </c>
      <c r="I123" s="21">
        <v>18.364000000000001</v>
      </c>
      <c r="J123" s="21">
        <v>32.418999999999997</v>
      </c>
      <c r="K123" s="21">
        <v>2.2570000000000001</v>
      </c>
      <c r="L123" s="21">
        <v>17.748000000000001</v>
      </c>
      <c r="M123" s="21">
        <v>97.257000000000005</v>
      </c>
      <c r="N123" s="21">
        <v>86.075000000000003</v>
      </c>
      <c r="Q123" s="21">
        <v>79.611000000000004</v>
      </c>
      <c r="R123" s="21">
        <v>207.13300000000001</v>
      </c>
      <c r="T123" s="21">
        <v>27.597000000000001</v>
      </c>
      <c r="U123" s="21">
        <v>14.26</v>
      </c>
      <c r="V123" s="21">
        <v>117.98099999999999</v>
      </c>
      <c r="W123" s="21">
        <v>81.561000000000007</v>
      </c>
      <c r="X123" s="21">
        <v>142.5</v>
      </c>
      <c r="Y123" s="21">
        <v>17.748000000000001</v>
      </c>
      <c r="AC123" s="21">
        <v>1.129</v>
      </c>
      <c r="AH123" s="47">
        <f>+R123/E123</f>
        <v>0.21942055084745762</v>
      </c>
      <c r="AJ123" s="45">
        <f t="shared" si="84"/>
        <v>943.6400000000001</v>
      </c>
      <c r="AK123" s="45"/>
      <c r="AL123" s="21">
        <f t="shared" si="85"/>
        <v>0.35999999999989996</v>
      </c>
      <c r="AN123" s="21">
        <f t="shared" si="86"/>
        <v>18.364000000000001</v>
      </c>
      <c r="AO123" s="21">
        <f t="shared" si="87"/>
        <v>32.418999999999997</v>
      </c>
      <c r="AP123" s="21">
        <f t="shared" si="88"/>
        <v>2.2570000000000001</v>
      </c>
      <c r="AQ123" s="21">
        <f t="shared" si="89"/>
        <v>17.748000000000001</v>
      </c>
      <c r="AR123" s="21">
        <f t="shared" si="90"/>
        <v>97.257000000000005</v>
      </c>
      <c r="AS123" s="21">
        <f t="shared" si="91"/>
        <v>86.075000000000003</v>
      </c>
      <c r="AU123" s="21">
        <f t="shared" si="92"/>
        <v>254.12</v>
      </c>
    </row>
    <row r="124" spans="1:47" x14ac:dyDescent="0.25">
      <c r="A124" s="4" t="s">
        <v>11</v>
      </c>
      <c r="B124" s="14" t="s">
        <v>80</v>
      </c>
      <c r="C124" s="14" t="s">
        <v>281</v>
      </c>
      <c r="D124" s="14">
        <v>102742</v>
      </c>
      <c r="E124" s="21">
        <v>404</v>
      </c>
      <c r="G124" s="21" t="s">
        <v>190</v>
      </c>
      <c r="AJ124" s="21">
        <f t="shared" si="84"/>
        <v>0</v>
      </c>
      <c r="AL124" s="21">
        <f t="shared" si="85"/>
        <v>404</v>
      </c>
      <c r="AN124" s="21">
        <f t="shared" si="86"/>
        <v>0</v>
      </c>
      <c r="AO124" s="21">
        <f t="shared" si="87"/>
        <v>0</v>
      </c>
      <c r="AP124" s="21">
        <f t="shared" si="88"/>
        <v>0</v>
      </c>
      <c r="AQ124" s="21">
        <f t="shared" si="89"/>
        <v>0</v>
      </c>
      <c r="AR124" s="21">
        <f t="shared" si="90"/>
        <v>0</v>
      </c>
      <c r="AS124" s="21">
        <f t="shared" si="91"/>
        <v>0</v>
      </c>
      <c r="AU124" s="21">
        <f t="shared" si="92"/>
        <v>0</v>
      </c>
    </row>
    <row r="125" spans="1:47" x14ac:dyDescent="0.25">
      <c r="A125" s="4" t="s">
        <v>11</v>
      </c>
      <c r="B125" t="s">
        <v>251</v>
      </c>
      <c r="C125" t="s">
        <v>280</v>
      </c>
      <c r="D125">
        <v>102780</v>
      </c>
      <c r="E125" s="21">
        <v>440</v>
      </c>
      <c r="G125" s="21" t="s">
        <v>190</v>
      </c>
      <c r="AJ125" s="21">
        <f t="shared" si="84"/>
        <v>0</v>
      </c>
      <c r="AL125" s="21">
        <f t="shared" si="85"/>
        <v>440</v>
      </c>
      <c r="AN125" s="21">
        <f t="shared" si="86"/>
        <v>0</v>
      </c>
      <c r="AO125" s="21">
        <f t="shared" si="87"/>
        <v>0</v>
      </c>
      <c r="AP125" s="21">
        <f t="shared" si="88"/>
        <v>0</v>
      </c>
      <c r="AQ125" s="21">
        <f t="shared" si="89"/>
        <v>0</v>
      </c>
      <c r="AR125" s="21">
        <f t="shared" si="90"/>
        <v>0</v>
      </c>
      <c r="AS125" s="21">
        <f t="shared" si="91"/>
        <v>0</v>
      </c>
      <c r="AU125" s="21">
        <f t="shared" si="92"/>
        <v>0</v>
      </c>
    </row>
    <row r="126" spans="1:47" x14ac:dyDescent="0.25">
      <c r="A126" s="4" t="s">
        <v>11</v>
      </c>
      <c r="B126" t="s">
        <v>183</v>
      </c>
      <c r="C126" t="s">
        <v>250</v>
      </c>
      <c r="D126">
        <v>103082</v>
      </c>
      <c r="E126" s="21">
        <v>2679</v>
      </c>
      <c r="G126" s="21" t="s">
        <v>210</v>
      </c>
      <c r="I126" s="21">
        <v>18.866</v>
      </c>
      <c r="J126" s="21">
        <v>36.978000000000002</v>
      </c>
      <c r="K126" s="21">
        <v>3.3540000000000001</v>
      </c>
      <c r="L126" s="21">
        <v>21.297999999999998</v>
      </c>
      <c r="M126" s="21">
        <v>104.059</v>
      </c>
      <c r="N126" s="21">
        <v>108.839</v>
      </c>
      <c r="P126" s="21">
        <v>391.83600000000001</v>
      </c>
      <c r="R126" s="21">
        <v>336.411</v>
      </c>
      <c r="S126" s="21">
        <v>402.40100000000001</v>
      </c>
      <c r="T126" s="21">
        <v>41.338999999999999</v>
      </c>
      <c r="U126" s="21">
        <v>21.969000000000001</v>
      </c>
      <c r="V126" s="21">
        <v>331.96600000000001</v>
      </c>
      <c r="W126" s="21">
        <v>73.37</v>
      </c>
      <c r="X126" s="21">
        <v>223.88200000000001</v>
      </c>
      <c r="Y126" s="21">
        <v>280.48200000000003</v>
      </c>
      <c r="AH126" s="47">
        <f>+R126/E126</f>
        <v>0.12557334826427771</v>
      </c>
      <c r="AJ126" s="45">
        <f t="shared" si="84"/>
        <v>2397.0500000000002</v>
      </c>
      <c r="AK126" s="45"/>
      <c r="AL126" s="21">
        <f t="shared" si="85"/>
        <v>281.94999999999982</v>
      </c>
      <c r="AN126" s="21">
        <f t="shared" si="86"/>
        <v>18.866</v>
      </c>
      <c r="AO126" s="21">
        <f t="shared" si="87"/>
        <v>36.978000000000002</v>
      </c>
      <c r="AP126" s="21">
        <f t="shared" si="88"/>
        <v>3.3540000000000001</v>
      </c>
      <c r="AQ126" s="21">
        <f t="shared" si="89"/>
        <v>21.297999999999998</v>
      </c>
      <c r="AR126" s="21">
        <f t="shared" si="90"/>
        <v>104.059</v>
      </c>
      <c r="AS126" s="21">
        <f t="shared" si="91"/>
        <v>108.839</v>
      </c>
      <c r="AU126" s="21">
        <f t="shared" si="92"/>
        <v>293.39400000000001</v>
      </c>
    </row>
    <row r="127" spans="1:47" x14ac:dyDescent="0.25">
      <c r="A127" s="4" t="s">
        <v>11</v>
      </c>
      <c r="B127" t="s">
        <v>86</v>
      </c>
      <c r="C127" t="s">
        <v>249</v>
      </c>
      <c r="D127">
        <v>103083</v>
      </c>
      <c r="E127" s="21">
        <v>11023</v>
      </c>
      <c r="G127" s="21" t="s">
        <v>293</v>
      </c>
      <c r="I127" s="21">
        <v>151.702</v>
      </c>
      <c r="J127" s="21">
        <v>266.28500000000003</v>
      </c>
      <c r="K127" s="21">
        <v>20.172999999999998</v>
      </c>
      <c r="L127" s="21">
        <v>171.875</v>
      </c>
      <c r="M127" s="21">
        <v>802.88800000000003</v>
      </c>
      <c r="N127" s="21">
        <v>868.24900000000002</v>
      </c>
      <c r="P127" s="21">
        <v>194.46799999999999</v>
      </c>
      <c r="Q127" s="21">
        <v>640.697</v>
      </c>
      <c r="R127" s="21">
        <v>2732.2420000000002</v>
      </c>
      <c r="S127" s="21">
        <v>7.2619999999999996</v>
      </c>
      <c r="T127" s="21">
        <v>306.63099999999997</v>
      </c>
      <c r="U127" s="21">
        <v>184.785</v>
      </c>
      <c r="V127" s="21">
        <v>1534.768</v>
      </c>
      <c r="W127" s="21">
        <v>424.44200000000001</v>
      </c>
      <c r="X127" s="21">
        <v>1375.8040000000001</v>
      </c>
      <c r="Y127" s="21">
        <v>82.92</v>
      </c>
      <c r="Z127" s="21">
        <v>77.465000000000003</v>
      </c>
      <c r="AA127" s="21">
        <v>3.6789999999999998</v>
      </c>
      <c r="AH127" s="47">
        <f>+R127/E127</f>
        <v>0.24786736823006442</v>
      </c>
      <c r="AJ127" s="45">
        <f t="shared" si="84"/>
        <v>9846.3350000000009</v>
      </c>
      <c r="AK127" s="45"/>
      <c r="AL127" s="21">
        <f t="shared" si="85"/>
        <v>1176.6649999999991</v>
      </c>
      <c r="AN127" s="21">
        <f t="shared" si="86"/>
        <v>151.702</v>
      </c>
      <c r="AO127" s="21">
        <f t="shared" si="87"/>
        <v>266.28500000000003</v>
      </c>
      <c r="AP127" s="21">
        <f t="shared" si="88"/>
        <v>20.172999999999998</v>
      </c>
      <c r="AQ127" s="21">
        <f t="shared" si="89"/>
        <v>171.875</v>
      </c>
      <c r="AR127" s="21">
        <f t="shared" si="90"/>
        <v>802.88800000000003</v>
      </c>
      <c r="AS127" s="21">
        <f t="shared" si="91"/>
        <v>868.24900000000002</v>
      </c>
      <c r="AU127" s="21">
        <f t="shared" si="92"/>
        <v>2281.1720000000005</v>
      </c>
    </row>
    <row r="128" spans="1:47" x14ac:dyDescent="0.25">
      <c r="A128" s="4" t="s">
        <v>11</v>
      </c>
      <c r="B128" t="s">
        <v>85</v>
      </c>
      <c r="C128" t="s">
        <v>244</v>
      </c>
      <c r="D128">
        <v>103230</v>
      </c>
      <c r="E128" s="21">
        <v>186</v>
      </c>
      <c r="G128" s="21" t="s">
        <v>210</v>
      </c>
      <c r="I128" s="21">
        <v>3.625</v>
      </c>
      <c r="J128" s="21">
        <v>6.4009999999999998</v>
      </c>
      <c r="K128" s="21">
        <v>1</v>
      </c>
      <c r="L128" s="21">
        <v>3.504</v>
      </c>
      <c r="M128" s="21">
        <v>19.201000000000001</v>
      </c>
      <c r="N128" s="21">
        <v>16.5</v>
      </c>
      <c r="Q128" s="21">
        <v>15.718</v>
      </c>
      <c r="R128" s="21">
        <v>40</v>
      </c>
      <c r="T128" s="21">
        <v>5.4480000000000004</v>
      </c>
      <c r="U128" s="21">
        <v>2.8149999999999999</v>
      </c>
      <c r="V128" s="21">
        <v>23.292999999999999</v>
      </c>
      <c r="W128" s="21">
        <v>16.100000000000001</v>
      </c>
      <c r="X128" s="21">
        <v>28.134</v>
      </c>
      <c r="Y128" s="21">
        <v>3.504</v>
      </c>
      <c r="AC128" s="21">
        <v>1</v>
      </c>
      <c r="AH128" s="47">
        <f>+R128/E128</f>
        <v>0.21505376344086022</v>
      </c>
      <c r="AJ128" s="21">
        <f t="shared" si="84"/>
        <v>186.24299999999997</v>
      </c>
      <c r="AL128" s="21">
        <f t="shared" si="85"/>
        <v>-0.24299999999996658</v>
      </c>
      <c r="AN128" s="21">
        <f t="shared" si="86"/>
        <v>3.625</v>
      </c>
      <c r="AO128" s="21">
        <f t="shared" si="87"/>
        <v>6.4009999999999998</v>
      </c>
      <c r="AP128" s="21">
        <f t="shared" si="88"/>
        <v>1</v>
      </c>
      <c r="AQ128" s="21">
        <f t="shared" si="89"/>
        <v>3.504</v>
      </c>
      <c r="AR128" s="21">
        <f t="shared" si="90"/>
        <v>19.201000000000001</v>
      </c>
      <c r="AS128" s="21">
        <f t="shared" si="91"/>
        <v>16.5</v>
      </c>
      <c r="AU128" s="21">
        <f t="shared" si="92"/>
        <v>50.231000000000002</v>
      </c>
    </row>
    <row r="129" spans="1:47" x14ac:dyDescent="0.25">
      <c r="A129" s="4" t="s">
        <v>11</v>
      </c>
      <c r="B129" t="s">
        <v>81</v>
      </c>
      <c r="C129" t="s">
        <v>258</v>
      </c>
      <c r="D129">
        <v>140155</v>
      </c>
      <c r="E129" s="21">
        <f>1147-1147</f>
        <v>0</v>
      </c>
      <c r="G129" s="21" t="s">
        <v>190</v>
      </c>
      <c r="AJ129" s="21">
        <f t="shared" si="84"/>
        <v>0</v>
      </c>
      <c r="AL129" s="21">
        <f t="shared" si="85"/>
        <v>0</v>
      </c>
      <c r="AN129" s="21">
        <f t="shared" si="86"/>
        <v>0</v>
      </c>
      <c r="AO129" s="21">
        <f t="shared" si="87"/>
        <v>0</v>
      </c>
      <c r="AP129" s="21">
        <f t="shared" si="88"/>
        <v>0</v>
      </c>
      <c r="AQ129" s="21">
        <f t="shared" si="89"/>
        <v>0</v>
      </c>
      <c r="AR129" s="21">
        <f t="shared" si="90"/>
        <v>0</v>
      </c>
      <c r="AS129" s="21">
        <f t="shared" si="91"/>
        <v>0</v>
      </c>
      <c r="AU129" s="21">
        <f t="shared" si="92"/>
        <v>0</v>
      </c>
    </row>
    <row r="130" spans="1:47" x14ac:dyDescent="0.25">
      <c r="A130" s="4" t="s">
        <v>11</v>
      </c>
      <c r="B130" t="s">
        <v>87</v>
      </c>
      <c r="C130" t="s">
        <v>244</v>
      </c>
      <c r="D130">
        <v>140269</v>
      </c>
      <c r="E130" s="21">
        <v>500</v>
      </c>
      <c r="G130" s="21" t="s">
        <v>210</v>
      </c>
      <c r="I130" s="21">
        <v>9.73</v>
      </c>
      <c r="J130" s="21">
        <v>17.178000000000001</v>
      </c>
      <c r="K130" s="21">
        <v>1.196</v>
      </c>
      <c r="L130" s="21">
        <v>9.4039999999999999</v>
      </c>
      <c r="M130" s="21">
        <v>51.533000000000001</v>
      </c>
      <c r="N130" s="21">
        <v>45.607999999999997</v>
      </c>
      <c r="Q130" s="21">
        <v>42.183</v>
      </c>
      <c r="R130" s="21">
        <v>109.752</v>
      </c>
      <c r="T130" s="21">
        <v>14.622999999999999</v>
      </c>
      <c r="U130" s="21">
        <v>7.556</v>
      </c>
      <c r="V130" s="21">
        <v>62.514000000000003</v>
      </c>
      <c r="W130" s="21">
        <v>43.216000000000001</v>
      </c>
      <c r="X130" s="21">
        <v>75.506</v>
      </c>
      <c r="Y130" s="21">
        <v>9.4039999999999999</v>
      </c>
      <c r="AC130" s="21">
        <v>0.59699999999999998</v>
      </c>
      <c r="AH130" s="47">
        <f>+R130/E130</f>
        <v>0.21950399999999998</v>
      </c>
      <c r="AJ130" s="21">
        <f t="shared" si="84"/>
        <v>500</v>
      </c>
      <c r="AL130" s="21">
        <f t="shared" si="85"/>
        <v>0</v>
      </c>
      <c r="AN130" s="21">
        <f t="shared" si="86"/>
        <v>9.73</v>
      </c>
      <c r="AO130" s="21">
        <f t="shared" si="87"/>
        <v>17.178000000000001</v>
      </c>
      <c r="AP130" s="21">
        <f t="shared" si="88"/>
        <v>1.196</v>
      </c>
      <c r="AQ130" s="21">
        <f t="shared" si="89"/>
        <v>9.4039999999999999</v>
      </c>
      <c r="AR130" s="21">
        <f t="shared" si="90"/>
        <v>51.533000000000001</v>
      </c>
      <c r="AS130" s="21">
        <f t="shared" si="91"/>
        <v>45.607999999999997</v>
      </c>
      <c r="AU130" s="21">
        <f t="shared" si="92"/>
        <v>134.649</v>
      </c>
    </row>
    <row r="132" spans="1:47" s="20" customFormat="1" x14ac:dyDescent="0.25">
      <c r="A132" s="15"/>
      <c r="B132" s="15" t="s">
        <v>272</v>
      </c>
      <c r="C132" s="15"/>
      <c r="D132" s="15"/>
      <c r="E132" s="29">
        <f>SUM(E114:E130)</f>
        <v>22580</v>
      </c>
      <c r="F132" s="29"/>
      <c r="G132" s="29"/>
      <c r="H132" s="29"/>
      <c r="I132" s="29">
        <f t="shared" ref="I132:AL132" si="93">SUM(I114:I130)</f>
        <v>236.43199999999999</v>
      </c>
      <c r="J132" s="29">
        <f t="shared" si="93"/>
        <v>382.35300000000001</v>
      </c>
      <c r="K132" s="29">
        <f t="shared" si="93"/>
        <v>80.376999999999995</v>
      </c>
      <c r="L132" s="29">
        <f t="shared" si="93"/>
        <v>280.69600000000003</v>
      </c>
      <c r="M132" s="29">
        <f t="shared" si="93"/>
        <v>1266.4789999999998</v>
      </c>
      <c r="N132" s="29">
        <f t="shared" si="93"/>
        <v>1213.9190000000001</v>
      </c>
      <c r="O132" s="29">
        <f t="shared" si="93"/>
        <v>0</v>
      </c>
      <c r="P132" s="29">
        <f t="shared" si="93"/>
        <v>715.75799999999992</v>
      </c>
      <c r="Q132" s="29">
        <f t="shared" si="93"/>
        <v>1087.3970000000002</v>
      </c>
      <c r="R132" s="29">
        <f t="shared" si="93"/>
        <v>3731.7580000000003</v>
      </c>
      <c r="S132" s="29">
        <f t="shared" si="93"/>
        <v>409.66300000000001</v>
      </c>
      <c r="T132" s="29">
        <f t="shared" si="93"/>
        <v>495.72999999999996</v>
      </c>
      <c r="U132" s="29">
        <f t="shared" si="93"/>
        <v>283.13799999999998</v>
      </c>
      <c r="V132" s="29">
        <f t="shared" si="93"/>
        <v>2360.9170000000004</v>
      </c>
      <c r="W132" s="29">
        <f t="shared" si="93"/>
        <v>774.98800000000006</v>
      </c>
      <c r="X132" s="29">
        <f t="shared" si="93"/>
        <v>2196.489</v>
      </c>
      <c r="Y132" s="29">
        <f t="shared" si="93"/>
        <v>429.20200000000006</v>
      </c>
      <c r="Z132" s="29">
        <f t="shared" si="93"/>
        <v>91.328000000000003</v>
      </c>
      <c r="AA132" s="29">
        <f t="shared" si="93"/>
        <v>3.6789999999999998</v>
      </c>
      <c r="AB132" s="29">
        <f t="shared" si="93"/>
        <v>0</v>
      </c>
      <c r="AC132" s="29">
        <f t="shared" si="93"/>
        <v>3.4380000000000002</v>
      </c>
      <c r="AD132" s="29">
        <f>SUM(AD114:AD130)</f>
        <v>0</v>
      </c>
      <c r="AE132" s="29">
        <f t="shared" si="93"/>
        <v>0</v>
      </c>
      <c r="AF132" s="29">
        <f t="shared" si="93"/>
        <v>0</v>
      </c>
      <c r="AG132" s="29"/>
      <c r="AH132" s="48">
        <f>+R132/E132</f>
        <v>0.16526829052258638</v>
      </c>
      <c r="AI132" s="29"/>
      <c r="AJ132" s="29">
        <f t="shared" si="93"/>
        <v>16043.741000000002</v>
      </c>
      <c r="AK132" s="29"/>
      <c r="AL132" s="29">
        <f t="shared" si="93"/>
        <v>6536.2589999999982</v>
      </c>
      <c r="AM132" s="27"/>
      <c r="AN132" s="29">
        <f t="shared" ref="AN132:AU132" si="94">SUM(AN114:AN130)</f>
        <v>236.43199999999999</v>
      </c>
      <c r="AO132" s="29">
        <f t="shared" si="94"/>
        <v>382.35300000000001</v>
      </c>
      <c r="AP132" s="29">
        <f t="shared" si="94"/>
        <v>80.376999999999995</v>
      </c>
      <c r="AQ132" s="29">
        <f t="shared" si="94"/>
        <v>280.69600000000003</v>
      </c>
      <c r="AR132" s="29">
        <f t="shared" si="94"/>
        <v>1266.4789999999998</v>
      </c>
      <c r="AS132" s="29">
        <f t="shared" si="94"/>
        <v>1213.9190000000001</v>
      </c>
      <c r="AT132" s="29">
        <f t="shared" si="94"/>
        <v>0</v>
      </c>
      <c r="AU132" s="29">
        <f t="shared" si="94"/>
        <v>3460.2560000000003</v>
      </c>
    </row>
    <row r="134" spans="1:47" x14ac:dyDescent="0.25">
      <c r="A134" s="2" t="s">
        <v>273</v>
      </c>
    </row>
    <row r="135" spans="1:47" x14ac:dyDescent="0.25">
      <c r="A135" s="4" t="s">
        <v>10</v>
      </c>
      <c r="B135" t="s">
        <v>78</v>
      </c>
      <c r="C135" t="s">
        <v>79</v>
      </c>
      <c r="D135">
        <v>100001</v>
      </c>
      <c r="E135" s="21">
        <v>2522</v>
      </c>
      <c r="G135" s="21" t="s">
        <v>190</v>
      </c>
      <c r="AJ135" s="21">
        <f>SUM(I135:AF135)</f>
        <v>0</v>
      </c>
      <c r="AL135" s="21">
        <f>E135-AJ135</f>
        <v>2522</v>
      </c>
      <c r="AN135" s="21">
        <f t="shared" ref="AN135:AS135" si="95">I135</f>
        <v>0</v>
      </c>
      <c r="AO135" s="21">
        <f t="shared" si="95"/>
        <v>0</v>
      </c>
      <c r="AP135" s="21">
        <f t="shared" si="95"/>
        <v>0</v>
      </c>
      <c r="AQ135" s="21">
        <f t="shared" si="95"/>
        <v>0</v>
      </c>
      <c r="AR135" s="21">
        <f t="shared" si="95"/>
        <v>0</v>
      </c>
      <c r="AS135" s="21">
        <f t="shared" si="95"/>
        <v>0</v>
      </c>
      <c r="AU135" s="21">
        <f>SUM(AN135:AT135)</f>
        <v>0</v>
      </c>
    </row>
    <row r="136" spans="1:47" x14ac:dyDescent="0.25">
      <c r="A136" s="4" t="s">
        <v>11</v>
      </c>
      <c r="B136" s="14" t="s">
        <v>261</v>
      </c>
      <c r="C136" s="14" t="s">
        <v>79</v>
      </c>
      <c r="D136" s="14">
        <v>100005</v>
      </c>
      <c r="E136" s="21">
        <v>9192</v>
      </c>
      <c r="G136" s="21" t="s">
        <v>190</v>
      </c>
      <c r="AJ136" s="21">
        <f t="shared" ref="AJ136:AJ145" si="96">SUM(I136:AF136)</f>
        <v>0</v>
      </c>
      <c r="AL136" s="21">
        <f t="shared" ref="AL136:AL145" si="97">E136-AJ136</f>
        <v>9192</v>
      </c>
      <c r="AN136" s="21">
        <f t="shared" ref="AN136:AN145" si="98">I136</f>
        <v>0</v>
      </c>
      <c r="AO136" s="21">
        <f t="shared" ref="AO136:AO145" si="99">J136</f>
        <v>0</v>
      </c>
      <c r="AP136" s="21">
        <f t="shared" ref="AP136:AP145" si="100">K136</f>
        <v>0</v>
      </c>
      <c r="AQ136" s="21">
        <f t="shared" ref="AQ136:AQ145" si="101">L136</f>
        <v>0</v>
      </c>
      <c r="AR136" s="21">
        <f t="shared" ref="AR136:AR145" si="102">M136</f>
        <v>0</v>
      </c>
      <c r="AS136" s="21">
        <f t="shared" ref="AS136:AS145" si="103">N136</f>
        <v>0</v>
      </c>
      <c r="AU136" s="21">
        <f t="shared" ref="AU136:AU145" si="104">SUM(AN136:AT136)</f>
        <v>0</v>
      </c>
    </row>
    <row r="137" spans="1:47" x14ac:dyDescent="0.25">
      <c r="A137" s="4" t="s">
        <v>11</v>
      </c>
      <c r="B137" s="14" t="s">
        <v>264</v>
      </c>
      <c r="C137" s="14" t="s">
        <v>79</v>
      </c>
      <c r="D137" s="14">
        <v>100007</v>
      </c>
      <c r="E137" s="21">
        <v>0</v>
      </c>
      <c r="AJ137" s="21">
        <f t="shared" si="96"/>
        <v>0</v>
      </c>
      <c r="AL137" s="21">
        <f t="shared" si="97"/>
        <v>0</v>
      </c>
      <c r="AN137" s="21">
        <f t="shared" si="98"/>
        <v>0</v>
      </c>
      <c r="AO137" s="21">
        <f t="shared" si="99"/>
        <v>0</v>
      </c>
      <c r="AP137" s="21">
        <f t="shared" si="100"/>
        <v>0</v>
      </c>
      <c r="AQ137" s="21">
        <f t="shared" si="101"/>
        <v>0</v>
      </c>
      <c r="AR137" s="21">
        <f t="shared" si="102"/>
        <v>0</v>
      </c>
      <c r="AS137" s="21">
        <f t="shared" si="103"/>
        <v>0</v>
      </c>
      <c r="AU137" s="21">
        <f t="shared" si="104"/>
        <v>0</v>
      </c>
    </row>
    <row r="138" spans="1:47" x14ac:dyDescent="0.25">
      <c r="A138" s="4" t="s">
        <v>11</v>
      </c>
      <c r="B138" s="33" t="s">
        <v>262</v>
      </c>
      <c r="C138" s="14" t="s">
        <v>79</v>
      </c>
      <c r="D138" s="14">
        <v>100111</v>
      </c>
      <c r="E138" s="21">
        <v>79</v>
      </c>
      <c r="G138" s="21" t="s">
        <v>190</v>
      </c>
      <c r="AJ138" s="21">
        <f t="shared" si="96"/>
        <v>0</v>
      </c>
      <c r="AL138" s="21">
        <f t="shared" si="97"/>
        <v>79</v>
      </c>
      <c r="AN138" s="21">
        <f t="shared" si="98"/>
        <v>0</v>
      </c>
      <c r="AO138" s="21">
        <f t="shared" si="99"/>
        <v>0</v>
      </c>
      <c r="AP138" s="21">
        <f t="shared" si="100"/>
        <v>0</v>
      </c>
      <c r="AQ138" s="21">
        <f t="shared" si="101"/>
        <v>0</v>
      </c>
      <c r="AR138" s="21">
        <f t="shared" si="102"/>
        <v>0</v>
      </c>
      <c r="AS138" s="21">
        <f t="shared" si="103"/>
        <v>0</v>
      </c>
      <c r="AU138" s="21">
        <f t="shared" si="104"/>
        <v>0</v>
      </c>
    </row>
    <row r="139" spans="1:47" x14ac:dyDescent="0.25">
      <c r="A139" s="4" t="s">
        <v>11</v>
      </c>
      <c r="B139" s="14" t="s">
        <v>265</v>
      </c>
      <c r="C139" s="14" t="s">
        <v>79</v>
      </c>
      <c r="D139" s="14">
        <v>100112</v>
      </c>
      <c r="E139" s="21">
        <v>94945</v>
      </c>
      <c r="G139" s="21" t="s">
        <v>276</v>
      </c>
      <c r="I139" s="21">
        <v>69.783000000000001</v>
      </c>
      <c r="J139" s="21">
        <v>243.60400000000001</v>
      </c>
      <c r="K139" s="21">
        <v>30.853000000000002</v>
      </c>
      <c r="L139" s="21">
        <v>332.13299999999998</v>
      </c>
      <c r="M139" s="21">
        <v>234.95099999999999</v>
      </c>
      <c r="N139" s="21">
        <v>1440.6410000000001</v>
      </c>
      <c r="P139" s="21">
        <f>232.405+62.881</f>
        <v>295.286</v>
      </c>
      <c r="Q139" s="21">
        <v>702.41099999999994</v>
      </c>
      <c r="R139" s="21">
        <v>17394.852999999999</v>
      </c>
      <c r="S139" s="21">
        <v>9432.6010000000006</v>
      </c>
      <c r="T139" s="21">
        <v>5397.9960000000001</v>
      </c>
      <c r="U139" s="21">
        <v>2001.808</v>
      </c>
      <c r="V139" s="21">
        <v>9944.2919999999995</v>
      </c>
      <c r="W139" s="21">
        <v>10009.472</v>
      </c>
      <c r="X139" s="21">
        <v>3020.616</v>
      </c>
      <c r="Y139" s="21">
        <v>3220.3670000000002</v>
      </c>
      <c r="Z139" s="21">
        <v>3744.75</v>
      </c>
      <c r="AA139" s="21">
        <v>795.08600000000001</v>
      </c>
      <c r="AB139" s="21">
        <v>165.35900000000001</v>
      </c>
      <c r="AC139" s="21">
        <v>43.133000000000003</v>
      </c>
      <c r="AD139" s="21">
        <v>577.77</v>
      </c>
      <c r="AE139" s="21">
        <v>61.024999999999999</v>
      </c>
      <c r="AF139" s="21">
        <f>65.638+29.599+43.808+57.92+1.814+68.863+158.284+3.215+269.407+3.224+233.863+3015.716+224.002+0.48</f>
        <v>4175.8329999999996</v>
      </c>
      <c r="AH139" s="47">
        <f>+R139/E139</f>
        <v>0.18320978461214385</v>
      </c>
      <c r="AJ139" s="21">
        <f t="shared" si="96"/>
        <v>73334.622999999992</v>
      </c>
      <c r="AL139" s="21">
        <f t="shared" si="97"/>
        <v>21610.377000000008</v>
      </c>
      <c r="AN139" s="21">
        <f t="shared" si="98"/>
        <v>69.783000000000001</v>
      </c>
      <c r="AO139" s="21">
        <f t="shared" si="99"/>
        <v>243.60400000000001</v>
      </c>
      <c r="AP139" s="21">
        <f t="shared" si="100"/>
        <v>30.853000000000002</v>
      </c>
      <c r="AQ139" s="21">
        <f t="shared" si="101"/>
        <v>332.13299999999998</v>
      </c>
      <c r="AR139" s="21">
        <f t="shared" si="102"/>
        <v>234.95099999999999</v>
      </c>
      <c r="AS139" s="21">
        <f t="shared" si="103"/>
        <v>1440.6410000000001</v>
      </c>
      <c r="AU139" s="21">
        <f t="shared" si="104"/>
        <v>2351.9650000000001</v>
      </c>
    </row>
    <row r="140" spans="1:47" x14ac:dyDescent="0.25">
      <c r="A140" s="4" t="s">
        <v>11</v>
      </c>
      <c r="B140" s="14" t="s">
        <v>266</v>
      </c>
      <c r="C140" s="14" t="s">
        <v>79</v>
      </c>
      <c r="D140" s="14">
        <v>100114</v>
      </c>
      <c r="E140" s="21">
        <v>50100</v>
      </c>
      <c r="G140" s="21" t="s">
        <v>277</v>
      </c>
      <c r="AJ140" s="21">
        <f t="shared" si="96"/>
        <v>0</v>
      </c>
      <c r="AL140" s="21">
        <f t="shared" si="97"/>
        <v>50100</v>
      </c>
      <c r="AN140" s="21">
        <f t="shared" si="98"/>
        <v>0</v>
      </c>
      <c r="AO140" s="21">
        <f t="shared" si="99"/>
        <v>0</v>
      </c>
      <c r="AP140" s="21">
        <f t="shared" si="100"/>
        <v>0</v>
      </c>
      <c r="AQ140" s="21">
        <f t="shared" si="101"/>
        <v>0</v>
      </c>
      <c r="AR140" s="21">
        <f t="shared" si="102"/>
        <v>0</v>
      </c>
      <c r="AS140" s="21">
        <f t="shared" si="103"/>
        <v>0</v>
      </c>
      <c r="AU140" s="21">
        <f t="shared" si="104"/>
        <v>0</v>
      </c>
    </row>
    <row r="141" spans="1:47" x14ac:dyDescent="0.25">
      <c r="A141" s="4" t="s">
        <v>11</v>
      </c>
      <c r="B141" s="14" t="s">
        <v>267</v>
      </c>
      <c r="C141" s="14" t="s">
        <v>79</v>
      </c>
      <c r="D141" s="14">
        <v>100115</v>
      </c>
      <c r="E141" s="21">
        <v>210</v>
      </c>
      <c r="G141" s="21" t="s">
        <v>278</v>
      </c>
      <c r="AJ141" s="21">
        <f t="shared" si="96"/>
        <v>0</v>
      </c>
      <c r="AL141" s="21">
        <f t="shared" si="97"/>
        <v>210</v>
      </c>
      <c r="AN141" s="21">
        <f t="shared" si="98"/>
        <v>0</v>
      </c>
      <c r="AO141" s="21">
        <f t="shared" si="99"/>
        <v>0</v>
      </c>
      <c r="AP141" s="21">
        <f t="shared" si="100"/>
        <v>0</v>
      </c>
      <c r="AQ141" s="21">
        <f t="shared" si="101"/>
        <v>0</v>
      </c>
      <c r="AR141" s="21">
        <f t="shared" si="102"/>
        <v>0</v>
      </c>
      <c r="AS141" s="21">
        <f t="shared" si="103"/>
        <v>0</v>
      </c>
      <c r="AU141" s="21">
        <f t="shared" si="104"/>
        <v>0</v>
      </c>
    </row>
    <row r="142" spans="1:47" x14ac:dyDescent="0.25">
      <c r="A142" s="4" t="s">
        <v>11</v>
      </c>
      <c r="B142" s="14" t="s">
        <v>268</v>
      </c>
      <c r="C142" s="14" t="s">
        <v>79</v>
      </c>
      <c r="D142" s="14">
        <v>100116</v>
      </c>
      <c r="E142" s="21">
        <v>215</v>
      </c>
      <c r="G142" s="21" t="s">
        <v>278</v>
      </c>
      <c r="AJ142" s="21">
        <f t="shared" si="96"/>
        <v>0</v>
      </c>
      <c r="AL142" s="21">
        <f t="shared" si="97"/>
        <v>215</v>
      </c>
      <c r="AN142" s="21">
        <f t="shared" si="98"/>
        <v>0</v>
      </c>
      <c r="AO142" s="21">
        <f t="shared" si="99"/>
        <v>0</v>
      </c>
      <c r="AP142" s="21">
        <f t="shared" si="100"/>
        <v>0</v>
      </c>
      <c r="AQ142" s="21">
        <f t="shared" si="101"/>
        <v>0</v>
      </c>
      <c r="AR142" s="21">
        <f t="shared" si="102"/>
        <v>0</v>
      </c>
      <c r="AS142" s="21">
        <f t="shared" si="103"/>
        <v>0</v>
      </c>
      <c r="AU142" s="21">
        <f t="shared" si="104"/>
        <v>0</v>
      </c>
    </row>
    <row r="143" spans="1:47" x14ac:dyDescent="0.25">
      <c r="A143" s="4" t="s">
        <v>11</v>
      </c>
      <c r="B143" s="33" t="s">
        <v>263</v>
      </c>
      <c r="C143" s="14" t="s">
        <v>79</v>
      </c>
      <c r="D143" s="14">
        <v>100117</v>
      </c>
      <c r="E143" s="21">
        <v>12500</v>
      </c>
      <c r="G143" s="21" t="s">
        <v>190</v>
      </c>
      <c r="AJ143" s="21">
        <f t="shared" si="96"/>
        <v>0</v>
      </c>
      <c r="AL143" s="21">
        <f t="shared" si="97"/>
        <v>12500</v>
      </c>
      <c r="AN143" s="21">
        <f t="shared" si="98"/>
        <v>0</v>
      </c>
      <c r="AO143" s="21">
        <f t="shared" si="99"/>
        <v>0</v>
      </c>
      <c r="AP143" s="21">
        <f t="shared" si="100"/>
        <v>0</v>
      </c>
      <c r="AQ143" s="21">
        <f t="shared" si="101"/>
        <v>0</v>
      </c>
      <c r="AR143" s="21">
        <f t="shared" si="102"/>
        <v>0</v>
      </c>
      <c r="AS143" s="21">
        <f t="shared" si="103"/>
        <v>0</v>
      </c>
      <c r="AU143" s="21">
        <f t="shared" si="104"/>
        <v>0</v>
      </c>
    </row>
    <row r="144" spans="1:47" x14ac:dyDescent="0.25">
      <c r="A144" s="4" t="s">
        <v>11</v>
      </c>
      <c r="B144" s="14" t="s">
        <v>269</v>
      </c>
      <c r="C144" s="14" t="s">
        <v>79</v>
      </c>
      <c r="D144" s="14">
        <v>100126</v>
      </c>
      <c r="E144" s="21">
        <v>-1608</v>
      </c>
      <c r="G144" s="21" t="s">
        <v>190</v>
      </c>
      <c r="AJ144" s="21">
        <f t="shared" si="96"/>
        <v>0</v>
      </c>
      <c r="AL144" s="21">
        <f t="shared" si="97"/>
        <v>-1608</v>
      </c>
      <c r="AN144" s="21">
        <f t="shared" si="98"/>
        <v>0</v>
      </c>
      <c r="AO144" s="21">
        <f t="shared" si="99"/>
        <v>0</v>
      </c>
      <c r="AP144" s="21">
        <f t="shared" si="100"/>
        <v>0</v>
      </c>
      <c r="AQ144" s="21">
        <f t="shared" si="101"/>
        <v>0</v>
      </c>
      <c r="AR144" s="21">
        <f t="shared" si="102"/>
        <v>0</v>
      </c>
      <c r="AS144" s="21">
        <f t="shared" si="103"/>
        <v>0</v>
      </c>
      <c r="AU144" s="21">
        <f t="shared" si="104"/>
        <v>0</v>
      </c>
    </row>
    <row r="145" spans="1:47" x14ac:dyDescent="0.25">
      <c r="A145" s="4" t="s">
        <v>11</v>
      </c>
      <c r="B145" s="14" t="s">
        <v>270</v>
      </c>
      <c r="C145" s="14" t="s">
        <v>79</v>
      </c>
      <c r="D145" s="14">
        <v>100869</v>
      </c>
      <c r="E145" s="21">
        <v>0</v>
      </c>
      <c r="AJ145" s="21">
        <f t="shared" si="96"/>
        <v>0</v>
      </c>
      <c r="AL145" s="21">
        <f t="shared" si="97"/>
        <v>0</v>
      </c>
      <c r="AN145" s="21">
        <f t="shared" si="98"/>
        <v>0</v>
      </c>
      <c r="AO145" s="21">
        <f t="shared" si="99"/>
        <v>0</v>
      </c>
      <c r="AP145" s="21">
        <f t="shared" si="100"/>
        <v>0</v>
      </c>
      <c r="AQ145" s="21">
        <f t="shared" si="101"/>
        <v>0</v>
      </c>
      <c r="AR145" s="21">
        <f t="shared" si="102"/>
        <v>0</v>
      </c>
      <c r="AS145" s="21">
        <f t="shared" si="103"/>
        <v>0</v>
      </c>
      <c r="AU145" s="21">
        <f t="shared" si="104"/>
        <v>0</v>
      </c>
    </row>
    <row r="146" spans="1:47" x14ac:dyDescent="0.25">
      <c r="A146" s="4" t="s">
        <v>11</v>
      </c>
      <c r="B146" t="s">
        <v>257</v>
      </c>
      <c r="C146" t="s">
        <v>256</v>
      </c>
      <c r="D146">
        <v>100879</v>
      </c>
      <c r="E146" s="21">
        <v>1500</v>
      </c>
      <c r="G146" s="37" t="s">
        <v>307</v>
      </c>
      <c r="I146" s="21">
        <v>24</v>
      </c>
      <c r="J146" s="21">
        <v>42.406999999999996</v>
      </c>
      <c r="K146" s="21">
        <v>2.952</v>
      </c>
      <c r="L146" s="21">
        <v>23.216999999999999</v>
      </c>
      <c r="M146" s="21">
        <v>127.22199999999999</v>
      </c>
      <c r="N146" s="21">
        <v>112.59399999999999</v>
      </c>
      <c r="Q146" s="21">
        <v>104.14</v>
      </c>
      <c r="R146" s="21">
        <v>246.92099999999999</v>
      </c>
      <c r="T146" s="21">
        <v>36.1</v>
      </c>
      <c r="U146" s="21">
        <v>18.654</v>
      </c>
      <c r="V146" s="21">
        <v>208.011</v>
      </c>
      <c r="W146" s="21">
        <v>106.69</v>
      </c>
      <c r="X146" s="21">
        <v>186.405</v>
      </c>
      <c r="Y146" s="21">
        <v>23.216999999999999</v>
      </c>
      <c r="AB146" s="21">
        <v>235.92500000000001</v>
      </c>
      <c r="AC146" s="21">
        <v>1.476</v>
      </c>
      <c r="AH146" s="47">
        <f>+R146/E146</f>
        <v>0.16461399999999998</v>
      </c>
      <c r="AJ146" s="21">
        <f>SUM(I146:AF146)</f>
        <v>1499.931</v>
      </c>
      <c r="AL146" s="21">
        <f>E146-AJ146</f>
        <v>6.8999999999959982E-2</v>
      </c>
      <c r="AN146" s="21">
        <f t="shared" ref="AN146:AS146" si="105">I146</f>
        <v>24</v>
      </c>
      <c r="AO146" s="21">
        <f t="shared" si="105"/>
        <v>42.406999999999996</v>
      </c>
      <c r="AP146" s="21">
        <f t="shared" si="105"/>
        <v>2.952</v>
      </c>
      <c r="AQ146" s="21">
        <f t="shared" si="105"/>
        <v>23.216999999999999</v>
      </c>
      <c r="AR146" s="21">
        <f t="shared" si="105"/>
        <v>127.22199999999999</v>
      </c>
      <c r="AS146" s="21">
        <f t="shared" si="105"/>
        <v>112.59399999999999</v>
      </c>
      <c r="AU146" s="21">
        <f>SUM(AN146:AT146)</f>
        <v>332.392</v>
      </c>
    </row>
    <row r="148" spans="1:47" s="20" customFormat="1" x14ac:dyDescent="0.25">
      <c r="A148" s="15"/>
      <c r="B148" s="15" t="s">
        <v>274</v>
      </c>
      <c r="C148" s="15"/>
      <c r="D148" s="15"/>
      <c r="E148" s="29">
        <f>SUM(E135:E147)</f>
        <v>169655</v>
      </c>
      <c r="F148" s="29"/>
      <c r="G148" s="29"/>
      <c r="H148" s="29"/>
      <c r="I148" s="29">
        <f t="shared" ref="I148:AL148" si="106">SUM(I135:I147)</f>
        <v>93.783000000000001</v>
      </c>
      <c r="J148" s="29">
        <f t="shared" si="106"/>
        <v>286.01100000000002</v>
      </c>
      <c r="K148" s="29">
        <f t="shared" si="106"/>
        <v>33.805</v>
      </c>
      <c r="L148" s="29">
        <f t="shared" si="106"/>
        <v>355.34999999999997</v>
      </c>
      <c r="M148" s="29">
        <f t="shared" si="106"/>
        <v>362.173</v>
      </c>
      <c r="N148" s="29">
        <f t="shared" si="106"/>
        <v>1553.2350000000001</v>
      </c>
      <c r="O148" s="29">
        <f t="shared" si="106"/>
        <v>0</v>
      </c>
      <c r="P148" s="29">
        <f t="shared" si="106"/>
        <v>295.286</v>
      </c>
      <c r="Q148" s="29">
        <f t="shared" si="106"/>
        <v>806.55099999999993</v>
      </c>
      <c r="R148" s="29">
        <f t="shared" si="106"/>
        <v>17641.773999999998</v>
      </c>
      <c r="S148" s="29">
        <f t="shared" si="106"/>
        <v>9432.6010000000006</v>
      </c>
      <c r="T148" s="29">
        <f t="shared" si="106"/>
        <v>5434.0960000000005</v>
      </c>
      <c r="U148" s="29">
        <f t="shared" si="106"/>
        <v>2020.462</v>
      </c>
      <c r="V148" s="29">
        <f t="shared" si="106"/>
        <v>10152.303</v>
      </c>
      <c r="W148" s="29">
        <f t="shared" si="106"/>
        <v>10116.162</v>
      </c>
      <c r="X148" s="29">
        <f t="shared" si="106"/>
        <v>3207.0210000000002</v>
      </c>
      <c r="Y148" s="29">
        <f t="shared" si="106"/>
        <v>3243.5840000000003</v>
      </c>
      <c r="Z148" s="29">
        <f t="shared" si="106"/>
        <v>3744.75</v>
      </c>
      <c r="AA148" s="29">
        <f t="shared" si="106"/>
        <v>795.08600000000001</v>
      </c>
      <c r="AB148" s="29">
        <f t="shared" si="106"/>
        <v>401.28399999999999</v>
      </c>
      <c r="AC148" s="29">
        <f t="shared" si="106"/>
        <v>44.609000000000002</v>
      </c>
      <c r="AD148" s="29">
        <f t="shared" si="106"/>
        <v>577.77</v>
      </c>
      <c r="AE148" s="29">
        <f t="shared" si="106"/>
        <v>61.024999999999999</v>
      </c>
      <c r="AF148" s="29">
        <f t="shared" si="106"/>
        <v>4175.8329999999996</v>
      </c>
      <c r="AG148" s="29"/>
      <c r="AH148" s="48">
        <f>+R148/E148</f>
        <v>0.10398617193716658</v>
      </c>
      <c r="AI148" s="29"/>
      <c r="AJ148" s="29">
        <f t="shared" si="106"/>
        <v>74834.553999999989</v>
      </c>
      <c r="AK148" s="29"/>
      <c r="AL148" s="29">
        <f t="shared" si="106"/>
        <v>94820.446000000011</v>
      </c>
      <c r="AM148" s="27"/>
      <c r="AN148" s="29">
        <f t="shared" ref="AN148:AS148" si="107">SUM(AN135:AN147)</f>
        <v>93.783000000000001</v>
      </c>
      <c r="AO148" s="29">
        <f t="shared" si="107"/>
        <v>286.01100000000002</v>
      </c>
      <c r="AP148" s="29">
        <f t="shared" si="107"/>
        <v>33.805</v>
      </c>
      <c r="AQ148" s="29">
        <f t="shared" si="107"/>
        <v>355.34999999999997</v>
      </c>
      <c r="AR148" s="29">
        <f t="shared" si="107"/>
        <v>362.173</v>
      </c>
      <c r="AS148" s="29">
        <f t="shared" si="107"/>
        <v>1553.2350000000001</v>
      </c>
      <c r="AT148" s="29"/>
      <c r="AU148" s="29">
        <f>SUM(AU135:AU147)</f>
        <v>2684.357</v>
      </c>
    </row>
    <row r="150" spans="1:47" x14ac:dyDescent="0.25">
      <c r="A150" s="2" t="s">
        <v>208</v>
      </c>
    </row>
    <row r="151" spans="1:47" x14ac:dyDescent="0.25">
      <c r="A151" s="4" t="s">
        <v>11</v>
      </c>
      <c r="B151" t="s">
        <v>116</v>
      </c>
      <c r="C151" t="s">
        <v>213</v>
      </c>
      <c r="D151">
        <v>100021</v>
      </c>
      <c r="E151" s="21">
        <v>265</v>
      </c>
      <c r="G151" s="21" t="s">
        <v>190</v>
      </c>
      <c r="AJ151" s="21">
        <f t="shared" ref="AJ151:AJ190" si="108">SUM(I151:AF151)</f>
        <v>0</v>
      </c>
      <c r="AL151" s="21">
        <f t="shared" ref="AL151:AL190" si="109">E151-AJ151</f>
        <v>265</v>
      </c>
      <c r="AN151" s="21">
        <f t="shared" ref="AN151:AN190" si="110">I151</f>
        <v>0</v>
      </c>
      <c r="AO151" s="21">
        <f t="shared" ref="AO151:AO190" si="111">J151</f>
        <v>0</v>
      </c>
      <c r="AP151" s="21">
        <f t="shared" ref="AP151:AP190" si="112">K151</f>
        <v>0</v>
      </c>
      <c r="AQ151" s="21">
        <f t="shared" ref="AQ151:AQ190" si="113">L151</f>
        <v>0</v>
      </c>
      <c r="AR151" s="21">
        <f t="shared" ref="AR151:AR190" si="114">M151</f>
        <v>0</v>
      </c>
      <c r="AS151" s="21">
        <f t="shared" ref="AS151:AS190" si="115">N151</f>
        <v>0</v>
      </c>
      <c r="AU151" s="21">
        <f t="shared" ref="AU151:AU190" si="116">SUM(AN151:AT151)</f>
        <v>0</v>
      </c>
    </row>
    <row r="152" spans="1:47" x14ac:dyDescent="0.25">
      <c r="A152" s="4" t="s">
        <v>11</v>
      </c>
      <c r="B152" t="s">
        <v>89</v>
      </c>
      <c r="C152" t="s">
        <v>223</v>
      </c>
      <c r="D152">
        <v>100042</v>
      </c>
      <c r="E152" s="21">
        <v>3434</v>
      </c>
      <c r="G152" s="21" t="s">
        <v>212</v>
      </c>
      <c r="R152" s="21">
        <v>2026.296</v>
      </c>
      <c r="V152" s="21">
        <v>1408.104</v>
      </c>
      <c r="AH152" s="47">
        <f>+R152/E152</f>
        <v>0.59006872451951076</v>
      </c>
      <c r="AJ152" s="21">
        <f t="shared" si="108"/>
        <v>3434.4</v>
      </c>
      <c r="AL152" s="21">
        <f t="shared" si="109"/>
        <v>-0.40000000000009095</v>
      </c>
      <c r="AN152" s="21">
        <f t="shared" si="110"/>
        <v>0</v>
      </c>
      <c r="AO152" s="21">
        <f t="shared" si="111"/>
        <v>0</v>
      </c>
      <c r="AP152" s="21">
        <f t="shared" si="112"/>
        <v>0</v>
      </c>
      <c r="AQ152" s="21">
        <f t="shared" si="113"/>
        <v>0</v>
      </c>
      <c r="AR152" s="21">
        <f t="shared" si="114"/>
        <v>0</v>
      </c>
      <c r="AS152" s="21">
        <f t="shared" si="115"/>
        <v>0</v>
      </c>
      <c r="AU152" s="21">
        <f t="shared" si="116"/>
        <v>0</v>
      </c>
    </row>
    <row r="153" spans="1:47" x14ac:dyDescent="0.25">
      <c r="A153" s="4" t="s">
        <v>11</v>
      </c>
      <c r="B153" t="s">
        <v>107</v>
      </c>
      <c r="C153" t="s">
        <v>219</v>
      </c>
      <c r="D153">
        <v>100046</v>
      </c>
      <c r="E153" s="21">
        <v>15251</v>
      </c>
      <c r="G153" s="21" t="s">
        <v>190</v>
      </c>
      <c r="AJ153" s="21">
        <f t="shared" si="108"/>
        <v>0</v>
      </c>
      <c r="AL153" s="21">
        <f t="shared" si="109"/>
        <v>15251</v>
      </c>
      <c r="AN153" s="21">
        <f t="shared" si="110"/>
        <v>0</v>
      </c>
      <c r="AO153" s="21">
        <f t="shared" si="111"/>
        <v>0</v>
      </c>
      <c r="AP153" s="21">
        <f t="shared" si="112"/>
        <v>0</v>
      </c>
      <c r="AQ153" s="21">
        <f t="shared" si="113"/>
        <v>0</v>
      </c>
      <c r="AR153" s="21">
        <f t="shared" si="114"/>
        <v>0</v>
      </c>
      <c r="AS153" s="21">
        <f t="shared" si="115"/>
        <v>0</v>
      </c>
      <c r="AU153" s="21">
        <f t="shared" si="116"/>
        <v>0</v>
      </c>
    </row>
    <row r="154" spans="1:47" x14ac:dyDescent="0.25">
      <c r="A154" s="4" t="s">
        <v>11</v>
      </c>
      <c r="B154" t="s">
        <v>117</v>
      </c>
      <c r="C154" t="s">
        <v>213</v>
      </c>
      <c r="D154">
        <v>100061</v>
      </c>
      <c r="E154" s="21">
        <v>3107</v>
      </c>
      <c r="G154" s="21" t="s">
        <v>190</v>
      </c>
      <c r="AJ154" s="21">
        <f t="shared" si="108"/>
        <v>0</v>
      </c>
      <c r="AL154" s="21">
        <f t="shared" si="109"/>
        <v>3107</v>
      </c>
      <c r="AN154" s="21">
        <f t="shared" si="110"/>
        <v>0</v>
      </c>
      <c r="AO154" s="21">
        <f t="shared" si="111"/>
        <v>0</v>
      </c>
      <c r="AP154" s="21">
        <f t="shared" si="112"/>
        <v>0</v>
      </c>
      <c r="AQ154" s="21">
        <f t="shared" si="113"/>
        <v>0</v>
      </c>
      <c r="AR154" s="21">
        <f t="shared" si="114"/>
        <v>0</v>
      </c>
      <c r="AS154" s="21">
        <f t="shared" si="115"/>
        <v>0</v>
      </c>
      <c r="AU154" s="21">
        <f t="shared" si="116"/>
        <v>0</v>
      </c>
    </row>
    <row r="155" spans="1:47" x14ac:dyDescent="0.25">
      <c r="A155" s="4" t="s">
        <v>11</v>
      </c>
      <c r="B155" t="s">
        <v>90</v>
      </c>
      <c r="C155" t="s">
        <v>224</v>
      </c>
      <c r="D155">
        <v>100062</v>
      </c>
      <c r="E155" s="21">
        <v>22138</v>
      </c>
      <c r="G155" s="21" t="s">
        <v>212</v>
      </c>
      <c r="R155" s="21">
        <v>7864.7129999999997</v>
      </c>
      <c r="S155" s="21">
        <v>100</v>
      </c>
      <c r="T155" s="21">
        <v>1026.6500000000001</v>
      </c>
      <c r="U155" s="21">
        <v>1700</v>
      </c>
      <c r="V155" s="21">
        <v>5580.3680000000004</v>
      </c>
      <c r="W155" s="21">
        <v>1364.06</v>
      </c>
      <c r="X155" s="21">
        <v>826.65</v>
      </c>
      <c r="Y155" s="21">
        <v>900</v>
      </c>
      <c r="AH155" s="47">
        <f t="shared" ref="AH155:AH162" si="117">+R155/E155</f>
        <v>0.35525851477098203</v>
      </c>
      <c r="AJ155" s="21">
        <f t="shared" si="108"/>
        <v>19362.441000000003</v>
      </c>
      <c r="AL155" s="21">
        <f t="shared" si="109"/>
        <v>2775.5589999999975</v>
      </c>
      <c r="AN155" s="21">
        <f t="shared" si="110"/>
        <v>0</v>
      </c>
      <c r="AO155" s="21">
        <f t="shared" si="111"/>
        <v>0</v>
      </c>
      <c r="AP155" s="21">
        <f t="shared" si="112"/>
        <v>0</v>
      </c>
      <c r="AQ155" s="21">
        <f t="shared" si="113"/>
        <v>0</v>
      </c>
      <c r="AR155" s="21">
        <f t="shared" si="114"/>
        <v>0</v>
      </c>
      <c r="AS155" s="21">
        <f t="shared" si="115"/>
        <v>0</v>
      </c>
      <c r="AU155" s="21">
        <f t="shared" si="116"/>
        <v>0</v>
      </c>
    </row>
    <row r="156" spans="1:47" x14ac:dyDescent="0.25">
      <c r="A156" s="4" t="s">
        <v>11</v>
      </c>
      <c r="B156" t="s">
        <v>226</v>
      </c>
      <c r="C156" t="s">
        <v>224</v>
      </c>
      <c r="D156">
        <v>100072</v>
      </c>
      <c r="E156" s="21">
        <v>367</v>
      </c>
      <c r="G156" s="21" t="s">
        <v>212</v>
      </c>
      <c r="R156" s="21">
        <v>216.44200000000001</v>
      </c>
      <c r="V156" s="21">
        <v>150.40899999999999</v>
      </c>
      <c r="AH156" s="47">
        <f t="shared" si="117"/>
        <v>0.58976021798365119</v>
      </c>
      <c r="AJ156" s="21">
        <f t="shared" si="108"/>
        <v>366.851</v>
      </c>
      <c r="AL156" s="21">
        <f t="shared" si="109"/>
        <v>0.14900000000000091</v>
      </c>
      <c r="AN156" s="21">
        <f t="shared" si="110"/>
        <v>0</v>
      </c>
      <c r="AO156" s="21">
        <f t="shared" si="111"/>
        <v>0</v>
      </c>
      <c r="AP156" s="21">
        <f t="shared" si="112"/>
        <v>0</v>
      </c>
      <c r="AQ156" s="21">
        <f t="shared" si="113"/>
        <v>0</v>
      </c>
      <c r="AR156" s="21">
        <f t="shared" si="114"/>
        <v>0</v>
      </c>
      <c r="AS156" s="21">
        <f t="shared" si="115"/>
        <v>0</v>
      </c>
      <c r="AU156" s="21">
        <f t="shared" si="116"/>
        <v>0</v>
      </c>
    </row>
    <row r="157" spans="1:47" x14ac:dyDescent="0.25">
      <c r="A157" s="4" t="s">
        <v>11</v>
      </c>
      <c r="B157" t="s">
        <v>220</v>
      </c>
      <c r="C157" t="s">
        <v>219</v>
      </c>
      <c r="D157">
        <v>100073</v>
      </c>
      <c r="E157" s="21">
        <v>3659</v>
      </c>
      <c r="G157" s="21" t="s">
        <v>212</v>
      </c>
      <c r="N157" s="21">
        <v>194.02099999999999</v>
      </c>
      <c r="R157" s="21">
        <v>194.02099999999999</v>
      </c>
      <c r="S157" s="21">
        <v>194.02099999999999</v>
      </c>
      <c r="V157" s="21">
        <v>1967.932</v>
      </c>
      <c r="Y157" s="21">
        <v>194.02099999999999</v>
      </c>
      <c r="AH157" s="47">
        <f t="shared" si="117"/>
        <v>5.3025690079256622E-2</v>
      </c>
      <c r="AJ157" s="21">
        <f t="shared" si="108"/>
        <v>2744.0160000000001</v>
      </c>
      <c r="AL157" s="21">
        <f t="shared" si="109"/>
        <v>914.98399999999992</v>
      </c>
      <c r="AN157" s="21">
        <f t="shared" si="110"/>
        <v>0</v>
      </c>
      <c r="AO157" s="21">
        <f t="shared" si="111"/>
        <v>0</v>
      </c>
      <c r="AP157" s="21">
        <f t="shared" si="112"/>
        <v>0</v>
      </c>
      <c r="AQ157" s="21">
        <f t="shared" si="113"/>
        <v>0</v>
      </c>
      <c r="AR157" s="21">
        <f t="shared" si="114"/>
        <v>0</v>
      </c>
      <c r="AS157" s="21">
        <f t="shared" si="115"/>
        <v>194.02099999999999</v>
      </c>
      <c r="AU157" s="21">
        <f t="shared" si="116"/>
        <v>194.02099999999999</v>
      </c>
    </row>
    <row r="158" spans="1:47" x14ac:dyDescent="0.25">
      <c r="A158" s="4" t="s">
        <v>11</v>
      </c>
      <c r="B158" t="s">
        <v>225</v>
      </c>
      <c r="C158" t="s">
        <v>224</v>
      </c>
      <c r="D158">
        <v>100085</v>
      </c>
      <c r="E158" s="21">
        <v>673</v>
      </c>
      <c r="G158" s="21" t="s">
        <v>212</v>
      </c>
      <c r="R158" s="21">
        <v>397.24700000000001</v>
      </c>
      <c r="V158" s="21">
        <v>276.053</v>
      </c>
      <c r="AH158" s="47">
        <f t="shared" si="117"/>
        <v>0.59026300148588418</v>
      </c>
      <c r="AJ158" s="21">
        <f t="shared" si="108"/>
        <v>673.3</v>
      </c>
      <c r="AL158" s="21">
        <f t="shared" si="109"/>
        <v>-0.29999999999995453</v>
      </c>
      <c r="AN158" s="21">
        <f t="shared" si="110"/>
        <v>0</v>
      </c>
      <c r="AO158" s="21">
        <f t="shared" si="111"/>
        <v>0</v>
      </c>
      <c r="AP158" s="21">
        <f t="shared" si="112"/>
        <v>0</v>
      </c>
      <c r="AQ158" s="21">
        <f t="shared" si="113"/>
        <v>0</v>
      </c>
      <c r="AR158" s="21">
        <f t="shared" si="114"/>
        <v>0</v>
      </c>
      <c r="AS158" s="21">
        <f t="shared" si="115"/>
        <v>0</v>
      </c>
      <c r="AU158" s="21">
        <f t="shared" si="116"/>
        <v>0</v>
      </c>
    </row>
    <row r="159" spans="1:47" x14ac:dyDescent="0.25">
      <c r="A159" s="4" t="s">
        <v>11</v>
      </c>
      <c r="B159" t="s">
        <v>92</v>
      </c>
      <c r="C159" t="s">
        <v>224</v>
      </c>
      <c r="D159">
        <v>100086</v>
      </c>
      <c r="E159" s="21">
        <v>1155</v>
      </c>
      <c r="G159" s="21" t="s">
        <v>212</v>
      </c>
      <c r="R159" s="21">
        <v>1155.1569999999999</v>
      </c>
      <c r="AH159" s="47">
        <f t="shared" si="117"/>
        <v>1.0001359307359308</v>
      </c>
      <c r="AJ159" s="21">
        <f t="shared" si="108"/>
        <v>1155.1569999999999</v>
      </c>
      <c r="AL159" s="21">
        <f t="shared" si="109"/>
        <v>-0.15699999999992542</v>
      </c>
      <c r="AN159" s="21">
        <f t="shared" si="110"/>
        <v>0</v>
      </c>
      <c r="AO159" s="21">
        <f t="shared" si="111"/>
        <v>0</v>
      </c>
      <c r="AP159" s="21">
        <f t="shared" si="112"/>
        <v>0</v>
      </c>
      <c r="AQ159" s="21">
        <f t="shared" si="113"/>
        <v>0</v>
      </c>
      <c r="AR159" s="21">
        <f t="shared" si="114"/>
        <v>0</v>
      </c>
      <c r="AS159" s="21">
        <f t="shared" si="115"/>
        <v>0</v>
      </c>
      <c r="AU159" s="21">
        <f t="shared" si="116"/>
        <v>0</v>
      </c>
    </row>
    <row r="160" spans="1:47" x14ac:dyDescent="0.25">
      <c r="A160" s="4" t="s">
        <v>11</v>
      </c>
      <c r="B160" t="s">
        <v>91</v>
      </c>
      <c r="C160" t="s">
        <v>224</v>
      </c>
      <c r="D160">
        <v>100087</v>
      </c>
      <c r="E160" s="21">
        <v>1028</v>
      </c>
      <c r="G160" s="21" t="s">
        <v>212</v>
      </c>
      <c r="R160" s="21">
        <v>606.58600000000001</v>
      </c>
      <c r="V160" s="21">
        <v>421.52600000000001</v>
      </c>
      <c r="AH160" s="47">
        <f t="shared" si="117"/>
        <v>0.59006420233463042</v>
      </c>
      <c r="AJ160" s="21">
        <f t="shared" si="108"/>
        <v>1028.1120000000001</v>
      </c>
      <c r="AL160" s="21">
        <f t="shared" si="109"/>
        <v>-0.11200000000008004</v>
      </c>
      <c r="AN160" s="21">
        <f t="shared" si="110"/>
        <v>0</v>
      </c>
      <c r="AO160" s="21">
        <f t="shared" si="111"/>
        <v>0</v>
      </c>
      <c r="AP160" s="21">
        <f t="shared" si="112"/>
        <v>0</v>
      </c>
      <c r="AQ160" s="21">
        <f t="shared" si="113"/>
        <v>0</v>
      </c>
      <c r="AR160" s="21">
        <f t="shared" si="114"/>
        <v>0</v>
      </c>
      <c r="AS160" s="21">
        <f t="shared" si="115"/>
        <v>0</v>
      </c>
      <c r="AU160" s="21">
        <f t="shared" si="116"/>
        <v>0</v>
      </c>
    </row>
    <row r="161" spans="1:47" x14ac:dyDescent="0.25">
      <c r="A161" s="4" t="s">
        <v>11</v>
      </c>
      <c r="B161" t="s">
        <v>93</v>
      </c>
      <c r="C161" t="s">
        <v>224</v>
      </c>
      <c r="D161">
        <v>100088</v>
      </c>
      <c r="E161" s="21">
        <v>704</v>
      </c>
      <c r="G161" s="21" t="s">
        <v>212</v>
      </c>
      <c r="R161" s="21">
        <v>415.065</v>
      </c>
      <c r="V161" s="21">
        <v>288.435</v>
      </c>
      <c r="AH161" s="47">
        <f t="shared" si="117"/>
        <v>0.58958096590909093</v>
      </c>
      <c r="AJ161" s="21">
        <f t="shared" si="108"/>
        <v>703.5</v>
      </c>
      <c r="AL161" s="21">
        <f t="shared" si="109"/>
        <v>0.5</v>
      </c>
      <c r="AN161" s="21">
        <f t="shared" si="110"/>
        <v>0</v>
      </c>
      <c r="AO161" s="21">
        <f t="shared" si="111"/>
        <v>0</v>
      </c>
      <c r="AP161" s="21">
        <f t="shared" si="112"/>
        <v>0</v>
      </c>
      <c r="AQ161" s="21">
        <f t="shared" si="113"/>
        <v>0</v>
      </c>
      <c r="AR161" s="21">
        <f t="shared" si="114"/>
        <v>0</v>
      </c>
      <c r="AS161" s="21">
        <f t="shared" si="115"/>
        <v>0</v>
      </c>
      <c r="AU161" s="21">
        <f t="shared" si="116"/>
        <v>0</v>
      </c>
    </row>
    <row r="162" spans="1:47" x14ac:dyDescent="0.25">
      <c r="A162" s="4" t="s">
        <v>11</v>
      </c>
      <c r="B162" t="s">
        <v>94</v>
      </c>
      <c r="C162" t="s">
        <v>224</v>
      </c>
      <c r="D162">
        <v>100100</v>
      </c>
      <c r="E162" s="21">
        <v>503</v>
      </c>
      <c r="G162" s="21" t="s">
        <v>212</v>
      </c>
      <c r="R162" s="21">
        <v>503.09899999999999</v>
      </c>
      <c r="AH162" s="47">
        <f t="shared" si="117"/>
        <v>1.0001968190854871</v>
      </c>
      <c r="AJ162" s="21">
        <f t="shared" si="108"/>
        <v>503.09899999999999</v>
      </c>
      <c r="AL162" s="21">
        <f t="shared" si="109"/>
        <v>-9.8999999999989541E-2</v>
      </c>
      <c r="AN162" s="21">
        <f t="shared" si="110"/>
        <v>0</v>
      </c>
      <c r="AO162" s="21">
        <f t="shared" si="111"/>
        <v>0</v>
      </c>
      <c r="AP162" s="21">
        <f t="shared" si="112"/>
        <v>0</v>
      </c>
      <c r="AQ162" s="21">
        <f t="shared" si="113"/>
        <v>0</v>
      </c>
      <c r="AR162" s="21">
        <f t="shared" si="114"/>
        <v>0</v>
      </c>
      <c r="AS162" s="21">
        <f t="shared" si="115"/>
        <v>0</v>
      </c>
      <c r="AU162" s="21">
        <f t="shared" si="116"/>
        <v>0</v>
      </c>
    </row>
    <row r="163" spans="1:47" x14ac:dyDescent="0.25">
      <c r="A163" s="4" t="s">
        <v>11</v>
      </c>
      <c r="B163" t="s">
        <v>108</v>
      </c>
      <c r="C163" t="s">
        <v>219</v>
      </c>
      <c r="D163">
        <v>100102</v>
      </c>
      <c r="E163" s="21">
        <v>1887</v>
      </c>
      <c r="G163" s="21" t="s">
        <v>190</v>
      </c>
      <c r="AJ163" s="21">
        <f t="shared" si="108"/>
        <v>0</v>
      </c>
      <c r="AL163" s="21">
        <f t="shared" si="109"/>
        <v>1887</v>
      </c>
      <c r="AN163" s="21">
        <f t="shared" si="110"/>
        <v>0</v>
      </c>
      <c r="AO163" s="21">
        <f t="shared" si="111"/>
        <v>0</v>
      </c>
      <c r="AP163" s="21">
        <f t="shared" si="112"/>
        <v>0</v>
      </c>
      <c r="AQ163" s="21">
        <f t="shared" si="113"/>
        <v>0</v>
      </c>
      <c r="AR163" s="21">
        <f t="shared" si="114"/>
        <v>0</v>
      </c>
      <c r="AS163" s="21">
        <f t="shared" si="115"/>
        <v>0</v>
      </c>
      <c r="AU163" s="21">
        <f t="shared" si="116"/>
        <v>0</v>
      </c>
    </row>
    <row r="164" spans="1:47" x14ac:dyDescent="0.25">
      <c r="A164" s="4" t="s">
        <v>11</v>
      </c>
      <c r="B164" t="s">
        <v>95</v>
      </c>
      <c r="C164" t="s">
        <v>224</v>
      </c>
      <c r="D164">
        <v>100108</v>
      </c>
      <c r="E164" s="21">
        <v>1131</v>
      </c>
      <c r="G164" s="21" t="s">
        <v>212</v>
      </c>
      <c r="R164" s="21">
        <v>666.995</v>
      </c>
      <c r="V164" s="21">
        <v>463.505</v>
      </c>
      <c r="AH164" s="47">
        <f>+R164/E164</f>
        <v>0.58973916887709987</v>
      </c>
      <c r="AJ164" s="21">
        <f t="shared" si="108"/>
        <v>1130.5</v>
      </c>
      <c r="AL164" s="21">
        <f t="shared" si="109"/>
        <v>0.5</v>
      </c>
      <c r="AN164" s="21">
        <f t="shared" si="110"/>
        <v>0</v>
      </c>
      <c r="AO164" s="21">
        <f t="shared" si="111"/>
        <v>0</v>
      </c>
      <c r="AP164" s="21">
        <f t="shared" si="112"/>
        <v>0</v>
      </c>
      <c r="AQ164" s="21">
        <f t="shared" si="113"/>
        <v>0</v>
      </c>
      <c r="AR164" s="21">
        <f t="shared" si="114"/>
        <v>0</v>
      </c>
      <c r="AS164" s="21">
        <f t="shared" si="115"/>
        <v>0</v>
      </c>
      <c r="AU164" s="21">
        <f t="shared" si="116"/>
        <v>0</v>
      </c>
    </row>
    <row r="165" spans="1:47" x14ac:dyDescent="0.25">
      <c r="A165" s="4" t="s">
        <v>11</v>
      </c>
      <c r="B165" t="s">
        <v>109</v>
      </c>
      <c r="C165" t="s">
        <v>219</v>
      </c>
      <c r="D165">
        <v>100135</v>
      </c>
      <c r="E165" s="21">
        <v>1086</v>
      </c>
      <c r="G165" s="21" t="s">
        <v>210</v>
      </c>
      <c r="I165" s="21">
        <v>10.852</v>
      </c>
      <c r="J165" s="21">
        <v>10.852</v>
      </c>
      <c r="K165" s="21">
        <v>10.852</v>
      </c>
      <c r="L165" s="21">
        <v>32.555999999999997</v>
      </c>
      <c r="M165" s="21">
        <v>65.111999999999995</v>
      </c>
      <c r="N165" s="21">
        <v>43.408000000000001</v>
      </c>
      <c r="P165" s="21">
        <v>65.111999999999995</v>
      </c>
      <c r="R165" s="21">
        <v>75.963999999999999</v>
      </c>
      <c r="S165" s="21">
        <v>130.22399999999999</v>
      </c>
      <c r="T165" s="21">
        <v>32.555999999999997</v>
      </c>
      <c r="U165" s="21">
        <v>21.704000000000001</v>
      </c>
      <c r="V165" s="21">
        <v>97.668000000000006</v>
      </c>
      <c r="W165" s="21">
        <v>32.555999999999997</v>
      </c>
      <c r="X165" s="21">
        <v>130.22399999999999</v>
      </c>
      <c r="Y165" s="21">
        <v>10.852</v>
      </c>
      <c r="Z165" s="21">
        <v>10.852</v>
      </c>
      <c r="AA165" s="21">
        <v>10.852</v>
      </c>
      <c r="AD165" s="21">
        <v>10.852</v>
      </c>
      <c r="AH165" s="47">
        <f>+R165/E165</f>
        <v>6.9948434622467776E-2</v>
      </c>
      <c r="AJ165" s="21">
        <f t="shared" si="108"/>
        <v>803.04799999999977</v>
      </c>
      <c r="AL165" s="21">
        <f t="shared" si="109"/>
        <v>282.95200000000023</v>
      </c>
      <c r="AN165" s="21">
        <f t="shared" si="110"/>
        <v>10.852</v>
      </c>
      <c r="AO165" s="21">
        <f t="shared" si="111"/>
        <v>10.852</v>
      </c>
      <c r="AP165" s="21">
        <f t="shared" si="112"/>
        <v>10.852</v>
      </c>
      <c r="AQ165" s="21">
        <f t="shared" si="113"/>
        <v>32.555999999999997</v>
      </c>
      <c r="AR165" s="21">
        <f t="shared" si="114"/>
        <v>65.111999999999995</v>
      </c>
      <c r="AS165" s="21">
        <f t="shared" si="115"/>
        <v>43.408000000000001</v>
      </c>
      <c r="AU165" s="21">
        <f t="shared" si="116"/>
        <v>173.63200000000001</v>
      </c>
    </row>
    <row r="166" spans="1:47" x14ac:dyDescent="0.25">
      <c r="A166" s="4" t="s">
        <v>11</v>
      </c>
      <c r="B166" t="s">
        <v>221</v>
      </c>
      <c r="C166" t="s">
        <v>219</v>
      </c>
      <c r="D166">
        <v>100136</v>
      </c>
      <c r="E166" s="21">
        <v>1026</v>
      </c>
      <c r="G166" s="21" t="s">
        <v>190</v>
      </c>
      <c r="AJ166" s="21">
        <f t="shared" si="108"/>
        <v>0</v>
      </c>
      <c r="AL166" s="21">
        <f t="shared" si="109"/>
        <v>1026</v>
      </c>
      <c r="AN166" s="21">
        <f t="shared" si="110"/>
        <v>0</v>
      </c>
      <c r="AO166" s="21">
        <f t="shared" si="111"/>
        <v>0</v>
      </c>
      <c r="AP166" s="21">
        <f t="shared" si="112"/>
        <v>0</v>
      </c>
      <c r="AQ166" s="21">
        <f t="shared" si="113"/>
        <v>0</v>
      </c>
      <c r="AR166" s="21">
        <f t="shared" si="114"/>
        <v>0</v>
      </c>
      <c r="AS166" s="21">
        <f t="shared" si="115"/>
        <v>0</v>
      </c>
      <c r="AU166" s="21">
        <f t="shared" si="116"/>
        <v>0</v>
      </c>
    </row>
    <row r="167" spans="1:47" x14ac:dyDescent="0.25">
      <c r="A167" s="4" t="s">
        <v>11</v>
      </c>
      <c r="B167" t="s">
        <v>110</v>
      </c>
      <c r="C167" t="s">
        <v>219</v>
      </c>
      <c r="D167">
        <v>100137</v>
      </c>
      <c r="E167" s="21">
        <v>3156</v>
      </c>
      <c r="G167" s="21" t="s">
        <v>190</v>
      </c>
      <c r="AJ167" s="21">
        <f t="shared" si="108"/>
        <v>0</v>
      </c>
      <c r="AL167" s="21">
        <f t="shared" si="109"/>
        <v>3156</v>
      </c>
      <c r="AN167" s="21">
        <f t="shared" si="110"/>
        <v>0</v>
      </c>
      <c r="AO167" s="21">
        <f t="shared" si="111"/>
        <v>0</v>
      </c>
      <c r="AP167" s="21">
        <f t="shared" si="112"/>
        <v>0</v>
      </c>
      <c r="AQ167" s="21">
        <f t="shared" si="113"/>
        <v>0</v>
      </c>
      <c r="AR167" s="21">
        <f t="shared" si="114"/>
        <v>0</v>
      </c>
      <c r="AS167" s="21">
        <f t="shared" si="115"/>
        <v>0</v>
      </c>
      <c r="AU167" s="21">
        <f t="shared" si="116"/>
        <v>0</v>
      </c>
    </row>
    <row r="168" spans="1:47" x14ac:dyDescent="0.25">
      <c r="A168" s="4" t="s">
        <v>11</v>
      </c>
      <c r="B168" t="s">
        <v>111</v>
      </c>
      <c r="C168" t="s">
        <v>219</v>
      </c>
      <c r="D168">
        <v>100144</v>
      </c>
      <c r="E168" s="21">
        <v>0</v>
      </c>
      <c r="AJ168" s="21">
        <f t="shared" si="108"/>
        <v>0</v>
      </c>
      <c r="AL168" s="21">
        <f t="shared" si="109"/>
        <v>0</v>
      </c>
      <c r="AN168" s="21">
        <f t="shared" si="110"/>
        <v>0</v>
      </c>
      <c r="AO168" s="21">
        <f t="shared" si="111"/>
        <v>0</v>
      </c>
      <c r="AP168" s="21">
        <f t="shared" si="112"/>
        <v>0</v>
      </c>
      <c r="AQ168" s="21">
        <f t="shared" si="113"/>
        <v>0</v>
      </c>
      <c r="AR168" s="21">
        <f t="shared" si="114"/>
        <v>0</v>
      </c>
      <c r="AS168" s="21">
        <f t="shared" si="115"/>
        <v>0</v>
      </c>
      <c r="AU168" s="21">
        <f t="shared" si="116"/>
        <v>0</v>
      </c>
    </row>
    <row r="169" spans="1:47" x14ac:dyDescent="0.25">
      <c r="A169" s="4" t="s">
        <v>11</v>
      </c>
      <c r="B169" t="s">
        <v>112</v>
      </c>
      <c r="C169" t="s">
        <v>219</v>
      </c>
      <c r="D169">
        <v>100145</v>
      </c>
      <c r="E169" s="21">
        <v>1973</v>
      </c>
      <c r="G169" s="21" t="s">
        <v>212</v>
      </c>
      <c r="T169" s="21">
        <v>600</v>
      </c>
      <c r="Y169" s="21">
        <v>600</v>
      </c>
      <c r="AC169" s="21">
        <v>80</v>
      </c>
      <c r="AJ169" s="21">
        <f t="shared" si="108"/>
        <v>1280</v>
      </c>
      <c r="AL169" s="21">
        <f t="shared" si="109"/>
        <v>693</v>
      </c>
      <c r="AO169" s="21">
        <f t="shared" si="111"/>
        <v>0</v>
      </c>
      <c r="AP169" s="21">
        <f t="shared" si="112"/>
        <v>0</v>
      </c>
      <c r="AQ169" s="21">
        <f t="shared" si="113"/>
        <v>0</v>
      </c>
      <c r="AR169" s="21">
        <f t="shared" si="114"/>
        <v>0</v>
      </c>
      <c r="AS169" s="21">
        <f t="shared" si="115"/>
        <v>0</v>
      </c>
      <c r="AU169" s="21">
        <f t="shared" si="116"/>
        <v>0</v>
      </c>
    </row>
    <row r="170" spans="1:47" x14ac:dyDescent="0.25">
      <c r="A170" s="4" t="s">
        <v>11</v>
      </c>
      <c r="B170" t="s">
        <v>118</v>
      </c>
      <c r="C170" t="s">
        <v>213</v>
      </c>
      <c r="D170">
        <v>100178</v>
      </c>
      <c r="E170" s="21">
        <v>0</v>
      </c>
      <c r="AJ170" s="21">
        <f t="shared" si="108"/>
        <v>0</v>
      </c>
      <c r="AL170" s="21">
        <f t="shared" si="109"/>
        <v>0</v>
      </c>
      <c r="AN170" s="21">
        <f t="shared" si="110"/>
        <v>0</v>
      </c>
      <c r="AO170" s="21">
        <f t="shared" si="111"/>
        <v>0</v>
      </c>
      <c r="AP170" s="21">
        <f t="shared" si="112"/>
        <v>0</v>
      </c>
      <c r="AQ170" s="21">
        <f t="shared" si="113"/>
        <v>0</v>
      </c>
      <c r="AR170" s="21">
        <f t="shared" si="114"/>
        <v>0</v>
      </c>
      <c r="AS170" s="21">
        <f t="shared" si="115"/>
        <v>0</v>
      </c>
      <c r="AU170" s="21">
        <f t="shared" si="116"/>
        <v>0</v>
      </c>
    </row>
    <row r="171" spans="1:47" x14ac:dyDescent="0.25">
      <c r="A171" s="4" t="s">
        <v>11</v>
      </c>
      <c r="B171" s="14" t="s">
        <v>102</v>
      </c>
      <c r="C171" s="14" t="s">
        <v>284</v>
      </c>
      <c r="D171" s="14">
        <v>100222</v>
      </c>
      <c r="E171" s="21">
        <v>864</v>
      </c>
      <c r="G171" s="21" t="s">
        <v>212</v>
      </c>
      <c r="N171" s="21">
        <v>129.6</v>
      </c>
      <c r="R171" s="21">
        <v>216</v>
      </c>
      <c r="S171" s="21">
        <v>86.4</v>
      </c>
      <c r="T171" s="21">
        <v>129.6</v>
      </c>
      <c r="U171" s="21">
        <v>86.4</v>
      </c>
      <c r="Y171" s="21">
        <v>129.6</v>
      </c>
      <c r="Z171" s="21">
        <v>43.2</v>
      </c>
      <c r="AA171" s="21">
        <v>43.2</v>
      </c>
      <c r="AH171" s="47">
        <f>+R171/E171</f>
        <v>0.25</v>
      </c>
      <c r="AJ171" s="21">
        <f t="shared" si="108"/>
        <v>864.00000000000011</v>
      </c>
      <c r="AL171" s="21">
        <f t="shared" si="109"/>
        <v>0</v>
      </c>
      <c r="AN171" s="21">
        <f t="shared" si="110"/>
        <v>0</v>
      </c>
      <c r="AO171" s="21">
        <f t="shared" si="111"/>
        <v>0</v>
      </c>
      <c r="AP171" s="21">
        <f t="shared" si="112"/>
        <v>0</v>
      </c>
      <c r="AQ171" s="21">
        <f t="shared" si="113"/>
        <v>0</v>
      </c>
      <c r="AR171" s="21">
        <f t="shared" si="114"/>
        <v>0</v>
      </c>
      <c r="AS171" s="21">
        <f t="shared" si="115"/>
        <v>129.6</v>
      </c>
      <c r="AU171" s="21">
        <f t="shared" si="116"/>
        <v>129.6</v>
      </c>
    </row>
    <row r="172" spans="1:47" x14ac:dyDescent="0.25">
      <c r="A172" s="4" t="s">
        <v>11</v>
      </c>
      <c r="B172" s="14" t="s">
        <v>103</v>
      </c>
      <c r="C172" s="14" t="s">
        <v>283</v>
      </c>
      <c r="D172" s="14">
        <v>100223</v>
      </c>
      <c r="E172" s="21">
        <v>668</v>
      </c>
      <c r="G172" s="21" t="s">
        <v>212</v>
      </c>
      <c r="N172" s="21">
        <v>32.735999999999997</v>
      </c>
      <c r="O172" s="21">
        <v>2.004</v>
      </c>
      <c r="P172" s="21">
        <v>3.34</v>
      </c>
      <c r="Q172" s="21">
        <v>3.34</v>
      </c>
      <c r="R172" s="21">
        <v>180.38</v>
      </c>
      <c r="S172" s="21">
        <v>26.722999999999999</v>
      </c>
      <c r="T172" s="21">
        <v>182.38399999999999</v>
      </c>
      <c r="U172" s="21">
        <v>56.786000000000001</v>
      </c>
      <c r="V172" s="21">
        <v>153.65700000000001</v>
      </c>
      <c r="Y172" s="21">
        <v>4.008</v>
      </c>
      <c r="AA172" s="21">
        <v>14.03</v>
      </c>
      <c r="AB172" s="21">
        <v>8.6850000000000005</v>
      </c>
      <c r="AH172" s="47">
        <f>+R172/E172</f>
        <v>0.27002994011976045</v>
      </c>
      <c r="AJ172" s="21">
        <f t="shared" si="108"/>
        <v>668.07299999999998</v>
      </c>
      <c r="AL172" s="21">
        <f t="shared" si="109"/>
        <v>-7.2999999999979082E-2</v>
      </c>
      <c r="AN172" s="21">
        <f t="shared" si="110"/>
        <v>0</v>
      </c>
      <c r="AO172" s="21">
        <f t="shared" si="111"/>
        <v>0</v>
      </c>
      <c r="AP172" s="21">
        <f t="shared" si="112"/>
        <v>0</v>
      </c>
      <c r="AQ172" s="21">
        <f t="shared" si="113"/>
        <v>0</v>
      </c>
      <c r="AR172" s="21">
        <f t="shared" si="114"/>
        <v>0</v>
      </c>
      <c r="AS172" s="21">
        <f t="shared" si="115"/>
        <v>32.735999999999997</v>
      </c>
      <c r="AU172" s="21">
        <f t="shared" si="116"/>
        <v>32.735999999999997</v>
      </c>
    </row>
    <row r="173" spans="1:47" x14ac:dyDescent="0.25">
      <c r="A173" s="4" t="s">
        <v>11</v>
      </c>
      <c r="B173" s="14" t="s">
        <v>96</v>
      </c>
      <c r="C173" s="14" t="s">
        <v>224</v>
      </c>
      <c r="D173" s="14">
        <v>100231</v>
      </c>
      <c r="E173" s="21">
        <v>0</v>
      </c>
      <c r="AJ173" s="21">
        <f t="shared" si="108"/>
        <v>0</v>
      </c>
      <c r="AL173" s="21">
        <f t="shared" si="109"/>
        <v>0</v>
      </c>
      <c r="AN173" s="21">
        <f t="shared" si="110"/>
        <v>0</v>
      </c>
      <c r="AO173" s="21">
        <f t="shared" si="111"/>
        <v>0</v>
      </c>
      <c r="AP173" s="21">
        <f t="shared" si="112"/>
        <v>0</v>
      </c>
      <c r="AQ173" s="21">
        <f t="shared" si="113"/>
        <v>0</v>
      </c>
      <c r="AR173" s="21">
        <f t="shared" si="114"/>
        <v>0</v>
      </c>
      <c r="AS173" s="21">
        <f t="shared" si="115"/>
        <v>0</v>
      </c>
      <c r="AU173" s="21">
        <f t="shared" si="116"/>
        <v>0</v>
      </c>
    </row>
    <row r="174" spans="1:47" x14ac:dyDescent="0.25">
      <c r="A174" s="4" t="s">
        <v>11</v>
      </c>
      <c r="B174" s="14" t="s">
        <v>97</v>
      </c>
      <c r="C174" s="14" t="s">
        <v>227</v>
      </c>
      <c r="D174" s="14">
        <v>100233</v>
      </c>
      <c r="E174" s="21">
        <v>0</v>
      </c>
      <c r="AJ174" s="21">
        <f t="shared" si="108"/>
        <v>0</v>
      </c>
      <c r="AL174" s="21">
        <f t="shared" si="109"/>
        <v>0</v>
      </c>
      <c r="AN174" s="21">
        <f t="shared" si="110"/>
        <v>0</v>
      </c>
      <c r="AO174" s="21">
        <f t="shared" si="111"/>
        <v>0</v>
      </c>
      <c r="AP174" s="21">
        <f t="shared" si="112"/>
        <v>0</v>
      </c>
      <c r="AQ174" s="21">
        <f t="shared" si="113"/>
        <v>0</v>
      </c>
      <c r="AR174" s="21">
        <f t="shared" si="114"/>
        <v>0</v>
      </c>
      <c r="AS174" s="21">
        <f t="shared" si="115"/>
        <v>0</v>
      </c>
      <c r="AU174" s="21">
        <f t="shared" si="116"/>
        <v>0</v>
      </c>
    </row>
    <row r="175" spans="1:47" x14ac:dyDescent="0.25">
      <c r="A175" s="4" t="s">
        <v>11</v>
      </c>
      <c r="B175" s="14" t="s">
        <v>104</v>
      </c>
      <c r="C175" s="14" t="s">
        <v>282</v>
      </c>
      <c r="D175" s="14">
        <v>100252</v>
      </c>
      <c r="E175" s="21">
        <v>1253</v>
      </c>
      <c r="G175" s="21" t="s">
        <v>212</v>
      </c>
      <c r="P175" s="21">
        <v>150.327</v>
      </c>
      <c r="R175" s="21">
        <v>150.327</v>
      </c>
      <c r="S175" s="21">
        <v>150.327</v>
      </c>
      <c r="T175" s="21">
        <v>25.053999999999998</v>
      </c>
      <c r="U175" s="21">
        <v>150.327</v>
      </c>
      <c r="V175" s="21">
        <v>250.54499999999999</v>
      </c>
      <c r="Y175" s="21">
        <v>375.81799999999998</v>
      </c>
      <c r="AH175" s="47">
        <f>+R175/E175</f>
        <v>0.11997366320830008</v>
      </c>
      <c r="AJ175" s="21">
        <f t="shared" si="108"/>
        <v>1252.7249999999999</v>
      </c>
      <c r="AL175" s="21">
        <f t="shared" si="109"/>
        <v>0.27500000000009095</v>
      </c>
      <c r="AN175" s="21">
        <f t="shared" si="110"/>
        <v>0</v>
      </c>
      <c r="AO175" s="21">
        <f t="shared" si="111"/>
        <v>0</v>
      </c>
      <c r="AP175" s="21">
        <f t="shared" si="112"/>
        <v>0</v>
      </c>
      <c r="AQ175" s="21">
        <f t="shared" si="113"/>
        <v>0</v>
      </c>
      <c r="AR175" s="21">
        <f t="shared" si="114"/>
        <v>0</v>
      </c>
      <c r="AS175" s="21">
        <f t="shared" si="115"/>
        <v>0</v>
      </c>
      <c r="AU175" s="21">
        <f t="shared" si="116"/>
        <v>0</v>
      </c>
    </row>
    <row r="176" spans="1:47" x14ac:dyDescent="0.25">
      <c r="A176" s="4" t="s">
        <v>11</v>
      </c>
      <c r="B176" s="14" t="s">
        <v>105</v>
      </c>
      <c r="C176" s="14" t="s">
        <v>288</v>
      </c>
      <c r="D176" s="14">
        <v>100882</v>
      </c>
      <c r="E176" s="21">
        <v>1753</v>
      </c>
      <c r="G176" s="21" t="s">
        <v>212</v>
      </c>
      <c r="N176" s="21">
        <v>409.68</v>
      </c>
      <c r="P176" s="21">
        <v>5</v>
      </c>
      <c r="Q176" s="21">
        <v>5</v>
      </c>
      <c r="R176" s="21">
        <v>222</v>
      </c>
      <c r="S176" s="21">
        <v>222</v>
      </c>
      <c r="T176" s="21">
        <v>222</v>
      </c>
      <c r="U176" s="21">
        <v>222</v>
      </c>
      <c r="V176" s="21">
        <v>222</v>
      </c>
      <c r="Y176" s="21">
        <v>223</v>
      </c>
      <c r="AH176" s="47">
        <f>+R176/E176</f>
        <v>0.1266400456360525</v>
      </c>
      <c r="AJ176" s="21">
        <f t="shared" si="108"/>
        <v>1752.68</v>
      </c>
      <c r="AL176" s="21">
        <f t="shared" si="109"/>
        <v>0.31999999999993634</v>
      </c>
      <c r="AN176" s="21">
        <f t="shared" si="110"/>
        <v>0</v>
      </c>
      <c r="AO176" s="21">
        <f t="shared" si="111"/>
        <v>0</v>
      </c>
      <c r="AP176" s="21">
        <f t="shared" si="112"/>
        <v>0</v>
      </c>
      <c r="AQ176" s="21">
        <f t="shared" si="113"/>
        <v>0</v>
      </c>
      <c r="AR176" s="21">
        <f t="shared" si="114"/>
        <v>0</v>
      </c>
      <c r="AS176" s="21">
        <f t="shared" si="115"/>
        <v>409.68</v>
      </c>
      <c r="AU176" s="21">
        <f t="shared" si="116"/>
        <v>409.68</v>
      </c>
    </row>
    <row r="177" spans="1:47" x14ac:dyDescent="0.25">
      <c r="A177" s="4" t="s">
        <v>11</v>
      </c>
      <c r="B177" s="14" t="s">
        <v>106</v>
      </c>
      <c r="C177" s="14" t="s">
        <v>287</v>
      </c>
      <c r="D177" s="14">
        <v>100883</v>
      </c>
      <c r="E177" s="21">
        <v>521</v>
      </c>
      <c r="G177" s="21" t="s">
        <v>212</v>
      </c>
      <c r="N177" s="21">
        <v>130.28299999999999</v>
      </c>
      <c r="P177" s="21">
        <v>26.056999999999999</v>
      </c>
      <c r="Q177" s="21">
        <v>26.056999999999999</v>
      </c>
      <c r="R177" s="21">
        <v>52.113</v>
      </c>
      <c r="S177" s="21">
        <v>26.056999999999999</v>
      </c>
      <c r="T177" s="21">
        <v>52.113</v>
      </c>
      <c r="U177" s="21">
        <v>52.113</v>
      </c>
      <c r="V177" s="21">
        <v>52.113</v>
      </c>
      <c r="X177" s="21">
        <v>5.2110000000000003</v>
      </c>
      <c r="Y177" s="21">
        <v>78.17</v>
      </c>
      <c r="Z177" s="21">
        <v>5.2110000000000003</v>
      </c>
      <c r="AB177" s="21">
        <v>10.423</v>
      </c>
      <c r="AC177" s="21">
        <v>5.2110000000000003</v>
      </c>
      <c r="AH177" s="47">
        <f>+R177/E177</f>
        <v>0.10002495201535508</v>
      </c>
      <c r="AJ177" s="21">
        <f t="shared" si="108"/>
        <v>521.13199999999995</v>
      </c>
      <c r="AL177" s="21">
        <f t="shared" si="109"/>
        <v>-0.13199999999994816</v>
      </c>
      <c r="AN177" s="21">
        <f t="shared" si="110"/>
        <v>0</v>
      </c>
      <c r="AO177" s="21">
        <f t="shared" si="111"/>
        <v>0</v>
      </c>
      <c r="AP177" s="21">
        <f t="shared" si="112"/>
        <v>0</v>
      </c>
      <c r="AQ177" s="21">
        <f t="shared" si="113"/>
        <v>0</v>
      </c>
      <c r="AR177" s="21">
        <f t="shared" si="114"/>
        <v>0</v>
      </c>
      <c r="AS177" s="21">
        <f t="shared" si="115"/>
        <v>130.28299999999999</v>
      </c>
      <c r="AU177" s="21">
        <f t="shared" si="116"/>
        <v>130.28299999999999</v>
      </c>
    </row>
    <row r="178" spans="1:47" x14ac:dyDescent="0.25">
      <c r="A178" s="4" t="s">
        <v>11</v>
      </c>
      <c r="B178" s="14" t="s">
        <v>218</v>
      </c>
      <c r="C178" s="14" t="s">
        <v>216</v>
      </c>
      <c r="D178" s="14">
        <v>102741</v>
      </c>
      <c r="E178" s="21">
        <v>1554</v>
      </c>
      <c r="G178" s="21" t="s">
        <v>190</v>
      </c>
      <c r="AJ178" s="21">
        <f t="shared" si="108"/>
        <v>0</v>
      </c>
      <c r="AL178" s="21">
        <f t="shared" si="109"/>
        <v>1554</v>
      </c>
      <c r="AN178" s="21">
        <f t="shared" si="110"/>
        <v>0</v>
      </c>
      <c r="AO178" s="21">
        <f t="shared" si="111"/>
        <v>0</v>
      </c>
      <c r="AP178" s="21">
        <f t="shared" si="112"/>
        <v>0</v>
      </c>
      <c r="AQ178" s="21">
        <f t="shared" si="113"/>
        <v>0</v>
      </c>
      <c r="AR178" s="21">
        <f t="shared" si="114"/>
        <v>0</v>
      </c>
      <c r="AS178" s="21">
        <f t="shared" si="115"/>
        <v>0</v>
      </c>
      <c r="AU178" s="21">
        <f t="shared" si="116"/>
        <v>0</v>
      </c>
    </row>
    <row r="179" spans="1:47" x14ac:dyDescent="0.25">
      <c r="A179" s="4" t="s">
        <v>11</v>
      </c>
      <c r="B179" s="14" t="s">
        <v>113</v>
      </c>
      <c r="C179" s="14" t="s">
        <v>219</v>
      </c>
      <c r="D179" s="14">
        <v>103226</v>
      </c>
      <c r="E179" s="21">
        <v>784</v>
      </c>
      <c r="G179" s="21" t="s">
        <v>190</v>
      </c>
      <c r="AJ179" s="21">
        <f t="shared" si="108"/>
        <v>0</v>
      </c>
      <c r="AL179" s="21">
        <f t="shared" si="109"/>
        <v>784</v>
      </c>
      <c r="AN179" s="21">
        <f t="shared" si="110"/>
        <v>0</v>
      </c>
      <c r="AO179" s="21">
        <f t="shared" si="111"/>
        <v>0</v>
      </c>
      <c r="AP179" s="21">
        <f t="shared" si="112"/>
        <v>0</v>
      </c>
      <c r="AQ179" s="21">
        <f t="shared" si="113"/>
        <v>0</v>
      </c>
      <c r="AR179" s="21">
        <f t="shared" si="114"/>
        <v>0</v>
      </c>
      <c r="AS179" s="21">
        <f t="shared" si="115"/>
        <v>0</v>
      </c>
      <c r="AU179" s="21">
        <f t="shared" si="116"/>
        <v>0</v>
      </c>
    </row>
    <row r="180" spans="1:47" x14ac:dyDescent="0.25">
      <c r="A180" s="4" t="s">
        <v>11</v>
      </c>
      <c r="B180" s="14" t="s">
        <v>114</v>
      </c>
      <c r="C180" s="14" t="s">
        <v>219</v>
      </c>
      <c r="D180" s="14">
        <v>103243</v>
      </c>
      <c r="E180" s="21">
        <v>107</v>
      </c>
      <c r="G180" s="21" t="s">
        <v>190</v>
      </c>
      <c r="AJ180" s="21">
        <f t="shared" si="108"/>
        <v>0</v>
      </c>
      <c r="AL180" s="21">
        <f t="shared" si="109"/>
        <v>107</v>
      </c>
      <c r="AN180" s="21">
        <f t="shared" si="110"/>
        <v>0</v>
      </c>
      <c r="AO180" s="21">
        <f t="shared" si="111"/>
        <v>0</v>
      </c>
      <c r="AP180" s="21">
        <f t="shared" si="112"/>
        <v>0</v>
      </c>
      <c r="AQ180" s="21">
        <f t="shared" si="113"/>
        <v>0</v>
      </c>
      <c r="AR180" s="21">
        <f t="shared" si="114"/>
        <v>0</v>
      </c>
      <c r="AS180" s="21">
        <f t="shared" si="115"/>
        <v>0</v>
      </c>
      <c r="AU180" s="21">
        <f t="shared" si="116"/>
        <v>0</v>
      </c>
    </row>
    <row r="181" spans="1:47" x14ac:dyDescent="0.25">
      <c r="A181" s="4" t="s">
        <v>11</v>
      </c>
      <c r="B181" t="s">
        <v>115</v>
      </c>
      <c r="C181" t="s">
        <v>219</v>
      </c>
      <c r="D181">
        <v>103245</v>
      </c>
      <c r="E181" s="21">
        <v>160</v>
      </c>
      <c r="G181" s="21" t="s">
        <v>190</v>
      </c>
      <c r="AJ181" s="21">
        <f t="shared" si="108"/>
        <v>0</v>
      </c>
      <c r="AL181" s="21">
        <f t="shared" si="109"/>
        <v>160</v>
      </c>
      <c r="AN181" s="21">
        <f t="shared" si="110"/>
        <v>0</v>
      </c>
      <c r="AO181" s="21">
        <f t="shared" si="111"/>
        <v>0</v>
      </c>
      <c r="AP181" s="21">
        <f t="shared" si="112"/>
        <v>0</v>
      </c>
      <c r="AQ181" s="21">
        <f t="shared" si="113"/>
        <v>0</v>
      </c>
      <c r="AR181" s="21">
        <f t="shared" si="114"/>
        <v>0</v>
      </c>
      <c r="AS181" s="21">
        <f t="shared" si="115"/>
        <v>0</v>
      </c>
      <c r="AU181" s="21">
        <f t="shared" si="116"/>
        <v>0</v>
      </c>
    </row>
    <row r="182" spans="1:47" x14ac:dyDescent="0.25">
      <c r="A182" s="4" t="s">
        <v>11</v>
      </c>
      <c r="B182" t="s">
        <v>98</v>
      </c>
      <c r="C182" t="s">
        <v>224</v>
      </c>
      <c r="D182">
        <v>103246</v>
      </c>
      <c r="E182" s="21">
        <v>292</v>
      </c>
      <c r="G182" s="21" t="s">
        <v>212</v>
      </c>
      <c r="R182" s="21">
        <v>172.28</v>
      </c>
      <c r="V182" s="21">
        <v>119.72</v>
      </c>
      <c r="AH182" s="47">
        <f>+R182/E182</f>
        <v>0.59</v>
      </c>
      <c r="AJ182" s="21">
        <f t="shared" si="108"/>
        <v>292</v>
      </c>
      <c r="AL182" s="21">
        <f t="shared" si="109"/>
        <v>0</v>
      </c>
      <c r="AN182" s="21">
        <f t="shared" si="110"/>
        <v>0</v>
      </c>
      <c r="AO182" s="21">
        <f t="shared" si="111"/>
        <v>0</v>
      </c>
      <c r="AP182" s="21">
        <f t="shared" si="112"/>
        <v>0</v>
      </c>
      <c r="AQ182" s="21">
        <f t="shared" si="113"/>
        <v>0</v>
      </c>
      <c r="AR182" s="21">
        <f t="shared" si="114"/>
        <v>0</v>
      </c>
      <c r="AS182" s="21">
        <f t="shared" si="115"/>
        <v>0</v>
      </c>
      <c r="AU182" s="21">
        <f t="shared" si="116"/>
        <v>0</v>
      </c>
    </row>
    <row r="183" spans="1:47" x14ac:dyDescent="0.25">
      <c r="A183" s="4" t="s">
        <v>11</v>
      </c>
      <c r="B183" t="s">
        <v>222</v>
      </c>
      <c r="C183" t="s">
        <v>219</v>
      </c>
      <c r="D183">
        <v>103247</v>
      </c>
      <c r="E183" s="21">
        <v>1862</v>
      </c>
      <c r="G183" s="21" t="s">
        <v>190</v>
      </c>
      <c r="AJ183" s="21">
        <f t="shared" si="108"/>
        <v>0</v>
      </c>
      <c r="AL183" s="21">
        <f t="shared" si="109"/>
        <v>1862</v>
      </c>
      <c r="AN183" s="21">
        <f t="shared" si="110"/>
        <v>0</v>
      </c>
      <c r="AO183" s="21">
        <f t="shared" si="111"/>
        <v>0</v>
      </c>
      <c r="AP183" s="21">
        <f t="shared" si="112"/>
        <v>0</v>
      </c>
      <c r="AQ183" s="21">
        <f t="shared" si="113"/>
        <v>0</v>
      </c>
      <c r="AR183" s="21">
        <f t="shared" si="114"/>
        <v>0</v>
      </c>
      <c r="AS183" s="21">
        <f t="shared" si="115"/>
        <v>0</v>
      </c>
      <c r="AU183" s="21">
        <f t="shared" si="116"/>
        <v>0</v>
      </c>
    </row>
    <row r="184" spans="1:47" x14ac:dyDescent="0.25">
      <c r="A184" s="4" t="s">
        <v>11</v>
      </c>
      <c r="B184" t="s">
        <v>99</v>
      </c>
      <c r="C184" t="s">
        <v>224</v>
      </c>
      <c r="D184">
        <v>103885</v>
      </c>
      <c r="E184" s="21">
        <v>468</v>
      </c>
      <c r="G184" s="21" t="s">
        <v>212</v>
      </c>
      <c r="R184" s="21">
        <v>276.12</v>
      </c>
      <c r="V184" s="21">
        <v>191.88</v>
      </c>
      <c r="AH184" s="47">
        <f>+R184/E184</f>
        <v>0.59</v>
      </c>
      <c r="AJ184" s="21">
        <f t="shared" si="108"/>
        <v>468</v>
      </c>
      <c r="AL184" s="21">
        <f t="shared" si="109"/>
        <v>0</v>
      </c>
      <c r="AN184" s="21">
        <f t="shared" si="110"/>
        <v>0</v>
      </c>
      <c r="AO184" s="21">
        <f t="shared" si="111"/>
        <v>0</v>
      </c>
      <c r="AP184" s="21">
        <f t="shared" si="112"/>
        <v>0</v>
      </c>
      <c r="AQ184" s="21">
        <f t="shared" si="113"/>
        <v>0</v>
      </c>
      <c r="AR184" s="21">
        <f t="shared" si="114"/>
        <v>0</v>
      </c>
      <c r="AS184" s="21">
        <f t="shared" si="115"/>
        <v>0</v>
      </c>
      <c r="AU184" s="21">
        <f t="shared" si="116"/>
        <v>0</v>
      </c>
    </row>
    <row r="185" spans="1:47" x14ac:dyDescent="0.25">
      <c r="A185" s="4" t="s">
        <v>11</v>
      </c>
      <c r="B185" t="s">
        <v>100</v>
      </c>
      <c r="C185" t="s">
        <v>224</v>
      </c>
      <c r="D185">
        <v>103886</v>
      </c>
      <c r="E185" s="21">
        <v>147</v>
      </c>
      <c r="G185" s="21" t="s">
        <v>212</v>
      </c>
      <c r="T185" s="21">
        <v>73.349999999999994</v>
      </c>
      <c r="X185" s="21">
        <v>73.349999999999994</v>
      </c>
      <c r="AJ185" s="21">
        <f t="shared" si="108"/>
        <v>146.69999999999999</v>
      </c>
      <c r="AL185" s="21">
        <f t="shared" si="109"/>
        <v>0.30000000000001137</v>
      </c>
      <c r="AN185" s="21">
        <f t="shared" si="110"/>
        <v>0</v>
      </c>
      <c r="AO185" s="21">
        <f t="shared" si="111"/>
        <v>0</v>
      </c>
      <c r="AP185" s="21">
        <f t="shared" si="112"/>
        <v>0</v>
      </c>
      <c r="AQ185" s="21">
        <f t="shared" si="113"/>
        <v>0</v>
      </c>
      <c r="AR185" s="21">
        <f t="shared" si="114"/>
        <v>0</v>
      </c>
      <c r="AS185" s="21">
        <f t="shared" si="115"/>
        <v>0</v>
      </c>
      <c r="AU185" s="21">
        <f t="shared" si="116"/>
        <v>0</v>
      </c>
    </row>
    <row r="186" spans="1:47" x14ac:dyDescent="0.25">
      <c r="A186" s="4" t="s">
        <v>11</v>
      </c>
      <c r="B186" t="s">
        <v>101</v>
      </c>
      <c r="C186" t="s">
        <v>224</v>
      </c>
      <c r="D186">
        <v>103887</v>
      </c>
      <c r="E186" s="21">
        <v>236</v>
      </c>
      <c r="G186" s="21" t="s">
        <v>212</v>
      </c>
      <c r="W186" s="21">
        <v>235.94</v>
      </c>
      <c r="AJ186" s="21">
        <f t="shared" si="108"/>
        <v>235.94</v>
      </c>
      <c r="AL186" s="21">
        <f t="shared" si="109"/>
        <v>6.0000000000002274E-2</v>
      </c>
      <c r="AN186" s="21">
        <f t="shared" si="110"/>
        <v>0</v>
      </c>
      <c r="AO186" s="21">
        <f t="shared" si="111"/>
        <v>0</v>
      </c>
      <c r="AP186" s="21">
        <f t="shared" si="112"/>
        <v>0</v>
      </c>
      <c r="AQ186" s="21">
        <f t="shared" si="113"/>
        <v>0</v>
      </c>
      <c r="AR186" s="21">
        <f t="shared" si="114"/>
        <v>0</v>
      </c>
      <c r="AS186" s="21">
        <f t="shared" si="115"/>
        <v>0</v>
      </c>
      <c r="AU186" s="21">
        <f t="shared" si="116"/>
        <v>0</v>
      </c>
    </row>
    <row r="187" spans="1:47" x14ac:dyDescent="0.25">
      <c r="A187" s="4" t="s">
        <v>11</v>
      </c>
      <c r="B187" t="s">
        <v>217</v>
      </c>
      <c r="C187" t="s">
        <v>215</v>
      </c>
      <c r="D187">
        <v>140196</v>
      </c>
      <c r="E187" s="21">
        <v>2000</v>
      </c>
      <c r="G187" s="21" t="s">
        <v>212</v>
      </c>
      <c r="I187" s="21">
        <v>39.999000000000002</v>
      </c>
      <c r="J187" s="21">
        <v>39.999000000000002</v>
      </c>
      <c r="K187" s="21">
        <v>39.999000000000002</v>
      </c>
      <c r="L187" s="21">
        <v>39.999000000000002</v>
      </c>
      <c r="M187" s="21">
        <v>39.999000000000002</v>
      </c>
      <c r="N187" s="21">
        <v>99.998999999999995</v>
      </c>
      <c r="O187" s="21">
        <v>39.999000000000002</v>
      </c>
      <c r="P187" s="21">
        <v>99.998999999999995</v>
      </c>
      <c r="Q187" s="21">
        <v>99.998999999999995</v>
      </c>
      <c r="R187" s="21">
        <v>299.99599999999998</v>
      </c>
      <c r="S187" s="21">
        <v>99.998999999999995</v>
      </c>
      <c r="T187" s="21">
        <v>99.998999999999995</v>
      </c>
      <c r="U187" s="21">
        <v>99.998999999999995</v>
      </c>
      <c r="V187" s="21">
        <v>99.998999999999995</v>
      </c>
      <c r="W187" s="21">
        <v>99.998999999999995</v>
      </c>
      <c r="X187" s="21">
        <v>99.998999999999995</v>
      </c>
      <c r="Y187" s="21">
        <v>399.995</v>
      </c>
      <c r="Z187" s="21">
        <v>39.999000000000002</v>
      </c>
      <c r="AA187" s="21">
        <v>39.999000000000002</v>
      </c>
      <c r="AB187" s="21">
        <v>39.999000000000002</v>
      </c>
      <c r="AC187" s="21">
        <v>39.999000000000002</v>
      </c>
      <c r="AH187" s="47">
        <f>+R187/E187</f>
        <v>0.14999799999999999</v>
      </c>
      <c r="AJ187" s="21">
        <f t="shared" si="108"/>
        <v>1999.9720000000002</v>
      </c>
      <c r="AL187" s="21">
        <f t="shared" si="109"/>
        <v>2.7999999999792635E-2</v>
      </c>
      <c r="AN187" s="21">
        <f t="shared" si="110"/>
        <v>39.999000000000002</v>
      </c>
      <c r="AO187" s="21">
        <f t="shared" si="111"/>
        <v>39.999000000000002</v>
      </c>
      <c r="AP187" s="21">
        <f t="shared" si="112"/>
        <v>39.999000000000002</v>
      </c>
      <c r="AQ187" s="21">
        <f t="shared" si="113"/>
        <v>39.999000000000002</v>
      </c>
      <c r="AR187" s="21">
        <f t="shared" si="114"/>
        <v>39.999000000000002</v>
      </c>
      <c r="AS187" s="21">
        <f t="shared" si="115"/>
        <v>99.998999999999995</v>
      </c>
      <c r="AU187" s="21">
        <f t="shared" si="116"/>
        <v>299.99400000000003</v>
      </c>
    </row>
    <row r="188" spans="1:47" x14ac:dyDescent="0.25">
      <c r="A188" s="4" t="s">
        <v>11</v>
      </c>
      <c r="B188" t="s">
        <v>119</v>
      </c>
      <c r="C188" t="s">
        <v>214</v>
      </c>
      <c r="D188">
        <v>140197</v>
      </c>
      <c r="E188" s="21">
        <v>0</v>
      </c>
      <c r="AJ188" s="21">
        <f t="shared" si="108"/>
        <v>0</v>
      </c>
      <c r="AL188" s="21">
        <f t="shared" si="109"/>
        <v>0</v>
      </c>
      <c r="AN188" s="21">
        <f t="shared" si="110"/>
        <v>0</v>
      </c>
      <c r="AO188" s="21">
        <f t="shared" si="111"/>
        <v>0</v>
      </c>
      <c r="AP188" s="21">
        <f t="shared" si="112"/>
        <v>0</v>
      </c>
      <c r="AQ188" s="21">
        <f t="shared" si="113"/>
        <v>0</v>
      </c>
      <c r="AR188" s="21">
        <f t="shared" si="114"/>
        <v>0</v>
      </c>
      <c r="AS188" s="21">
        <f t="shared" si="115"/>
        <v>0</v>
      </c>
      <c r="AU188" s="21">
        <f t="shared" si="116"/>
        <v>0</v>
      </c>
    </row>
    <row r="189" spans="1:47" x14ac:dyDescent="0.25">
      <c r="A189" s="4" t="s">
        <v>11</v>
      </c>
      <c r="B189" t="s">
        <v>286</v>
      </c>
      <c r="C189" t="s">
        <v>285</v>
      </c>
      <c r="D189">
        <v>140309</v>
      </c>
      <c r="E189" s="21">
        <v>1336</v>
      </c>
      <c r="G189" s="21" t="s">
        <v>212</v>
      </c>
      <c r="N189" s="21">
        <v>19.096</v>
      </c>
      <c r="P189" s="21">
        <v>28.335999999999999</v>
      </c>
      <c r="Q189" s="21">
        <v>44.351999999999997</v>
      </c>
      <c r="R189" s="21">
        <v>118.026</v>
      </c>
      <c r="S189" s="21">
        <v>205.80600000000001</v>
      </c>
      <c r="U189" s="21">
        <v>106.10599999999999</v>
      </c>
      <c r="Y189" s="21">
        <v>763.27200000000005</v>
      </c>
      <c r="AH189" s="47">
        <f>+R189/E189</f>
        <v>8.8342814371257489E-2</v>
      </c>
      <c r="AJ189" s="21">
        <f>SUM(I189:AF189)</f>
        <v>1284.9940000000001</v>
      </c>
      <c r="AL189" s="21">
        <f>E189-AJ189</f>
        <v>51.005999999999858</v>
      </c>
      <c r="AN189" s="21">
        <f t="shared" ref="AN189:AS189" si="118">I189</f>
        <v>0</v>
      </c>
      <c r="AO189" s="21">
        <f t="shared" si="118"/>
        <v>0</v>
      </c>
      <c r="AP189" s="21">
        <f t="shared" si="118"/>
        <v>0</v>
      </c>
      <c r="AQ189" s="21">
        <f t="shared" si="118"/>
        <v>0</v>
      </c>
      <c r="AR189" s="21">
        <f t="shared" si="118"/>
        <v>0</v>
      </c>
      <c r="AS189" s="21">
        <f t="shared" si="118"/>
        <v>19.096</v>
      </c>
      <c r="AU189" s="21">
        <f>SUM(AN189:AT189)</f>
        <v>19.096</v>
      </c>
    </row>
    <row r="190" spans="1:47" x14ac:dyDescent="0.25">
      <c r="A190" s="4" t="s">
        <v>11</v>
      </c>
      <c r="B190" t="s">
        <v>209</v>
      </c>
      <c r="C190" t="s">
        <v>219</v>
      </c>
      <c r="D190">
        <v>140542</v>
      </c>
      <c r="E190" s="21">
        <v>442</v>
      </c>
      <c r="G190" s="21" t="s">
        <v>212</v>
      </c>
      <c r="W190" s="21">
        <v>442</v>
      </c>
      <c r="AJ190" s="21">
        <f t="shared" si="108"/>
        <v>442</v>
      </c>
      <c r="AL190" s="21">
        <f t="shared" si="109"/>
        <v>0</v>
      </c>
      <c r="AN190" s="21">
        <f t="shared" si="110"/>
        <v>0</v>
      </c>
      <c r="AO190" s="21">
        <f t="shared" si="111"/>
        <v>0</v>
      </c>
      <c r="AP190" s="21">
        <f t="shared" si="112"/>
        <v>0</v>
      </c>
      <c r="AQ190" s="21">
        <f t="shared" si="113"/>
        <v>0</v>
      </c>
      <c r="AR190" s="21">
        <f t="shared" si="114"/>
        <v>0</v>
      </c>
      <c r="AS190" s="21">
        <f t="shared" si="115"/>
        <v>0</v>
      </c>
      <c r="AU190" s="21">
        <f t="shared" si="116"/>
        <v>0</v>
      </c>
    </row>
    <row r="192" spans="1:47" s="20" customFormat="1" x14ac:dyDescent="0.25">
      <c r="A192" s="15"/>
      <c r="B192" s="15" t="s">
        <v>228</v>
      </c>
      <c r="C192" s="15"/>
      <c r="D192" s="15"/>
      <c r="E192" s="29">
        <f>SUM(E151:E190)</f>
        <v>76990</v>
      </c>
      <c r="F192" s="29"/>
      <c r="G192" s="29"/>
      <c r="H192" s="29"/>
      <c r="I192" s="29">
        <f t="shared" ref="I192:AU192" si="119">SUM(I151:I190)</f>
        <v>50.850999999999999</v>
      </c>
      <c r="J192" s="29">
        <f t="shared" si="119"/>
        <v>50.850999999999999</v>
      </c>
      <c r="K192" s="29">
        <f t="shared" si="119"/>
        <v>50.850999999999999</v>
      </c>
      <c r="L192" s="29">
        <f t="shared" si="119"/>
        <v>72.555000000000007</v>
      </c>
      <c r="M192" s="29">
        <f t="shared" si="119"/>
        <v>105.11099999999999</v>
      </c>
      <c r="N192" s="29">
        <f t="shared" si="119"/>
        <v>1058.8229999999999</v>
      </c>
      <c r="O192" s="29">
        <f t="shared" si="119"/>
        <v>42.003</v>
      </c>
      <c r="P192" s="29">
        <f t="shared" si="119"/>
        <v>378.17099999999999</v>
      </c>
      <c r="Q192" s="29">
        <f t="shared" si="119"/>
        <v>178.74799999999999</v>
      </c>
      <c r="R192" s="29">
        <f t="shared" si="119"/>
        <v>15808.826999999999</v>
      </c>
      <c r="S192" s="29">
        <f t="shared" si="119"/>
        <v>1241.557</v>
      </c>
      <c r="T192" s="29">
        <f t="shared" si="119"/>
        <v>2443.7059999999997</v>
      </c>
      <c r="U192" s="29">
        <f t="shared" si="119"/>
        <v>2495.4349999999995</v>
      </c>
      <c r="V192" s="29">
        <f t="shared" si="119"/>
        <v>11743.913999999995</v>
      </c>
      <c r="W192" s="29">
        <f t="shared" si="119"/>
        <v>2174.5550000000003</v>
      </c>
      <c r="X192" s="29">
        <f t="shared" si="119"/>
        <v>1135.434</v>
      </c>
      <c r="Y192" s="29">
        <f t="shared" si="119"/>
        <v>3678.7359999999999</v>
      </c>
      <c r="Z192" s="29">
        <f t="shared" si="119"/>
        <v>99.262</v>
      </c>
      <c r="AA192" s="29">
        <f t="shared" si="119"/>
        <v>108.08100000000002</v>
      </c>
      <c r="AB192" s="29">
        <f t="shared" si="119"/>
        <v>59.106999999999999</v>
      </c>
      <c r="AC192" s="29">
        <f t="shared" si="119"/>
        <v>125.21000000000001</v>
      </c>
      <c r="AD192" s="29">
        <f>SUM(AD151:AD190)</f>
        <v>10.852</v>
      </c>
      <c r="AE192" s="29">
        <f t="shared" si="119"/>
        <v>0</v>
      </c>
      <c r="AF192" s="29">
        <f t="shared" si="119"/>
        <v>0</v>
      </c>
      <c r="AG192" s="29"/>
      <c r="AH192" s="48">
        <f>+R192/E192</f>
        <v>0.20533610858553059</v>
      </c>
      <c r="AI192" s="29"/>
      <c r="AJ192" s="29">
        <f t="shared" si="119"/>
        <v>43112.639999999992</v>
      </c>
      <c r="AK192" s="29"/>
      <c r="AL192" s="29">
        <f t="shared" si="119"/>
        <v>33877.360000000001</v>
      </c>
      <c r="AM192" s="27"/>
      <c r="AN192" s="29">
        <f t="shared" si="119"/>
        <v>50.850999999999999</v>
      </c>
      <c r="AO192" s="29">
        <f t="shared" si="119"/>
        <v>50.850999999999999</v>
      </c>
      <c r="AP192" s="29">
        <f t="shared" si="119"/>
        <v>50.850999999999999</v>
      </c>
      <c r="AQ192" s="29">
        <f t="shared" si="119"/>
        <v>72.555000000000007</v>
      </c>
      <c r="AR192" s="29">
        <f t="shared" si="119"/>
        <v>105.11099999999999</v>
      </c>
      <c r="AS192" s="29">
        <f t="shared" si="119"/>
        <v>1058.8229999999999</v>
      </c>
      <c r="AT192" s="29"/>
      <c r="AU192" s="29">
        <f t="shared" si="119"/>
        <v>1389.0419999999999</v>
      </c>
    </row>
    <row r="194" spans="1:47" x14ac:dyDescent="0.25">
      <c r="A194" s="2" t="s">
        <v>120</v>
      </c>
    </row>
    <row r="195" spans="1:47" x14ac:dyDescent="0.25">
      <c r="A195" s="4" t="s">
        <v>11</v>
      </c>
      <c r="B195" t="s">
        <v>247</v>
      </c>
      <c r="C195" t="s">
        <v>88</v>
      </c>
      <c r="D195">
        <v>100019</v>
      </c>
      <c r="E195" s="21">
        <v>681</v>
      </c>
      <c r="G195" s="21" t="s">
        <v>190</v>
      </c>
      <c r="AJ195" s="21">
        <f t="shared" ref="AJ195:AJ201" si="120">SUM(I195:AF195)</f>
        <v>0</v>
      </c>
      <c r="AL195" s="21">
        <f t="shared" ref="AL195:AL201" si="121">E195-AJ195</f>
        <v>681</v>
      </c>
      <c r="AN195" s="21">
        <f t="shared" ref="AN195:AN201" si="122">I195</f>
        <v>0</v>
      </c>
      <c r="AO195" s="21">
        <f t="shared" ref="AO195:AO201" si="123">J195</f>
        <v>0</v>
      </c>
      <c r="AP195" s="21">
        <f t="shared" ref="AP195:AP201" si="124">K195</f>
        <v>0</v>
      </c>
      <c r="AQ195" s="21">
        <f t="shared" ref="AQ195:AQ201" si="125">L195</f>
        <v>0</v>
      </c>
      <c r="AR195" s="21">
        <f t="shared" ref="AR195:AR201" si="126">M195</f>
        <v>0</v>
      </c>
      <c r="AS195" s="21">
        <f t="shared" ref="AS195:AS201" si="127">N195</f>
        <v>0</v>
      </c>
      <c r="AU195" s="21">
        <f t="shared" ref="AU195:AU201" si="128">SUM(AN195:AT195)</f>
        <v>0</v>
      </c>
    </row>
    <row r="196" spans="1:47" x14ac:dyDescent="0.25">
      <c r="A196" s="4" t="s">
        <v>11</v>
      </c>
      <c r="B196" t="s">
        <v>246</v>
      </c>
      <c r="C196" t="s">
        <v>88</v>
      </c>
      <c r="D196">
        <v>100056</v>
      </c>
      <c r="E196" s="21">
        <v>156</v>
      </c>
      <c r="G196" s="21" t="s">
        <v>190</v>
      </c>
      <c r="AJ196" s="21">
        <f t="shared" si="120"/>
        <v>0</v>
      </c>
      <c r="AL196" s="21">
        <f t="shared" si="121"/>
        <v>156</v>
      </c>
      <c r="AN196" s="21">
        <f t="shared" si="122"/>
        <v>0</v>
      </c>
      <c r="AO196" s="21">
        <f t="shared" si="123"/>
        <v>0</v>
      </c>
      <c r="AP196" s="21">
        <f t="shared" si="124"/>
        <v>0</v>
      </c>
      <c r="AQ196" s="21">
        <f t="shared" si="125"/>
        <v>0</v>
      </c>
      <c r="AR196" s="21">
        <f t="shared" si="126"/>
        <v>0</v>
      </c>
      <c r="AS196" s="21">
        <f t="shared" si="127"/>
        <v>0</v>
      </c>
      <c r="AU196" s="21">
        <f t="shared" si="128"/>
        <v>0</v>
      </c>
    </row>
    <row r="197" spans="1:47" x14ac:dyDescent="0.25">
      <c r="A197" s="4" t="s">
        <v>11</v>
      </c>
      <c r="B197" t="s">
        <v>121</v>
      </c>
      <c r="C197" t="s">
        <v>88</v>
      </c>
      <c r="D197">
        <v>100069</v>
      </c>
      <c r="E197" s="21">
        <v>3615</v>
      </c>
      <c r="G197" s="21" t="s">
        <v>292</v>
      </c>
      <c r="I197" s="21">
        <v>49.749000000000002</v>
      </c>
      <c r="J197" s="21">
        <v>87.325000000000003</v>
      </c>
      <c r="K197" s="21">
        <v>6.6159999999999997</v>
      </c>
      <c r="L197" s="21">
        <v>56.363999999999997</v>
      </c>
      <c r="M197" s="21">
        <v>263.29899999999998</v>
      </c>
      <c r="N197" s="21">
        <v>284.733</v>
      </c>
      <c r="P197" s="21">
        <v>63.774000000000001</v>
      </c>
      <c r="Q197" s="21">
        <v>210.11</v>
      </c>
      <c r="R197" s="21">
        <v>896.01</v>
      </c>
      <c r="T197" s="21">
        <v>100.556</v>
      </c>
      <c r="U197" s="21">
        <v>60.597999999999999</v>
      </c>
      <c r="V197" s="21">
        <v>503.31099999999998</v>
      </c>
      <c r="W197" s="21">
        <v>139.191</v>
      </c>
      <c r="X197" s="21">
        <v>451.18</v>
      </c>
      <c r="Y197" s="21">
        <v>27.521000000000001</v>
      </c>
      <c r="Z197" s="21">
        <v>25.404</v>
      </c>
      <c r="AA197" s="21">
        <v>1.5880000000000001</v>
      </c>
      <c r="AH197" s="47">
        <f>+R197/E197</f>
        <v>0.24785892116182573</v>
      </c>
      <c r="AJ197" s="21">
        <f t="shared" si="120"/>
        <v>3227.3290000000002</v>
      </c>
      <c r="AL197" s="21">
        <f t="shared" si="121"/>
        <v>387.67099999999982</v>
      </c>
      <c r="AN197" s="21">
        <f t="shared" si="122"/>
        <v>49.749000000000002</v>
      </c>
      <c r="AO197" s="21">
        <f t="shared" si="123"/>
        <v>87.325000000000003</v>
      </c>
      <c r="AP197" s="21">
        <f t="shared" si="124"/>
        <v>6.6159999999999997</v>
      </c>
      <c r="AQ197" s="21">
        <f t="shared" si="125"/>
        <v>56.363999999999997</v>
      </c>
      <c r="AR197" s="21">
        <f t="shared" si="126"/>
        <v>263.29899999999998</v>
      </c>
      <c r="AS197" s="21">
        <f t="shared" si="127"/>
        <v>284.733</v>
      </c>
      <c r="AU197" s="21">
        <f t="shared" si="128"/>
        <v>748.08600000000001</v>
      </c>
    </row>
    <row r="198" spans="1:47" x14ac:dyDescent="0.25">
      <c r="A198" s="4" t="s">
        <v>11</v>
      </c>
      <c r="B198" t="s">
        <v>122</v>
      </c>
      <c r="C198" t="s">
        <v>88</v>
      </c>
      <c r="D198">
        <v>100133</v>
      </c>
      <c r="E198" s="21">
        <v>7792</v>
      </c>
      <c r="G198" s="21" t="s">
        <v>190</v>
      </c>
      <c r="AJ198" s="21">
        <f t="shared" si="120"/>
        <v>0</v>
      </c>
      <c r="AL198" s="21">
        <f t="shared" si="121"/>
        <v>7792</v>
      </c>
      <c r="AN198" s="21">
        <f t="shared" si="122"/>
        <v>0</v>
      </c>
      <c r="AO198" s="21">
        <f t="shared" si="123"/>
        <v>0</v>
      </c>
      <c r="AP198" s="21">
        <f t="shared" si="124"/>
        <v>0</v>
      </c>
      <c r="AQ198" s="21">
        <f t="shared" si="125"/>
        <v>0</v>
      </c>
      <c r="AR198" s="21">
        <f t="shared" si="126"/>
        <v>0</v>
      </c>
      <c r="AS198" s="21">
        <f t="shared" si="127"/>
        <v>0</v>
      </c>
      <c r="AU198" s="21">
        <f t="shared" si="128"/>
        <v>0</v>
      </c>
    </row>
    <row r="199" spans="1:47" x14ac:dyDescent="0.25">
      <c r="A199" s="4" t="s">
        <v>11</v>
      </c>
      <c r="B199" t="s">
        <v>123</v>
      </c>
      <c r="C199" t="s">
        <v>88</v>
      </c>
      <c r="D199">
        <v>100134</v>
      </c>
      <c r="E199" s="21">
        <v>750</v>
      </c>
      <c r="G199" s="21" t="s">
        <v>190</v>
      </c>
      <c r="AJ199" s="21">
        <f t="shared" si="120"/>
        <v>0</v>
      </c>
      <c r="AL199" s="21">
        <f t="shared" si="121"/>
        <v>750</v>
      </c>
      <c r="AN199" s="21">
        <f t="shared" si="122"/>
        <v>0</v>
      </c>
      <c r="AO199" s="21">
        <f t="shared" si="123"/>
        <v>0</v>
      </c>
      <c r="AP199" s="21">
        <f t="shared" si="124"/>
        <v>0</v>
      </c>
      <c r="AQ199" s="21">
        <f t="shared" si="125"/>
        <v>0</v>
      </c>
      <c r="AR199" s="21">
        <f t="shared" si="126"/>
        <v>0</v>
      </c>
      <c r="AS199" s="21">
        <f t="shared" si="127"/>
        <v>0</v>
      </c>
      <c r="AU199" s="21">
        <f t="shared" si="128"/>
        <v>0</v>
      </c>
    </row>
    <row r="200" spans="1:47" x14ac:dyDescent="0.25">
      <c r="A200" s="4" t="s">
        <v>11</v>
      </c>
      <c r="B200" t="s">
        <v>124</v>
      </c>
      <c r="C200" t="s">
        <v>88</v>
      </c>
      <c r="D200">
        <v>100138</v>
      </c>
      <c r="E200" s="21">
        <v>3650</v>
      </c>
      <c r="G200" s="21" t="s">
        <v>292</v>
      </c>
      <c r="I200" s="21">
        <v>50.231000000000002</v>
      </c>
      <c r="J200" s="21">
        <v>88.171000000000006</v>
      </c>
      <c r="K200" s="21">
        <v>6.68</v>
      </c>
      <c r="L200" s="21">
        <v>56.91</v>
      </c>
      <c r="M200" s="21">
        <v>265.84800000000001</v>
      </c>
      <c r="N200" s="21">
        <v>287.49</v>
      </c>
      <c r="P200" s="21">
        <v>64.391000000000005</v>
      </c>
      <c r="Q200" s="21">
        <v>212.14400000000001</v>
      </c>
      <c r="R200" s="21">
        <v>904.68499999999995</v>
      </c>
      <c r="T200" s="21">
        <v>101.53</v>
      </c>
      <c r="U200" s="21">
        <v>61.185000000000002</v>
      </c>
      <c r="V200" s="21">
        <v>508.18400000000003</v>
      </c>
      <c r="W200" s="21">
        <v>140.53899999999999</v>
      </c>
      <c r="X200" s="21">
        <v>455.54899999999998</v>
      </c>
      <c r="Y200" s="21">
        <v>27.786999999999999</v>
      </c>
      <c r="Z200" s="21">
        <v>25.65</v>
      </c>
      <c r="AA200" s="21">
        <v>1.603</v>
      </c>
      <c r="AH200" s="47">
        <f>+R200/E200</f>
        <v>0.24785890410958902</v>
      </c>
      <c r="AJ200" s="21">
        <f t="shared" si="120"/>
        <v>3258.5770000000002</v>
      </c>
      <c r="AL200" s="21">
        <f t="shared" si="121"/>
        <v>391.42299999999977</v>
      </c>
      <c r="AN200" s="21">
        <f t="shared" si="122"/>
        <v>50.231000000000002</v>
      </c>
      <c r="AO200" s="21">
        <f t="shared" si="123"/>
        <v>88.171000000000006</v>
      </c>
      <c r="AP200" s="21">
        <f t="shared" si="124"/>
        <v>6.68</v>
      </c>
      <c r="AQ200" s="21">
        <f t="shared" si="125"/>
        <v>56.91</v>
      </c>
      <c r="AR200" s="21">
        <f t="shared" si="126"/>
        <v>265.84800000000001</v>
      </c>
      <c r="AS200" s="21">
        <f t="shared" si="127"/>
        <v>287.49</v>
      </c>
      <c r="AU200" s="21">
        <f t="shared" si="128"/>
        <v>755.33</v>
      </c>
    </row>
    <row r="201" spans="1:47" x14ac:dyDescent="0.25">
      <c r="A201" s="4" t="s">
        <v>11</v>
      </c>
      <c r="B201" t="s">
        <v>184</v>
      </c>
      <c r="C201" t="s">
        <v>88</v>
      </c>
      <c r="D201">
        <v>140344</v>
      </c>
      <c r="E201" s="21">
        <v>110</v>
      </c>
      <c r="G201" s="21" t="s">
        <v>210</v>
      </c>
      <c r="AJ201" s="21">
        <f t="shared" si="120"/>
        <v>0</v>
      </c>
      <c r="AL201" s="21">
        <f t="shared" si="121"/>
        <v>110</v>
      </c>
      <c r="AN201" s="21">
        <f t="shared" si="122"/>
        <v>0</v>
      </c>
      <c r="AO201" s="21">
        <f t="shared" si="123"/>
        <v>0</v>
      </c>
      <c r="AP201" s="21">
        <f t="shared" si="124"/>
        <v>0</v>
      </c>
      <c r="AQ201" s="21">
        <f t="shared" si="125"/>
        <v>0</v>
      </c>
      <c r="AR201" s="21">
        <f t="shared" si="126"/>
        <v>0</v>
      </c>
      <c r="AS201" s="21">
        <f t="shared" si="127"/>
        <v>0</v>
      </c>
      <c r="AU201" s="21">
        <f t="shared" si="128"/>
        <v>0</v>
      </c>
    </row>
    <row r="203" spans="1:47" s="20" customFormat="1" x14ac:dyDescent="0.25">
      <c r="A203" s="15"/>
      <c r="B203" s="15" t="s">
        <v>150</v>
      </c>
      <c r="C203" s="15"/>
      <c r="D203" s="15"/>
      <c r="E203" s="29">
        <f>SUM(E195:E202)</f>
        <v>16754</v>
      </c>
      <c r="F203" s="29"/>
      <c r="G203" s="29"/>
      <c r="H203" s="29"/>
      <c r="I203" s="29">
        <f t="shared" ref="I203:AL203" si="129">SUM(I195:I202)</f>
        <v>99.98</v>
      </c>
      <c r="J203" s="29">
        <f t="shared" si="129"/>
        <v>175.49600000000001</v>
      </c>
      <c r="K203" s="29">
        <f t="shared" si="129"/>
        <v>13.295999999999999</v>
      </c>
      <c r="L203" s="29">
        <f t="shared" si="129"/>
        <v>113.274</v>
      </c>
      <c r="M203" s="29">
        <f t="shared" si="129"/>
        <v>529.14699999999993</v>
      </c>
      <c r="N203" s="29">
        <f t="shared" si="129"/>
        <v>572.22299999999996</v>
      </c>
      <c r="O203" s="29">
        <f t="shared" si="129"/>
        <v>0</v>
      </c>
      <c r="P203" s="29">
        <f t="shared" si="129"/>
        <v>128.16500000000002</v>
      </c>
      <c r="Q203" s="29">
        <f t="shared" si="129"/>
        <v>422.25400000000002</v>
      </c>
      <c r="R203" s="29">
        <f t="shared" si="129"/>
        <v>1800.6949999999999</v>
      </c>
      <c r="S203" s="29">
        <f t="shared" si="129"/>
        <v>0</v>
      </c>
      <c r="T203" s="29">
        <f t="shared" si="129"/>
        <v>202.08600000000001</v>
      </c>
      <c r="U203" s="29">
        <f t="shared" si="129"/>
        <v>121.783</v>
      </c>
      <c r="V203" s="29">
        <f t="shared" si="129"/>
        <v>1011.495</v>
      </c>
      <c r="W203" s="29">
        <f t="shared" si="129"/>
        <v>279.73</v>
      </c>
      <c r="X203" s="29">
        <f t="shared" si="129"/>
        <v>906.72900000000004</v>
      </c>
      <c r="Y203" s="29">
        <f t="shared" si="129"/>
        <v>55.308</v>
      </c>
      <c r="Z203" s="29">
        <f t="shared" si="129"/>
        <v>51.054000000000002</v>
      </c>
      <c r="AA203" s="29">
        <f t="shared" si="129"/>
        <v>3.1909999999999998</v>
      </c>
      <c r="AB203" s="29">
        <f t="shared" si="129"/>
        <v>0</v>
      </c>
      <c r="AC203" s="29">
        <f t="shared" si="129"/>
        <v>0</v>
      </c>
      <c r="AD203" s="29">
        <f t="shared" si="129"/>
        <v>0</v>
      </c>
      <c r="AE203" s="29">
        <f t="shared" si="129"/>
        <v>0</v>
      </c>
      <c r="AF203" s="29">
        <f t="shared" si="129"/>
        <v>0</v>
      </c>
      <c r="AG203" s="29"/>
      <c r="AH203" s="48">
        <f>+R203/E203</f>
        <v>0.1074785125940074</v>
      </c>
      <c r="AI203" s="29"/>
      <c r="AJ203" s="29">
        <f t="shared" si="129"/>
        <v>6485.9060000000009</v>
      </c>
      <c r="AK203" s="29"/>
      <c r="AL203" s="29">
        <f t="shared" si="129"/>
        <v>10268.094000000001</v>
      </c>
      <c r="AM203" s="27"/>
      <c r="AN203" s="29">
        <f t="shared" ref="AN203:AS203" si="130">SUM(AN195:AN202)</f>
        <v>99.98</v>
      </c>
      <c r="AO203" s="29">
        <f t="shared" si="130"/>
        <v>175.49600000000001</v>
      </c>
      <c r="AP203" s="29">
        <f t="shared" si="130"/>
        <v>13.295999999999999</v>
      </c>
      <c r="AQ203" s="29">
        <f t="shared" si="130"/>
        <v>113.274</v>
      </c>
      <c r="AR203" s="29">
        <f t="shared" si="130"/>
        <v>529.14699999999993</v>
      </c>
      <c r="AS203" s="29">
        <f t="shared" si="130"/>
        <v>572.22299999999996</v>
      </c>
      <c r="AT203" s="29"/>
      <c r="AU203" s="29">
        <f>SUM(AU195:AU202)</f>
        <v>1503.4160000000002</v>
      </c>
    </row>
    <row r="205" spans="1:47" x14ac:dyDescent="0.25">
      <c r="A205" s="2" t="s">
        <v>125</v>
      </c>
    </row>
    <row r="206" spans="1:47" x14ac:dyDescent="0.25">
      <c r="A206" s="4" t="s">
        <v>11</v>
      </c>
      <c r="B206" t="s">
        <v>126</v>
      </c>
      <c r="C206" t="s">
        <v>129</v>
      </c>
      <c r="D206" s="5" t="s">
        <v>177</v>
      </c>
      <c r="E206" s="21">
        <v>19166</v>
      </c>
      <c r="G206" s="21" t="s">
        <v>293</v>
      </c>
      <c r="L206" s="28"/>
      <c r="R206" s="21">
        <v>3095</v>
      </c>
      <c r="AH206" s="47">
        <f>+R206/E206</f>
        <v>0.16148387770009393</v>
      </c>
      <c r="AJ206" s="21">
        <v>14043</v>
      </c>
      <c r="AL206" s="21">
        <f>E206-AJ206</f>
        <v>5123</v>
      </c>
      <c r="AN206" s="21">
        <f t="shared" ref="AN206:AS207" si="131">I206</f>
        <v>0</v>
      </c>
      <c r="AO206" s="21">
        <f t="shared" si="131"/>
        <v>0</v>
      </c>
      <c r="AP206" s="21">
        <f t="shared" si="131"/>
        <v>0</v>
      </c>
      <c r="AR206" s="21">
        <f t="shared" si="131"/>
        <v>0</v>
      </c>
      <c r="AS206" s="21">
        <f t="shared" si="131"/>
        <v>0</v>
      </c>
      <c r="AU206" s="21">
        <f>SUM(AN206:AT206)</f>
        <v>0</v>
      </c>
    </row>
    <row r="207" spans="1:47" x14ac:dyDescent="0.25">
      <c r="A207" s="4" t="s">
        <v>128</v>
      </c>
      <c r="B207" t="s">
        <v>127</v>
      </c>
      <c r="C207" t="s">
        <v>129</v>
      </c>
      <c r="D207" s="5" t="s">
        <v>177</v>
      </c>
      <c r="E207" s="21">
        <v>126959</v>
      </c>
      <c r="G207" s="21" t="s">
        <v>293</v>
      </c>
      <c r="R207" s="21">
        <v>13156</v>
      </c>
      <c r="AH207" s="47">
        <f>+R207/E207</f>
        <v>0.10362400459991021</v>
      </c>
      <c r="AJ207" s="21">
        <v>126959</v>
      </c>
      <c r="AL207" s="21">
        <f>E207-AJ207</f>
        <v>0</v>
      </c>
      <c r="AN207" s="21">
        <f t="shared" si="131"/>
        <v>0</v>
      </c>
      <c r="AO207" s="21">
        <f t="shared" si="131"/>
        <v>0</v>
      </c>
      <c r="AP207" s="21">
        <f t="shared" si="131"/>
        <v>0</v>
      </c>
      <c r="AQ207" s="21">
        <f t="shared" si="131"/>
        <v>0</v>
      </c>
      <c r="AR207" s="21">
        <f t="shared" si="131"/>
        <v>0</v>
      </c>
      <c r="AS207" s="21">
        <f t="shared" si="131"/>
        <v>0</v>
      </c>
      <c r="AU207" s="21">
        <f>SUM(AN207:AT207)</f>
        <v>0</v>
      </c>
    </row>
    <row r="209" spans="1:47" s="20" customFormat="1" x14ac:dyDescent="0.25">
      <c r="A209" s="15"/>
      <c r="B209" s="15" t="s">
        <v>167</v>
      </c>
      <c r="C209" s="15"/>
      <c r="D209" s="15"/>
      <c r="E209" s="29">
        <f>SUM(E206:E208)</f>
        <v>146125</v>
      </c>
      <c r="F209" s="29"/>
      <c r="G209" s="29"/>
      <c r="H209" s="29"/>
      <c r="I209" s="29">
        <f t="shared" ref="I209:AL209" si="132">SUM(I206:I208)</f>
        <v>0</v>
      </c>
      <c r="J209" s="29">
        <f t="shared" si="132"/>
        <v>0</v>
      </c>
      <c r="K209" s="29">
        <f t="shared" si="132"/>
        <v>0</v>
      </c>
      <c r="L209" s="29">
        <f t="shared" si="132"/>
        <v>0</v>
      </c>
      <c r="M209" s="29">
        <f t="shared" si="132"/>
        <v>0</v>
      </c>
      <c r="N209" s="29">
        <f t="shared" si="132"/>
        <v>0</v>
      </c>
      <c r="O209" s="29">
        <f t="shared" si="132"/>
        <v>0</v>
      </c>
      <c r="P209" s="29">
        <f t="shared" si="132"/>
        <v>0</v>
      </c>
      <c r="Q209" s="29">
        <f t="shared" si="132"/>
        <v>0</v>
      </c>
      <c r="R209" s="29">
        <f t="shared" si="132"/>
        <v>16251</v>
      </c>
      <c r="S209" s="29">
        <f t="shared" si="132"/>
        <v>0</v>
      </c>
      <c r="T209" s="29">
        <f t="shared" si="132"/>
        <v>0</v>
      </c>
      <c r="U209" s="29">
        <f t="shared" si="132"/>
        <v>0</v>
      </c>
      <c r="V209" s="29">
        <f t="shared" si="132"/>
        <v>0</v>
      </c>
      <c r="W209" s="29">
        <f t="shared" si="132"/>
        <v>0</v>
      </c>
      <c r="X209" s="29">
        <f t="shared" si="132"/>
        <v>0</v>
      </c>
      <c r="Y209" s="29">
        <f t="shared" si="132"/>
        <v>0</v>
      </c>
      <c r="Z209" s="29">
        <f t="shared" si="132"/>
        <v>0</v>
      </c>
      <c r="AA209" s="29">
        <f t="shared" si="132"/>
        <v>0</v>
      </c>
      <c r="AB209" s="29">
        <f t="shared" si="132"/>
        <v>0</v>
      </c>
      <c r="AC209" s="29">
        <f t="shared" si="132"/>
        <v>0</v>
      </c>
      <c r="AD209" s="29">
        <f t="shared" si="132"/>
        <v>0</v>
      </c>
      <c r="AE209" s="29">
        <f t="shared" si="132"/>
        <v>0</v>
      </c>
      <c r="AF209" s="29">
        <f t="shared" si="132"/>
        <v>0</v>
      </c>
      <c r="AG209" s="29"/>
      <c r="AH209" s="48">
        <f>+R209/E209</f>
        <v>0.11121300256629597</v>
      </c>
      <c r="AI209" s="29"/>
      <c r="AJ209" s="29">
        <f t="shared" si="132"/>
        <v>141002</v>
      </c>
      <c r="AK209" s="29"/>
      <c r="AL209" s="29">
        <f t="shared" si="132"/>
        <v>5123</v>
      </c>
      <c r="AM209" s="27"/>
      <c r="AN209" s="29">
        <f t="shared" ref="AN209:AU209" si="133">SUM(AN206:AN208)</f>
        <v>0</v>
      </c>
      <c r="AO209" s="29">
        <f t="shared" si="133"/>
        <v>0</v>
      </c>
      <c r="AP209" s="29">
        <f t="shared" si="133"/>
        <v>0</v>
      </c>
      <c r="AQ209" s="29">
        <f t="shared" si="133"/>
        <v>0</v>
      </c>
      <c r="AR209" s="29">
        <f t="shared" si="133"/>
        <v>0</v>
      </c>
      <c r="AS209" s="29">
        <f t="shared" si="133"/>
        <v>0</v>
      </c>
      <c r="AT209" s="29">
        <f t="shared" si="133"/>
        <v>0</v>
      </c>
      <c r="AU209" s="29">
        <f t="shared" si="133"/>
        <v>0</v>
      </c>
    </row>
    <row r="211" spans="1:47" s="20" customFormat="1" x14ac:dyDescent="0.25">
      <c r="A211" s="34"/>
      <c r="B211" s="34"/>
      <c r="C211" s="34" t="s">
        <v>151</v>
      </c>
      <c r="D211" s="34"/>
      <c r="E211" s="36">
        <f>E18+E30+E40+E51+E64+E69+E76+E83+E101+E111+E132+E148+E192+E203+E209</f>
        <v>705236.84499999997</v>
      </c>
      <c r="F211" s="36"/>
      <c r="G211" s="36"/>
      <c r="H211" s="36"/>
      <c r="I211" s="36">
        <f t="shared" ref="I211:AL211" si="134">I18+I30+I40+I51+I64+I69+I76+I83+I101+I111+I132+I148+I192+I203+I209</f>
        <v>3212.1289999999999</v>
      </c>
      <c r="J211" s="36">
        <f t="shared" si="134"/>
        <v>11013.993</v>
      </c>
      <c r="K211" s="36">
        <f t="shared" si="134"/>
        <v>364.59399999999999</v>
      </c>
      <c r="L211" s="36">
        <f t="shared" si="134"/>
        <v>1214.0300000000002</v>
      </c>
      <c r="M211" s="36">
        <f t="shared" si="134"/>
        <v>12628.055</v>
      </c>
      <c r="N211" s="36">
        <f t="shared" si="134"/>
        <v>12860.853999999999</v>
      </c>
      <c r="O211" s="36">
        <f t="shared" si="134"/>
        <v>691.04200000000003</v>
      </c>
      <c r="P211" s="36">
        <f t="shared" si="134"/>
        <v>5240.0451600000006</v>
      </c>
      <c r="Q211" s="36">
        <f t="shared" si="134"/>
        <v>6096.2838399999991</v>
      </c>
      <c r="R211" s="36">
        <f>R18+R30+R40+R51+R64+R69+R76+R83+R101+R111+R132+R148+R192+R203+R209+2</f>
        <v>86681.600000000006</v>
      </c>
      <c r="S211" s="36">
        <f t="shared" si="134"/>
        <v>21971.877</v>
      </c>
      <c r="T211" s="36">
        <f t="shared" si="134"/>
        <v>15657.902</v>
      </c>
      <c r="U211" s="36">
        <f t="shared" si="134"/>
        <v>9382.3689999999988</v>
      </c>
      <c r="V211" s="36">
        <f t="shared" si="134"/>
        <v>42606.123</v>
      </c>
      <c r="W211" s="36">
        <f t="shared" si="134"/>
        <v>20749.252</v>
      </c>
      <c r="X211" s="36">
        <f t="shared" si="134"/>
        <v>11641.699999999999</v>
      </c>
      <c r="Y211" s="36">
        <f t="shared" si="134"/>
        <v>54335.382999999987</v>
      </c>
      <c r="Z211" s="36">
        <f t="shared" si="134"/>
        <v>6154.1589999999997</v>
      </c>
      <c r="AA211" s="36">
        <f t="shared" si="134"/>
        <v>2614.54</v>
      </c>
      <c r="AB211" s="36">
        <f t="shared" si="134"/>
        <v>1799.4650000000001</v>
      </c>
      <c r="AC211" s="36">
        <f t="shared" si="134"/>
        <v>570.8309999999999</v>
      </c>
      <c r="AD211" s="36">
        <f>AD18+AD30+AD40+AD51+AD64+AD69+AD76+AD83+AD101+AD111+AD132+AD148+AD192+AD203+AD209</f>
        <v>2728.3619999999996</v>
      </c>
      <c r="AE211" s="36">
        <f t="shared" si="134"/>
        <v>1947.625</v>
      </c>
      <c r="AF211" s="36">
        <f t="shared" si="134"/>
        <v>5325.8329999999996</v>
      </c>
      <c r="AG211" s="36"/>
      <c r="AH211" s="49">
        <f>+R211/E211</f>
        <v>0.12291133200790155</v>
      </c>
      <c r="AI211" s="36"/>
      <c r="AJ211" s="36">
        <f t="shared" si="134"/>
        <v>462237.04700000008</v>
      </c>
      <c r="AK211" s="36"/>
      <c r="AL211" s="36">
        <f t="shared" si="134"/>
        <v>242992.09400000001</v>
      </c>
      <c r="AM211" s="27"/>
      <c r="AN211" s="36">
        <f t="shared" ref="AN211:AS211" si="135">AN18+AN30+AN40+AN51+AN64+AN69+AN76+AN83+AN101+AN111+AN132+AN148+AN192+AN203+AN209</f>
        <v>3212.1289999999999</v>
      </c>
      <c r="AO211" s="36">
        <f t="shared" si="135"/>
        <v>11013.993</v>
      </c>
      <c r="AP211" s="36">
        <f t="shared" si="135"/>
        <v>364.59399999999999</v>
      </c>
      <c r="AQ211" s="36">
        <f t="shared" si="135"/>
        <v>1214.0300000000002</v>
      </c>
      <c r="AR211" s="36">
        <f t="shared" si="135"/>
        <v>12628.055</v>
      </c>
      <c r="AS211" s="36">
        <f t="shared" si="135"/>
        <v>12860.853999999999</v>
      </c>
      <c r="AT211" s="36"/>
      <c r="AU211" s="36">
        <f>AU18+AU30+AU40+AU51+AU64+AU69+AU76+AU83+AU101+AU111+AU132+AU148+AU192+AU203+AU209</f>
        <v>41293.654999999999</v>
      </c>
    </row>
    <row r="213" spans="1:47" x14ac:dyDescent="0.25">
      <c r="B213" s="30">
        <f ca="1">NOW()</f>
        <v>37162.539791550924</v>
      </c>
    </row>
    <row r="214" spans="1:47" x14ac:dyDescent="0.25">
      <c r="B214" s="31" t="str">
        <f ca="1">CELL("filename",A183)</f>
        <v>O:\Corporate\GPGFin\Cfp\0204Plan\Corp\Allocations\[Corp_2002_Alloc_3.xls]By Group</v>
      </c>
    </row>
  </sheetData>
  <phoneticPr fontId="0" type="noConversion"/>
  <pageMargins left="0.25" right="0.25" top="0.25" bottom="0" header="0" footer="0"/>
  <pageSetup paperSize="5" scale="52" fitToHeight="0" orientation="landscape" horizontalDpi="300" verticalDpi="300" r:id="rId1"/>
  <headerFooter alignWithMargins="0"/>
  <rowBreaks count="2" manualBreakCount="2">
    <brk id="83" max="35" man="1"/>
    <brk id="149" max="3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topLeftCell="M7" workbookViewId="0">
      <selection activeCell="Y39" sqref="Y39"/>
    </sheetView>
  </sheetViews>
  <sheetFormatPr defaultRowHeight="13.2" x14ac:dyDescent="0.25"/>
  <cols>
    <col min="4" max="4" width="9.6640625" customWidth="1"/>
    <col min="5" max="5" width="2.44140625" customWidth="1"/>
  </cols>
  <sheetData>
    <row r="1" spans="1:30" s="7" customFormat="1" ht="15.75" customHeight="1" x14ac:dyDescent="0.3">
      <c r="A1" s="11" t="s">
        <v>178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1:30" s="7" customFormat="1" ht="15.75" customHeight="1" x14ac:dyDescent="0.3">
      <c r="A2" s="11" t="s">
        <v>179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1:30" s="7" customFormat="1" ht="15.75" customHeight="1" x14ac:dyDescent="0.3">
      <c r="A3" s="12" t="s">
        <v>180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spans="1:30" s="7" customFormat="1" ht="12.9" customHeight="1" x14ac:dyDescent="0.25">
      <c r="A4" s="13" t="s">
        <v>181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 s="7" customFormat="1" ht="12.9" customHeight="1" x14ac:dyDescent="0.2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 s="2" customFormat="1" x14ac:dyDescent="0.25">
      <c r="A6" s="3"/>
      <c r="B6" s="3"/>
      <c r="C6" s="3"/>
      <c r="D6" s="3"/>
      <c r="E6" s="3"/>
      <c r="F6" s="3"/>
      <c r="G6" s="3"/>
      <c r="H6" s="3"/>
      <c r="I6" s="3" t="s">
        <v>161</v>
      </c>
      <c r="J6" s="3"/>
      <c r="K6" s="3" t="s">
        <v>130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 t="s">
        <v>137</v>
      </c>
      <c r="AD6" s="3" t="s">
        <v>139</v>
      </c>
    </row>
    <row r="7" spans="1:30" s="2" customFormat="1" x14ac:dyDescent="0.25">
      <c r="A7" s="6"/>
      <c r="B7" s="3"/>
      <c r="C7" s="3"/>
      <c r="D7" s="3"/>
      <c r="E7" s="3"/>
      <c r="F7" s="44" t="s">
        <v>157</v>
      </c>
      <c r="G7" s="44" t="s">
        <v>158</v>
      </c>
      <c r="H7" s="44" t="s">
        <v>160</v>
      </c>
      <c r="I7" s="44" t="s">
        <v>159</v>
      </c>
      <c r="J7" s="44" t="s">
        <v>162</v>
      </c>
      <c r="K7" s="44" t="s">
        <v>172</v>
      </c>
      <c r="L7" s="44" t="s">
        <v>163</v>
      </c>
      <c r="M7" s="44" t="s">
        <v>173</v>
      </c>
      <c r="N7" s="44" t="s">
        <v>166</v>
      </c>
      <c r="O7" s="44" t="s">
        <v>155</v>
      </c>
      <c r="P7" s="44" t="s">
        <v>164</v>
      </c>
      <c r="Q7" s="44" t="s">
        <v>131</v>
      </c>
      <c r="R7" s="44" t="s">
        <v>132</v>
      </c>
      <c r="S7" s="44" t="s">
        <v>135</v>
      </c>
      <c r="T7" s="44" t="s">
        <v>136</v>
      </c>
      <c r="U7" s="44" t="s">
        <v>133</v>
      </c>
      <c r="V7" s="44" t="s">
        <v>152</v>
      </c>
      <c r="W7" s="44" t="s">
        <v>134</v>
      </c>
      <c r="X7" s="44" t="s">
        <v>156</v>
      </c>
      <c r="Y7" s="44" t="s">
        <v>174</v>
      </c>
      <c r="Z7" s="44" t="s">
        <v>175</v>
      </c>
      <c r="AA7" s="44" t="s">
        <v>165</v>
      </c>
      <c r="AB7" s="44" t="s">
        <v>320</v>
      </c>
      <c r="AC7" s="44" t="s">
        <v>138</v>
      </c>
      <c r="AD7" s="44" t="s">
        <v>140</v>
      </c>
    </row>
    <row r="8" spans="1:30" s="2" customFormat="1" x14ac:dyDescent="0.25">
      <c r="A8" s="3"/>
      <c r="B8" s="3"/>
      <c r="C8" s="3"/>
      <c r="D8" s="3"/>
      <c r="E8" s="3"/>
    </row>
    <row r="9" spans="1:30" x14ac:dyDescent="0.25">
      <c r="A9" s="2" t="s">
        <v>13</v>
      </c>
      <c r="F9" s="21">
        <f>'By Group'!I18</f>
        <v>0</v>
      </c>
      <c r="G9" s="21">
        <f>'By Group'!J18</f>
        <v>0</v>
      </c>
      <c r="H9" s="21">
        <f>'By Group'!K18</f>
        <v>0</v>
      </c>
      <c r="I9" s="21">
        <f>'By Group'!L18</f>
        <v>0</v>
      </c>
      <c r="J9" s="21">
        <f>'By Group'!M18</f>
        <v>0</v>
      </c>
      <c r="K9" s="21">
        <f>'By Group'!N18</f>
        <v>60</v>
      </c>
      <c r="L9" s="21">
        <f>'By Group'!O18</f>
        <v>0</v>
      </c>
      <c r="M9" s="21">
        <f>'By Group'!P18</f>
        <v>13.5</v>
      </c>
      <c r="N9" s="21">
        <f>'By Group'!Q18</f>
        <v>0</v>
      </c>
      <c r="O9" s="21">
        <f>'By Group'!R18</f>
        <v>139.5</v>
      </c>
      <c r="P9" s="21">
        <f>'By Group'!S18</f>
        <v>33</v>
      </c>
      <c r="Q9" s="21">
        <f>'By Group'!T18</f>
        <v>33</v>
      </c>
      <c r="R9" s="21">
        <f>'By Group'!U18</f>
        <v>12</v>
      </c>
      <c r="S9" s="21">
        <f>'By Group'!V18</f>
        <v>61</v>
      </c>
      <c r="T9" s="21">
        <f>'By Group'!W18</f>
        <v>29</v>
      </c>
      <c r="U9" s="21">
        <f>'By Group'!X18</f>
        <v>28.5</v>
      </c>
      <c r="V9" s="21">
        <f>'By Group'!Y18</f>
        <v>81</v>
      </c>
      <c r="W9" s="21">
        <f>'By Group'!Z18</f>
        <v>6</v>
      </c>
      <c r="X9" s="21">
        <f>'By Group'!AA18</f>
        <v>4.5</v>
      </c>
      <c r="Y9" s="21">
        <f>'By Group'!AB18</f>
        <v>0</v>
      </c>
      <c r="Z9" s="21">
        <f>'By Group'!AC18</f>
        <v>0</v>
      </c>
      <c r="AA9" s="21">
        <f>'By Group'!AE18</f>
        <v>0</v>
      </c>
      <c r="AB9" s="21">
        <f>'By Group'!AF18</f>
        <v>0</v>
      </c>
      <c r="AC9" s="21">
        <f>'By Group'!AJ18</f>
        <v>501</v>
      </c>
      <c r="AD9" s="21">
        <f>'By Group'!AL18</f>
        <v>23899</v>
      </c>
    </row>
    <row r="10" spans="1:30" x14ac:dyDescent="0.25">
      <c r="A10" s="2"/>
    </row>
    <row r="11" spans="1:30" x14ac:dyDescent="0.25">
      <c r="A11" s="2" t="s">
        <v>21</v>
      </c>
      <c r="F11" s="21">
        <f>'By Group'!I30</f>
        <v>28.437999999999999</v>
      </c>
      <c r="G11" s="21">
        <f>'By Group'!J30</f>
        <v>28.437999999999999</v>
      </c>
      <c r="H11" s="21">
        <f>'By Group'!K30</f>
        <v>0</v>
      </c>
      <c r="I11" s="21">
        <f>'By Group'!L30</f>
        <v>339.19</v>
      </c>
      <c r="J11" s="21">
        <f>'By Group'!M30</f>
        <v>113.75</v>
      </c>
      <c r="K11" s="21">
        <f>'By Group'!N30</f>
        <v>1191.3579999999999</v>
      </c>
      <c r="L11" s="21">
        <f>'By Group'!O30</f>
        <v>156.18</v>
      </c>
      <c r="M11" s="21">
        <f>'By Group'!P30</f>
        <v>317.33299999999997</v>
      </c>
      <c r="N11" s="21">
        <f>'By Group'!Q30</f>
        <v>6.4950000000000001</v>
      </c>
      <c r="O11" s="21">
        <f>'By Group'!R30</f>
        <v>2382.6579999999999</v>
      </c>
      <c r="P11" s="21">
        <f>'By Group'!S30</f>
        <v>436.13299999999998</v>
      </c>
      <c r="Q11" s="21">
        <f>'By Group'!T30</f>
        <v>375.69599999999997</v>
      </c>
      <c r="R11" s="21">
        <f>'By Group'!U30</f>
        <v>314.95599999999996</v>
      </c>
      <c r="S11" s="21">
        <f>'By Group'!V30</f>
        <v>760.20099999999991</v>
      </c>
      <c r="T11" s="21">
        <f>'By Group'!W30</f>
        <v>364.97099999999995</v>
      </c>
      <c r="U11" s="21">
        <f>'By Group'!X30</f>
        <v>275.69299999999998</v>
      </c>
      <c r="V11" s="21">
        <f>'By Group'!Y30</f>
        <v>1691.896</v>
      </c>
      <c r="W11" s="21">
        <f>'By Group'!Z30</f>
        <v>326.87299999999999</v>
      </c>
      <c r="X11" s="21">
        <f>'By Group'!AA30</f>
        <v>275.69299999999998</v>
      </c>
      <c r="Y11" s="21">
        <f>'By Group'!AB30</f>
        <v>116.50999999999999</v>
      </c>
      <c r="Z11" s="21">
        <f>'By Group'!AC30</f>
        <v>56.849999999999994</v>
      </c>
      <c r="AA11" s="21">
        <f>'By Group'!AE30</f>
        <v>5</v>
      </c>
      <c r="AB11" s="21">
        <f>'By Group'!AF30</f>
        <v>770</v>
      </c>
      <c r="AC11" s="21">
        <f>'By Group'!AJ30</f>
        <v>10335.312000000002</v>
      </c>
      <c r="AD11" s="21">
        <f>'By Group'!AL30</f>
        <v>8088.6879999999983</v>
      </c>
    </row>
    <row r="12" spans="1:30" x14ac:dyDescent="0.25">
      <c r="A12" s="2"/>
    </row>
    <row r="13" spans="1:30" x14ac:dyDescent="0.25">
      <c r="A13" s="2" t="s">
        <v>29</v>
      </c>
      <c r="F13" s="21">
        <f>'By Group'!I40</f>
        <v>0</v>
      </c>
      <c r="G13" s="21">
        <f>'By Group'!J40</f>
        <v>0</v>
      </c>
      <c r="H13" s="21">
        <f>'By Group'!K40</f>
        <v>0</v>
      </c>
      <c r="I13" s="21">
        <f>'By Group'!L40</f>
        <v>0</v>
      </c>
      <c r="J13" s="21">
        <f>'By Group'!M40</f>
        <v>0</v>
      </c>
      <c r="K13" s="21">
        <f>'By Group'!N40</f>
        <v>246.72800000000001</v>
      </c>
      <c r="L13" s="21">
        <f>'By Group'!O40</f>
        <v>48.459000000000003</v>
      </c>
      <c r="M13" s="21">
        <f>'By Group'!P40</f>
        <v>36.887</v>
      </c>
      <c r="N13" s="21">
        <f>'By Group'!Q40</f>
        <v>236.63400000000001</v>
      </c>
      <c r="O13" s="21">
        <f>'By Group'!R40</f>
        <v>8090.8009999999995</v>
      </c>
      <c r="P13" s="21">
        <f>'By Group'!S40</f>
        <v>1627.0340000000001</v>
      </c>
      <c r="Q13" s="21">
        <f>'By Group'!T40</f>
        <v>1601.2839999999999</v>
      </c>
      <c r="R13" s="21">
        <f>'By Group'!U40</f>
        <v>1110.7829999999999</v>
      </c>
      <c r="S13" s="21">
        <f>'By Group'!V40</f>
        <v>3739.3810000000003</v>
      </c>
      <c r="T13" s="21">
        <f>'By Group'!W40</f>
        <v>665.53399999999999</v>
      </c>
      <c r="U13" s="21">
        <f>'By Group'!X40</f>
        <v>295.09500000000003</v>
      </c>
      <c r="V13" s="21">
        <f>'By Group'!Y40</f>
        <v>1624.4780000000001</v>
      </c>
      <c r="W13" s="21">
        <f>'By Group'!Z40</f>
        <v>96.918000000000006</v>
      </c>
      <c r="X13" s="21">
        <f>'By Group'!AA40</f>
        <v>1276.913</v>
      </c>
      <c r="Y13" s="21">
        <f>'By Group'!AB40</f>
        <v>0</v>
      </c>
      <c r="Z13" s="21">
        <f>'By Group'!AC40</f>
        <v>48.459000000000003</v>
      </c>
      <c r="AA13" s="21">
        <f>'By Group'!AE40</f>
        <v>0</v>
      </c>
      <c r="AB13" s="21">
        <f>'By Group'!AF40</f>
        <v>0</v>
      </c>
      <c r="AC13" s="21">
        <f>'By Group'!AJ40</f>
        <v>20745.388000000003</v>
      </c>
      <c r="AD13" s="21">
        <f>'By Group'!AL40</f>
        <v>0.61199999999962529</v>
      </c>
    </row>
    <row r="14" spans="1:30" x14ac:dyDescent="0.25">
      <c r="A14" s="2"/>
    </row>
    <row r="15" spans="1:30" x14ac:dyDescent="0.25">
      <c r="A15" s="2" t="s">
        <v>33</v>
      </c>
      <c r="F15" s="21">
        <f>'By Group'!I51</f>
        <v>0</v>
      </c>
      <c r="G15" s="21">
        <f>'By Group'!J51</f>
        <v>0</v>
      </c>
      <c r="H15" s="21">
        <f>'By Group'!K51</f>
        <v>0</v>
      </c>
      <c r="I15" s="21">
        <f>'By Group'!L51</f>
        <v>0</v>
      </c>
      <c r="J15" s="21">
        <f>'By Group'!M51</f>
        <v>800</v>
      </c>
      <c r="K15" s="21">
        <f>'By Group'!N51</f>
        <v>0</v>
      </c>
      <c r="L15" s="21">
        <f>'By Group'!O51</f>
        <v>0</v>
      </c>
      <c r="M15" s="21">
        <f>'By Group'!P51</f>
        <v>220</v>
      </c>
      <c r="N15" s="21">
        <f>'By Group'!Q51</f>
        <v>0</v>
      </c>
      <c r="O15" s="21">
        <f>'By Group'!R51</f>
        <v>3150</v>
      </c>
      <c r="P15" s="21">
        <f>'By Group'!S51</f>
        <v>0</v>
      </c>
      <c r="Q15" s="21">
        <f>'By Group'!T51</f>
        <v>1650</v>
      </c>
      <c r="R15" s="21">
        <f>'By Group'!U51</f>
        <v>350</v>
      </c>
      <c r="S15" s="21">
        <f>'By Group'!V51</f>
        <v>1430</v>
      </c>
      <c r="T15" s="21">
        <f>'By Group'!W51</f>
        <v>1000</v>
      </c>
      <c r="U15" s="21">
        <f>'By Group'!X51</f>
        <v>54</v>
      </c>
      <c r="V15" s="21">
        <f>'By Group'!Y51</f>
        <v>754</v>
      </c>
      <c r="W15" s="21">
        <f>'By Group'!Z51</f>
        <v>237</v>
      </c>
      <c r="X15" s="21">
        <f>'By Group'!AA51</f>
        <v>0</v>
      </c>
      <c r="Y15" s="21">
        <f>'By Group'!AB51</f>
        <v>0</v>
      </c>
      <c r="Z15" s="21">
        <f>'By Group'!AC51</f>
        <v>0</v>
      </c>
      <c r="AA15" s="21">
        <f>'By Group'!AE51</f>
        <v>0</v>
      </c>
      <c r="AB15" s="21">
        <f>'By Group'!AF51</f>
        <v>380</v>
      </c>
      <c r="AC15" s="21">
        <f>'By Group'!AJ51</f>
        <v>10025</v>
      </c>
      <c r="AD15" s="21">
        <f>'By Group'!AL51</f>
        <v>19320</v>
      </c>
    </row>
    <row r="16" spans="1:30" x14ac:dyDescent="0.25">
      <c r="A16" s="2"/>
    </row>
    <row r="17" spans="1:30" x14ac:dyDescent="0.25">
      <c r="A17" s="2" t="s">
        <v>206</v>
      </c>
      <c r="F17" s="21">
        <f>'By Group'!I64</f>
        <v>220</v>
      </c>
      <c r="G17" s="21">
        <f>'By Group'!J64</f>
        <v>337</v>
      </c>
      <c r="H17" s="21">
        <f>'By Group'!K64</f>
        <v>150</v>
      </c>
      <c r="I17" s="21">
        <f>'By Group'!L64</f>
        <v>7</v>
      </c>
      <c r="J17" s="21">
        <f>'By Group'!M64</f>
        <v>706</v>
      </c>
      <c r="K17" s="21">
        <f>'By Group'!N64</f>
        <v>243</v>
      </c>
      <c r="L17" s="21">
        <f>'By Group'!O64</f>
        <v>274</v>
      </c>
      <c r="M17" s="21">
        <f>'By Group'!P64</f>
        <v>0</v>
      </c>
      <c r="N17" s="21">
        <f>'By Group'!Q64</f>
        <v>10</v>
      </c>
      <c r="O17" s="21">
        <f>'By Group'!R64</f>
        <v>2277.5500000000002</v>
      </c>
      <c r="P17" s="21">
        <f>'By Group'!S64</f>
        <v>858.7</v>
      </c>
      <c r="Q17" s="21">
        <f>'By Group'!T64</f>
        <v>437.62</v>
      </c>
      <c r="R17" s="21">
        <f>'By Group'!U64</f>
        <v>280</v>
      </c>
      <c r="S17" s="21">
        <f>'By Group'!V64</f>
        <v>2446.84</v>
      </c>
      <c r="T17" s="21">
        <f>'By Group'!W64</f>
        <v>1286</v>
      </c>
      <c r="U17" s="21">
        <f>'By Group'!X64</f>
        <v>630</v>
      </c>
      <c r="V17" s="21">
        <f>'By Group'!Y64</f>
        <v>1276.55</v>
      </c>
      <c r="W17" s="21">
        <f>'By Group'!Z64</f>
        <v>1108.95</v>
      </c>
      <c r="X17" s="21">
        <f>'By Group'!AA64</f>
        <v>100</v>
      </c>
      <c r="Y17" s="21">
        <f>'By Group'!AB64</f>
        <v>0</v>
      </c>
      <c r="Z17" s="21">
        <f>'By Group'!AC64</f>
        <v>255</v>
      </c>
      <c r="AA17" s="21">
        <f>'By Group'!AE64</f>
        <v>0</v>
      </c>
      <c r="AB17" s="21">
        <f>'By Group'!AF64</f>
        <v>0</v>
      </c>
      <c r="AC17" s="21">
        <f>'By Group'!AJ64</f>
        <v>13413.25</v>
      </c>
      <c r="AD17" s="21">
        <f>'By Group'!AL64</f>
        <v>12067.75</v>
      </c>
    </row>
    <row r="18" spans="1:30" x14ac:dyDescent="0.25">
      <c r="A18" s="2"/>
    </row>
    <row r="19" spans="1:30" x14ac:dyDescent="0.25">
      <c r="A19" s="2" t="s">
        <v>47</v>
      </c>
      <c r="F19" s="21">
        <f>'By Group'!I69</f>
        <v>0</v>
      </c>
      <c r="G19" s="21">
        <f>'By Group'!J69</f>
        <v>0</v>
      </c>
      <c r="H19" s="21">
        <f>'By Group'!K69</f>
        <v>0</v>
      </c>
      <c r="I19" s="21">
        <f>'By Group'!L69</f>
        <v>0</v>
      </c>
      <c r="J19" s="21">
        <f>'By Group'!M69</f>
        <v>0</v>
      </c>
      <c r="K19" s="21">
        <f>'By Group'!N69</f>
        <v>0</v>
      </c>
      <c r="L19" s="21">
        <f>'By Group'!O69</f>
        <v>50</v>
      </c>
      <c r="M19" s="21">
        <f>'By Group'!P69</f>
        <v>0</v>
      </c>
      <c r="N19" s="21">
        <f>'By Group'!Q69</f>
        <v>0</v>
      </c>
      <c r="O19" s="21">
        <f>'By Group'!R69</f>
        <v>0</v>
      </c>
      <c r="P19" s="21">
        <f>'By Group'!S69</f>
        <v>0</v>
      </c>
      <c r="Q19" s="21">
        <f>'By Group'!T69</f>
        <v>0</v>
      </c>
      <c r="R19" s="21">
        <f>'By Group'!U69</f>
        <v>0</v>
      </c>
      <c r="S19" s="21">
        <f>'By Group'!V69</f>
        <v>0</v>
      </c>
      <c r="T19" s="21">
        <f>'By Group'!W69</f>
        <v>0</v>
      </c>
      <c r="U19" s="21">
        <f>'By Group'!X69</f>
        <v>0</v>
      </c>
      <c r="V19" s="21">
        <f>'By Group'!Y69</f>
        <v>0</v>
      </c>
      <c r="W19" s="21">
        <f>'By Group'!Z69</f>
        <v>0</v>
      </c>
      <c r="X19" s="21">
        <f>'By Group'!AA69</f>
        <v>0</v>
      </c>
      <c r="Y19" s="21">
        <f>'By Group'!AB69</f>
        <v>0</v>
      </c>
      <c r="Z19" s="21">
        <f>'By Group'!AC69</f>
        <v>0</v>
      </c>
      <c r="AA19" s="21">
        <f>'By Group'!AE69</f>
        <v>0</v>
      </c>
      <c r="AB19" s="21">
        <f>'By Group'!AF69</f>
        <v>0</v>
      </c>
      <c r="AC19" s="21">
        <f>'By Group'!AJ69</f>
        <v>50</v>
      </c>
      <c r="AD19" s="21">
        <f>'By Group'!AL69</f>
        <v>3200</v>
      </c>
    </row>
    <row r="20" spans="1:30" x14ac:dyDescent="0.25">
      <c r="A20" s="2"/>
    </row>
    <row r="21" spans="1:30" x14ac:dyDescent="0.25">
      <c r="A21" s="2" t="s">
        <v>48</v>
      </c>
      <c r="F21" s="21">
        <f>'By Group'!I76</f>
        <v>0</v>
      </c>
      <c r="G21" s="21">
        <f>'By Group'!J76</f>
        <v>0</v>
      </c>
      <c r="H21" s="21">
        <f>'By Group'!K76</f>
        <v>0</v>
      </c>
      <c r="I21" s="21">
        <f>'By Group'!L76</f>
        <v>0</v>
      </c>
      <c r="J21" s="21">
        <f>'By Group'!M76</f>
        <v>0</v>
      </c>
      <c r="K21" s="21">
        <f>'By Group'!N76</f>
        <v>0</v>
      </c>
      <c r="L21" s="21">
        <f>'By Group'!O76</f>
        <v>0</v>
      </c>
      <c r="M21" s="21">
        <f>'By Group'!P76</f>
        <v>0</v>
      </c>
      <c r="N21" s="21">
        <f>'By Group'!Q76</f>
        <v>0</v>
      </c>
      <c r="O21" s="21">
        <f>'By Group'!R76</f>
        <v>0</v>
      </c>
      <c r="P21" s="21">
        <f>'By Group'!S76</f>
        <v>0</v>
      </c>
      <c r="Q21" s="21">
        <f>'By Group'!T76</f>
        <v>0</v>
      </c>
      <c r="R21" s="21">
        <f>'By Group'!U76</f>
        <v>0</v>
      </c>
      <c r="S21" s="21">
        <f>'By Group'!V76</f>
        <v>0</v>
      </c>
      <c r="T21" s="21">
        <f>'By Group'!W76</f>
        <v>0</v>
      </c>
      <c r="U21" s="21">
        <f>'By Group'!X76</f>
        <v>0</v>
      </c>
      <c r="V21" s="21">
        <f>'By Group'!Y76</f>
        <v>0</v>
      </c>
      <c r="W21" s="21">
        <f>'By Group'!Z76</f>
        <v>0</v>
      </c>
      <c r="X21" s="21">
        <f>'By Group'!AA76</f>
        <v>0</v>
      </c>
      <c r="Y21" s="21">
        <f>'By Group'!AB76</f>
        <v>0</v>
      </c>
      <c r="Z21" s="21">
        <f>'By Group'!AC76</f>
        <v>0</v>
      </c>
      <c r="AA21" s="21">
        <f>'By Group'!AE76</f>
        <v>0</v>
      </c>
      <c r="AB21" s="21">
        <f>'By Group'!AF76</f>
        <v>0</v>
      </c>
      <c r="AC21" s="21">
        <f>'By Group'!AJ76</f>
        <v>0</v>
      </c>
      <c r="AD21" s="21">
        <f>'By Group'!AL76</f>
        <v>8660</v>
      </c>
    </row>
    <row r="22" spans="1:30" x14ac:dyDescent="0.25">
      <c r="A22" s="2"/>
    </row>
    <row r="23" spans="1:30" x14ac:dyDescent="0.25">
      <c r="A23" s="2" t="s">
        <v>53</v>
      </c>
      <c r="F23" s="21">
        <f>'By Group'!I83</f>
        <v>2120</v>
      </c>
      <c r="G23" s="21">
        <f>'By Group'!J83</f>
        <v>9645.0500000000011</v>
      </c>
      <c r="H23" s="21">
        <f>'By Group'!K83</f>
        <v>0</v>
      </c>
      <c r="I23" s="21">
        <f>'By Group'!L83</f>
        <v>9.6999999999999993</v>
      </c>
      <c r="J23" s="21">
        <f>'By Group'!M83</f>
        <v>8382.75</v>
      </c>
      <c r="K23" s="21">
        <f>'By Group'!N83</f>
        <v>721.572</v>
      </c>
      <c r="L23" s="21">
        <f>'By Group'!O83</f>
        <v>120.4</v>
      </c>
      <c r="M23" s="21">
        <f>'By Group'!P83</f>
        <v>386.05</v>
      </c>
      <c r="N23" s="21">
        <f>'By Group'!Q83</f>
        <v>2068</v>
      </c>
      <c r="O23" s="21">
        <f>'By Group'!R83</f>
        <v>8428.7999999999993</v>
      </c>
      <c r="P23" s="21">
        <f>'By Group'!S83</f>
        <v>3112.7179999999998</v>
      </c>
      <c r="Q23" s="21">
        <f>'By Group'!T83</f>
        <v>1403.9</v>
      </c>
      <c r="R23" s="21">
        <f>'By Group'!U83</f>
        <v>1652.25</v>
      </c>
      <c r="S23" s="21">
        <f>'By Group'!V83</f>
        <v>3747.7</v>
      </c>
      <c r="T23" s="21">
        <f>'By Group'!W83</f>
        <v>988.55</v>
      </c>
      <c r="U23" s="21">
        <f>'By Group'!X83</f>
        <v>1337.6000000000001</v>
      </c>
      <c r="V23" s="21">
        <f>'By Group'!Y83</f>
        <v>36980.375999999997</v>
      </c>
      <c r="W23" s="21">
        <f>'By Group'!Z83</f>
        <v>52.8</v>
      </c>
      <c r="X23" s="21">
        <f>'By Group'!AA83</f>
        <v>2.8</v>
      </c>
      <c r="Y23" s="21">
        <f>'By Group'!AB83</f>
        <v>812.65</v>
      </c>
      <c r="Z23" s="21">
        <f>'By Group'!AC83</f>
        <v>0</v>
      </c>
      <c r="AA23" s="21">
        <f>'By Group'!AE83</f>
        <v>1881.6</v>
      </c>
      <c r="AB23" s="21">
        <f>'By Group'!AF83</f>
        <v>0</v>
      </c>
      <c r="AC23" s="21">
        <f>'By Group'!AJ83</f>
        <v>85484.966000000015</v>
      </c>
      <c r="AD23" s="21">
        <f>'By Group'!AL83</f>
        <v>1802.0339999999933</v>
      </c>
    </row>
    <row r="24" spans="1:30" x14ac:dyDescent="0.25">
      <c r="A24" s="2"/>
    </row>
    <row r="25" spans="1:30" x14ac:dyDescent="0.25">
      <c r="A25" s="2" t="s">
        <v>55</v>
      </c>
      <c r="F25" s="21">
        <f>'By Group'!I101</f>
        <v>0</v>
      </c>
      <c r="G25" s="21">
        <f>'By Group'!J101</f>
        <v>0</v>
      </c>
      <c r="H25" s="21">
        <f>'By Group'!K101</f>
        <v>0</v>
      </c>
      <c r="I25" s="21">
        <f>'By Group'!L101</f>
        <v>0</v>
      </c>
      <c r="J25" s="21">
        <f>'By Group'!M101</f>
        <v>0</v>
      </c>
      <c r="K25" s="21">
        <f>'By Group'!N101</f>
        <v>5963.7309999999998</v>
      </c>
      <c r="L25" s="21">
        <f>'By Group'!O101</f>
        <v>0</v>
      </c>
      <c r="M25" s="21">
        <f>'By Group'!P101</f>
        <v>2748.89516</v>
      </c>
      <c r="N25" s="21">
        <f>'By Group'!Q101</f>
        <v>1280.2048399999999</v>
      </c>
      <c r="O25" s="21">
        <f>'By Group'!R101</f>
        <v>6722.3850000000002</v>
      </c>
      <c r="P25" s="21">
        <f>'By Group'!S101</f>
        <v>4820.4709999999995</v>
      </c>
      <c r="Q25" s="21">
        <f>'By Group'!T101</f>
        <v>1471.99</v>
      </c>
      <c r="R25" s="21">
        <f>'By Group'!U101</f>
        <v>415.18100000000004</v>
      </c>
      <c r="S25" s="21">
        <f>'By Group'!V101</f>
        <v>4789.7269999999999</v>
      </c>
      <c r="T25" s="21">
        <f>'By Group'!W101</f>
        <v>2707.1170000000002</v>
      </c>
      <c r="U25" s="21">
        <f>'By Group'!X101</f>
        <v>1212.4940000000001</v>
      </c>
      <c r="V25" s="21">
        <f>'By Group'!Y101</f>
        <v>4483.9879999999994</v>
      </c>
      <c r="W25" s="21">
        <f>'By Group'!Z101</f>
        <v>302.959</v>
      </c>
      <c r="X25" s="21">
        <f>'By Group'!AA101</f>
        <v>8.3320000000000007</v>
      </c>
      <c r="Y25" s="21">
        <f>'By Group'!AB101</f>
        <v>373.649</v>
      </c>
      <c r="Z25" s="21">
        <f>'By Group'!AC101</f>
        <v>1</v>
      </c>
      <c r="AA25" s="21">
        <f>'By Group'!AE101</f>
        <v>0</v>
      </c>
      <c r="AB25" s="21">
        <f>'By Group'!AF101</f>
        <v>0</v>
      </c>
      <c r="AC25" s="21">
        <f>'By Group'!AJ101</f>
        <v>37302.123999999996</v>
      </c>
      <c r="AD25" s="21">
        <f>'By Group'!AL101</f>
        <v>6730.0169999999998</v>
      </c>
    </row>
    <row r="26" spans="1:30" x14ac:dyDescent="0.25">
      <c r="A26" s="2"/>
    </row>
    <row r="27" spans="1:30" x14ac:dyDescent="0.25">
      <c r="A27" s="2" t="s">
        <v>74</v>
      </c>
      <c r="F27" s="21">
        <f>'By Group'!I111</f>
        <v>362.64499999999998</v>
      </c>
      <c r="G27" s="21">
        <f>'By Group'!J111</f>
        <v>108.794</v>
      </c>
      <c r="H27" s="21">
        <f>'By Group'!K111</f>
        <v>36.265000000000001</v>
      </c>
      <c r="I27" s="21">
        <f>'By Group'!L111</f>
        <v>36.265000000000001</v>
      </c>
      <c r="J27" s="21">
        <f>'By Group'!M111</f>
        <v>362.64499999999998</v>
      </c>
      <c r="K27" s="21">
        <f>'By Group'!N111</f>
        <v>36.265000000000001</v>
      </c>
      <c r="L27" s="21">
        <f>'By Group'!O111</f>
        <v>0</v>
      </c>
      <c r="M27" s="21">
        <f>'By Group'!P111</f>
        <v>0</v>
      </c>
      <c r="N27" s="21">
        <f>'By Group'!Q111</f>
        <v>0</v>
      </c>
      <c r="O27" s="21">
        <f>'By Group'!R111</f>
        <v>253.852</v>
      </c>
      <c r="P27" s="21">
        <f>'By Group'!S111</f>
        <v>0</v>
      </c>
      <c r="Q27" s="21">
        <f>'By Group'!T111</f>
        <v>108.794</v>
      </c>
      <c r="R27" s="21">
        <f>'By Group'!U111</f>
        <v>326.38099999999997</v>
      </c>
      <c r="S27" s="21">
        <f>'By Group'!V111</f>
        <v>362.64499999999998</v>
      </c>
      <c r="T27" s="21">
        <f>'By Group'!W111</f>
        <v>362.64499999999998</v>
      </c>
      <c r="U27" s="21">
        <f>'By Group'!X111</f>
        <v>362.64499999999998</v>
      </c>
      <c r="V27" s="21">
        <f>'By Group'!Y111</f>
        <v>36.265000000000001</v>
      </c>
      <c r="W27" s="21">
        <f>'By Group'!Z111</f>
        <v>36.265000000000001</v>
      </c>
      <c r="X27" s="21">
        <f>'By Group'!AA111</f>
        <v>36.265000000000001</v>
      </c>
      <c r="Y27" s="21">
        <f>'By Group'!AB111</f>
        <v>36.265000000000001</v>
      </c>
      <c r="Z27" s="21">
        <f>'By Group'!AC111</f>
        <v>36.265000000000001</v>
      </c>
      <c r="AA27" s="21">
        <f>'By Group'!AE111</f>
        <v>0</v>
      </c>
      <c r="AB27" s="21">
        <f>'By Group'!AF111</f>
        <v>0</v>
      </c>
      <c r="AC27" s="21">
        <f>'By Group'!AJ111</f>
        <v>2901.1659999999993</v>
      </c>
      <c r="AD27" s="21">
        <f>'By Group'!AL111</f>
        <v>8598.8340000000007</v>
      </c>
    </row>
    <row r="28" spans="1:30" x14ac:dyDescent="0.25">
      <c r="A28" s="2"/>
    </row>
    <row r="29" spans="1:30" x14ac:dyDescent="0.25">
      <c r="A29" s="2" t="s">
        <v>77</v>
      </c>
      <c r="F29" s="21">
        <f>'By Group'!I132</f>
        <v>236.43199999999999</v>
      </c>
      <c r="G29" s="21">
        <f>'By Group'!J132</f>
        <v>382.35300000000001</v>
      </c>
      <c r="H29" s="21">
        <f>'By Group'!K132</f>
        <v>80.376999999999995</v>
      </c>
      <c r="I29" s="21">
        <f>'By Group'!L132</f>
        <v>280.69600000000003</v>
      </c>
      <c r="J29" s="21">
        <f>'By Group'!M132</f>
        <v>1266.4789999999998</v>
      </c>
      <c r="K29" s="21">
        <f>'By Group'!N132</f>
        <v>1213.9190000000001</v>
      </c>
      <c r="L29" s="21">
        <f>'By Group'!O132</f>
        <v>0</v>
      </c>
      <c r="M29" s="21">
        <f>'By Group'!P132</f>
        <v>715.75799999999992</v>
      </c>
      <c r="N29" s="21">
        <f>'By Group'!Q132</f>
        <v>1087.3970000000002</v>
      </c>
      <c r="O29" s="21">
        <f>'By Group'!R132</f>
        <v>3731.7580000000003</v>
      </c>
      <c r="P29" s="21">
        <f>'By Group'!S132</f>
        <v>409.66300000000001</v>
      </c>
      <c r="Q29" s="21">
        <f>'By Group'!T132</f>
        <v>495.72999999999996</v>
      </c>
      <c r="R29" s="21">
        <f>'By Group'!U132</f>
        <v>283.13799999999998</v>
      </c>
      <c r="S29" s="21">
        <f>'By Group'!V132</f>
        <v>2360.9170000000004</v>
      </c>
      <c r="T29" s="21">
        <f>'By Group'!W132</f>
        <v>774.98800000000006</v>
      </c>
      <c r="U29" s="21">
        <f>'By Group'!X132</f>
        <v>2196.489</v>
      </c>
      <c r="V29" s="21">
        <f>'By Group'!Y132</f>
        <v>429.20200000000006</v>
      </c>
      <c r="W29" s="21">
        <f>'By Group'!Z132</f>
        <v>91.328000000000003</v>
      </c>
      <c r="X29" s="21">
        <f>'By Group'!AA132</f>
        <v>3.6789999999999998</v>
      </c>
      <c r="Y29" s="21">
        <f>'By Group'!AB132</f>
        <v>0</v>
      </c>
      <c r="Z29" s="21">
        <f>'By Group'!AC132</f>
        <v>3.4380000000000002</v>
      </c>
      <c r="AA29" s="21">
        <f>'By Group'!AE132</f>
        <v>0</v>
      </c>
      <c r="AB29" s="21">
        <f>'By Group'!AF132</f>
        <v>0</v>
      </c>
      <c r="AC29" s="21">
        <f>'By Group'!AJ132</f>
        <v>16043.741000000002</v>
      </c>
      <c r="AD29" s="21">
        <f>'By Group'!AL132</f>
        <v>6536.2589999999982</v>
      </c>
    </row>
    <row r="30" spans="1:30" x14ac:dyDescent="0.25">
      <c r="A30" s="2"/>
    </row>
    <row r="31" spans="1:30" x14ac:dyDescent="0.25">
      <c r="A31" s="2" t="s">
        <v>260</v>
      </c>
      <c r="F31" s="21">
        <f>'By Group'!I148</f>
        <v>93.783000000000001</v>
      </c>
      <c r="G31" s="21">
        <f>'By Group'!J148</f>
        <v>286.01100000000002</v>
      </c>
      <c r="H31" s="21">
        <f>'By Group'!K148</f>
        <v>33.805</v>
      </c>
      <c r="I31" s="21">
        <f>'By Group'!L148</f>
        <v>355.34999999999997</v>
      </c>
      <c r="J31" s="21">
        <f>'By Group'!M148</f>
        <v>362.173</v>
      </c>
      <c r="K31" s="21">
        <f>'By Group'!N148</f>
        <v>1553.2350000000001</v>
      </c>
      <c r="L31" s="21">
        <f>'By Group'!O148</f>
        <v>0</v>
      </c>
      <c r="M31" s="21">
        <f>'By Group'!P148</f>
        <v>295.286</v>
      </c>
      <c r="N31" s="21">
        <f>'By Group'!Q148</f>
        <v>806.55099999999993</v>
      </c>
      <c r="O31" s="21">
        <f>'By Group'!R148</f>
        <v>17641.773999999998</v>
      </c>
      <c r="P31" s="21">
        <f>'By Group'!S148</f>
        <v>9432.6010000000006</v>
      </c>
      <c r="Q31" s="21">
        <f>'By Group'!T148</f>
        <v>5434.0960000000005</v>
      </c>
      <c r="R31" s="21">
        <f>'By Group'!U148</f>
        <v>2020.462</v>
      </c>
      <c r="S31" s="21">
        <f>'By Group'!V148</f>
        <v>10152.303</v>
      </c>
      <c r="T31" s="21">
        <f>'By Group'!W148</f>
        <v>10116.162</v>
      </c>
      <c r="U31" s="21">
        <f>'By Group'!X148</f>
        <v>3207.0210000000002</v>
      </c>
      <c r="V31" s="21">
        <f>'By Group'!Y148</f>
        <v>3243.5840000000003</v>
      </c>
      <c r="W31" s="21">
        <f>'By Group'!Z148</f>
        <v>3744.75</v>
      </c>
      <c r="X31" s="21">
        <f>'By Group'!AA148</f>
        <v>795.08600000000001</v>
      </c>
      <c r="Y31" s="21">
        <f>'By Group'!AB148</f>
        <v>401.28399999999999</v>
      </c>
      <c r="Z31" s="21">
        <f>'By Group'!AC148</f>
        <v>44.609000000000002</v>
      </c>
      <c r="AA31" s="21">
        <f>'By Group'!AE148</f>
        <v>61.024999999999999</v>
      </c>
      <c r="AB31" s="21">
        <f>'By Group'!AF148</f>
        <v>4175.8329999999996</v>
      </c>
      <c r="AC31" s="21">
        <f>'By Group'!AJ148</f>
        <v>74834.553999999989</v>
      </c>
      <c r="AD31" s="21">
        <f>'By Group'!AL148</f>
        <v>94820.446000000011</v>
      </c>
    </row>
    <row r="32" spans="1:30" x14ac:dyDescent="0.25">
      <c r="A32" s="2"/>
    </row>
    <row r="33" spans="1:30" x14ac:dyDescent="0.25">
      <c r="A33" s="2" t="s">
        <v>208</v>
      </c>
      <c r="F33" s="21">
        <f>'By Group'!I192</f>
        <v>50.850999999999999</v>
      </c>
      <c r="G33" s="21">
        <f>'By Group'!J192</f>
        <v>50.850999999999999</v>
      </c>
      <c r="H33" s="21">
        <f>'By Group'!K192</f>
        <v>50.850999999999999</v>
      </c>
      <c r="I33" s="21">
        <f>'By Group'!L192</f>
        <v>72.555000000000007</v>
      </c>
      <c r="J33" s="21">
        <f>'By Group'!M192</f>
        <v>105.11099999999999</v>
      </c>
      <c r="K33" s="21">
        <f>'By Group'!N192</f>
        <v>1058.8229999999999</v>
      </c>
      <c r="L33" s="21">
        <f>'By Group'!O192</f>
        <v>42.003</v>
      </c>
      <c r="M33" s="21">
        <f>'By Group'!P192</f>
        <v>378.17099999999999</v>
      </c>
      <c r="N33" s="21">
        <f>'By Group'!Q192</f>
        <v>178.74799999999999</v>
      </c>
      <c r="O33" s="21">
        <f>'By Group'!R192</f>
        <v>15808.826999999999</v>
      </c>
      <c r="P33" s="21">
        <f>'By Group'!S192</f>
        <v>1241.557</v>
      </c>
      <c r="Q33" s="21">
        <f>'By Group'!T192</f>
        <v>2443.7059999999997</v>
      </c>
      <c r="R33" s="21">
        <f>'By Group'!U192</f>
        <v>2495.4349999999995</v>
      </c>
      <c r="S33" s="21">
        <f>'By Group'!V192</f>
        <v>11743.913999999995</v>
      </c>
      <c r="T33" s="21">
        <f>'By Group'!W192</f>
        <v>2174.5550000000003</v>
      </c>
      <c r="U33" s="21">
        <f>'By Group'!X192</f>
        <v>1135.434</v>
      </c>
      <c r="V33" s="21">
        <f>'By Group'!Y192</f>
        <v>3678.7359999999999</v>
      </c>
      <c r="W33" s="21">
        <f>'By Group'!Z192</f>
        <v>99.262</v>
      </c>
      <c r="X33" s="21">
        <f>'By Group'!AA192</f>
        <v>108.08100000000002</v>
      </c>
      <c r="Y33" s="21">
        <f>'By Group'!AB192</f>
        <v>59.106999999999999</v>
      </c>
      <c r="Z33" s="21">
        <f>'By Group'!AC192</f>
        <v>125.21000000000001</v>
      </c>
      <c r="AA33" s="21">
        <f>'By Group'!AE192</f>
        <v>0</v>
      </c>
      <c r="AB33" s="21">
        <f>'By Group'!AF192</f>
        <v>0</v>
      </c>
      <c r="AC33" s="21">
        <f>'By Group'!AJ192</f>
        <v>43112.639999999992</v>
      </c>
      <c r="AD33" s="21">
        <f>'By Group'!AL192</f>
        <v>33877.360000000001</v>
      </c>
    </row>
    <row r="34" spans="1:30" x14ac:dyDescent="0.25">
      <c r="A34" s="2"/>
    </row>
    <row r="35" spans="1:30" s="42" customFormat="1" x14ac:dyDescent="0.25">
      <c r="A35" s="41" t="s">
        <v>120</v>
      </c>
      <c r="F35" s="40">
        <f>'By Group'!I203</f>
        <v>99.98</v>
      </c>
      <c r="G35" s="40">
        <f>'By Group'!J203</f>
        <v>175.49600000000001</v>
      </c>
      <c r="H35" s="40">
        <f>'By Group'!K203</f>
        <v>13.295999999999999</v>
      </c>
      <c r="I35" s="40">
        <f>'By Group'!L203</f>
        <v>113.274</v>
      </c>
      <c r="J35" s="40">
        <f>'By Group'!M203</f>
        <v>529.14699999999993</v>
      </c>
      <c r="K35" s="40">
        <f>'By Group'!N203</f>
        <v>572.22299999999996</v>
      </c>
      <c r="L35" s="40">
        <f>'By Group'!O203</f>
        <v>0</v>
      </c>
      <c r="M35" s="40">
        <f>'By Group'!P203</f>
        <v>128.16500000000002</v>
      </c>
      <c r="N35" s="40">
        <f>'By Group'!Q203</f>
        <v>422.25400000000002</v>
      </c>
      <c r="O35" s="40">
        <f>'By Group'!R203</f>
        <v>1800.6949999999999</v>
      </c>
      <c r="P35" s="40">
        <f>'By Group'!S203</f>
        <v>0</v>
      </c>
      <c r="Q35" s="40">
        <f>'By Group'!T203</f>
        <v>202.08600000000001</v>
      </c>
      <c r="R35" s="40">
        <f>'By Group'!U203</f>
        <v>121.783</v>
      </c>
      <c r="S35" s="40">
        <f>'By Group'!V203</f>
        <v>1011.495</v>
      </c>
      <c r="T35" s="40">
        <f>'By Group'!W203</f>
        <v>279.73</v>
      </c>
      <c r="U35" s="40">
        <f>'By Group'!X203</f>
        <v>906.72900000000004</v>
      </c>
      <c r="V35" s="40">
        <f>'By Group'!Y203</f>
        <v>55.308</v>
      </c>
      <c r="W35" s="40">
        <f>'By Group'!Z203</f>
        <v>51.054000000000002</v>
      </c>
      <c r="X35" s="40">
        <f>'By Group'!AA203</f>
        <v>3.1909999999999998</v>
      </c>
      <c r="Y35" s="40">
        <f>'By Group'!AB203</f>
        <v>0</v>
      </c>
      <c r="Z35" s="40">
        <f>'By Group'!AC203</f>
        <v>0</v>
      </c>
      <c r="AA35" s="40">
        <f>'By Group'!AE203</f>
        <v>0</v>
      </c>
      <c r="AB35" s="40">
        <f>'By Group'!AF203</f>
        <v>0</v>
      </c>
      <c r="AC35" s="40">
        <f>'By Group'!AJ203</f>
        <v>6485.9060000000009</v>
      </c>
      <c r="AD35" s="40">
        <f>'By Group'!AL203</f>
        <v>10268.094000000001</v>
      </c>
    </row>
    <row r="36" spans="1:30" x14ac:dyDescent="0.25">
      <c r="A36" s="2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</row>
    <row r="37" spans="1:30" x14ac:dyDescent="0.25">
      <c r="A37" s="2" t="s">
        <v>165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39">
        <v>0</v>
      </c>
      <c r="N37" s="39">
        <v>0</v>
      </c>
      <c r="O37" s="39">
        <v>0</v>
      </c>
      <c r="P37" s="39">
        <v>0</v>
      </c>
      <c r="Q37" s="39">
        <v>0</v>
      </c>
      <c r="R37" s="39">
        <v>0</v>
      </c>
      <c r="S37" s="39">
        <v>0</v>
      </c>
      <c r="T37" s="39">
        <v>0</v>
      </c>
      <c r="U37" s="39">
        <v>0</v>
      </c>
      <c r="V37" s="39">
        <v>0</v>
      </c>
      <c r="W37" s="39">
        <v>0</v>
      </c>
      <c r="X37" s="39">
        <v>0</v>
      </c>
      <c r="Y37" s="39">
        <v>0</v>
      </c>
      <c r="Z37" s="39">
        <v>0</v>
      </c>
      <c r="AA37" s="39">
        <v>0</v>
      </c>
      <c r="AB37" s="39">
        <v>0</v>
      </c>
      <c r="AC37" s="39">
        <f>'By Group'!AJ209</f>
        <v>141002</v>
      </c>
      <c r="AD37" s="39">
        <f>'By Group'!AL209</f>
        <v>5123</v>
      </c>
    </row>
    <row r="38" spans="1:30" x14ac:dyDescent="0.25">
      <c r="A38" s="2"/>
    </row>
    <row r="39" spans="1:30" s="2" customFormat="1" ht="13.8" thickBot="1" x14ac:dyDescent="0.3">
      <c r="C39" s="2" t="s">
        <v>182</v>
      </c>
      <c r="F39" s="43">
        <f t="shared" ref="F39:AC39" si="0">SUM(F9:F37)</f>
        <v>3212.1289999999999</v>
      </c>
      <c r="G39" s="43">
        <f t="shared" si="0"/>
        <v>11013.993</v>
      </c>
      <c r="H39" s="43">
        <f t="shared" si="0"/>
        <v>364.59399999999999</v>
      </c>
      <c r="I39" s="43">
        <f t="shared" si="0"/>
        <v>1214.0300000000002</v>
      </c>
      <c r="J39" s="43">
        <f t="shared" si="0"/>
        <v>12628.055</v>
      </c>
      <c r="K39" s="43">
        <f t="shared" si="0"/>
        <v>12860.853999999999</v>
      </c>
      <c r="L39" s="43">
        <f t="shared" si="0"/>
        <v>691.04200000000003</v>
      </c>
      <c r="M39" s="43">
        <f t="shared" si="0"/>
        <v>5240.0451600000006</v>
      </c>
      <c r="N39" s="43">
        <f t="shared" si="0"/>
        <v>6096.2838399999991</v>
      </c>
      <c r="O39" s="43">
        <f t="shared" si="0"/>
        <v>70428.600000000006</v>
      </c>
      <c r="P39" s="43">
        <f t="shared" si="0"/>
        <v>21971.877</v>
      </c>
      <c r="Q39" s="43">
        <f t="shared" si="0"/>
        <v>15657.902</v>
      </c>
      <c r="R39" s="43">
        <f t="shared" si="0"/>
        <v>9382.3689999999988</v>
      </c>
      <c r="S39" s="43">
        <f t="shared" si="0"/>
        <v>42606.123</v>
      </c>
      <c r="T39" s="43">
        <f t="shared" si="0"/>
        <v>20749.252</v>
      </c>
      <c r="U39" s="43">
        <f t="shared" si="0"/>
        <v>11641.699999999999</v>
      </c>
      <c r="V39" s="43">
        <f t="shared" si="0"/>
        <v>54335.382999999987</v>
      </c>
      <c r="W39" s="43">
        <f t="shared" si="0"/>
        <v>6154.1589999999997</v>
      </c>
      <c r="X39" s="43">
        <f t="shared" si="0"/>
        <v>2614.54</v>
      </c>
      <c r="Y39" s="43">
        <f t="shared" si="0"/>
        <v>1799.4650000000001</v>
      </c>
      <c r="Z39" s="43">
        <f t="shared" si="0"/>
        <v>570.8309999999999</v>
      </c>
      <c r="AA39" s="43">
        <f t="shared" si="0"/>
        <v>1947.625</v>
      </c>
      <c r="AB39" s="43">
        <f t="shared" si="0"/>
        <v>5325.8329999999996</v>
      </c>
      <c r="AC39" s="43">
        <f t="shared" si="0"/>
        <v>462237.04700000008</v>
      </c>
      <c r="AD39" s="43">
        <f>SUM(AD9:AD37)</f>
        <v>242992.09400000001</v>
      </c>
    </row>
    <row r="40" spans="1:30" ht="13.8" thickTop="1" x14ac:dyDescent="0.25"/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By Group</vt:lpstr>
      <vt:lpstr>Summary</vt:lpstr>
      <vt:lpstr>'By Group'!Print_Area</vt:lpstr>
      <vt:lpstr>'By Group'!Print_Titles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dderr</dc:creator>
  <cp:lastModifiedBy>Havlíček Jan</cp:lastModifiedBy>
  <cp:lastPrinted>2001-09-28T17:57:22Z</cp:lastPrinted>
  <dcterms:created xsi:type="dcterms:W3CDTF">2001-06-14T13:52:19Z</dcterms:created>
  <dcterms:modified xsi:type="dcterms:W3CDTF">2023-09-10T15:18:27Z</dcterms:modified>
</cp:coreProperties>
</file>