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Analysis" sheetId="1" r:id="rId1"/>
    <sheet name="ENA and J2 JE" sheetId="2" r:id="rId2"/>
  </sheets>
  <calcPr calcId="92512"/>
</workbook>
</file>

<file path=xl/calcChain.xml><?xml version="1.0" encoding="utf-8"?>
<calcChain xmlns="http://schemas.openxmlformats.org/spreadsheetml/2006/main">
  <c r="E11" i="1" l="1"/>
  <c r="G11" i="1"/>
  <c r="E13" i="1"/>
  <c r="G13" i="1"/>
  <c r="E14" i="1"/>
  <c r="G14" i="1"/>
  <c r="C15" i="1"/>
  <c r="D15" i="1"/>
  <c r="E15" i="1"/>
  <c r="G15" i="1"/>
  <c r="E18" i="1"/>
  <c r="G18" i="1"/>
  <c r="C19" i="1"/>
  <c r="D19" i="1"/>
  <c r="E19" i="1"/>
  <c r="G19" i="1"/>
  <c r="C20" i="1"/>
  <c r="D20" i="1"/>
  <c r="E20" i="1"/>
  <c r="G20" i="1"/>
  <c r="C22" i="1"/>
  <c r="D22" i="1"/>
  <c r="E22" i="1"/>
  <c r="G22" i="1"/>
  <c r="C30" i="1"/>
  <c r="D30" i="1"/>
  <c r="E30" i="1"/>
  <c r="G30" i="1"/>
  <c r="E32" i="1"/>
  <c r="G32" i="1"/>
  <c r="E33" i="1"/>
  <c r="G33" i="1"/>
  <c r="C34" i="1"/>
  <c r="D34" i="1"/>
  <c r="E34" i="1"/>
  <c r="G34" i="1"/>
  <c r="E37" i="1"/>
  <c r="G37" i="1"/>
  <c r="E38" i="1"/>
  <c r="G38" i="1"/>
  <c r="C39" i="1"/>
  <c r="D39" i="1"/>
  <c r="E39" i="1"/>
  <c r="G39" i="1"/>
  <c r="C41" i="1"/>
  <c r="D41" i="1"/>
  <c r="E41" i="1"/>
  <c r="G41" i="1"/>
  <c r="C8" i="2"/>
  <c r="F11" i="2"/>
  <c r="F14" i="2"/>
  <c r="D15" i="2"/>
  <c r="D16" i="2"/>
  <c r="F16" i="2"/>
  <c r="C17" i="2"/>
  <c r="D17" i="2"/>
  <c r="F18" i="2"/>
  <c r="F24" i="2"/>
  <c r="F25" i="2"/>
  <c r="D30" i="2"/>
  <c r="F30" i="2"/>
  <c r="C31" i="2"/>
  <c r="D31" i="2"/>
  <c r="F32" i="2"/>
  <c r="F34" i="2"/>
</calcChain>
</file>

<file path=xl/sharedStrings.xml><?xml version="1.0" encoding="utf-8"?>
<sst xmlns="http://schemas.openxmlformats.org/spreadsheetml/2006/main" count="62" uniqueCount="39">
  <si>
    <t>Pioneer Chlor</t>
  </si>
  <si>
    <t>Sale Calculation</t>
  </si>
  <si>
    <t>Proceeds</t>
  </si>
  <si>
    <t>Less:</t>
  </si>
  <si>
    <t xml:space="preserve">   Carry Value</t>
  </si>
  <si>
    <t xml:space="preserve">   Interest Receivable</t>
  </si>
  <si>
    <t>Gain on Sale</t>
  </si>
  <si>
    <t>Less estimated transaction costs:</t>
  </si>
  <si>
    <t xml:space="preserve">   Out of Pocket (legal, other)</t>
  </si>
  <si>
    <t>Jedi II</t>
  </si>
  <si>
    <t>Total</t>
  </si>
  <si>
    <t>Net to ENA</t>
  </si>
  <si>
    <t>Gross</t>
  </si>
  <si>
    <t xml:space="preserve">     Total estimated transaction costs</t>
  </si>
  <si>
    <t>=Net gain on sale after transaction costs</t>
  </si>
  <si>
    <t>09/25/01</t>
  </si>
  <si>
    <t>ENA (Condor)</t>
  </si>
  <si>
    <t>If ENA (Condor) and Jedi II each receive 50% of total proceeds:</t>
  </si>
  <si>
    <t>If ENA (Condor) receives proceeds from Jedi II to cover Jedi II's share of estimated transaction costs:</t>
  </si>
  <si>
    <t xml:space="preserve">   CSFB fee (.5% of total proceeds)</t>
  </si>
  <si>
    <t>Cash</t>
  </si>
  <si>
    <t>Cash (from J2 - Legal)</t>
  </si>
  <si>
    <t>Cash (from J2 - CSFB)</t>
  </si>
  <si>
    <t>Expense (CSFB at 50 bps)</t>
  </si>
  <si>
    <t xml:space="preserve">     Merchant Investment carry value</t>
  </si>
  <si>
    <t xml:space="preserve">     Interest Receivable</t>
  </si>
  <si>
    <t xml:space="preserve">     Legal Expense reimbursement from J2</t>
  </si>
  <si>
    <t xml:space="preserve">     Accrued Payable for CSFB at 50 bps</t>
  </si>
  <si>
    <t xml:space="preserve">     Gain on Sale</t>
  </si>
  <si>
    <t>P&amp;L</t>
  </si>
  <si>
    <t xml:space="preserve">          Total P&amp;L for gain on sale</t>
  </si>
  <si>
    <t xml:space="preserve">     Cash (to ENA - Legal)</t>
  </si>
  <si>
    <t xml:space="preserve">     Cash (to ENA - CSFB)</t>
  </si>
  <si>
    <t>Legal Expense (estimated reimbursement to ENA)</t>
  </si>
  <si>
    <t>ENA (Condor) Journal Entry for Gain on Sale:</t>
  </si>
  <si>
    <t>Jedi II Journal Entry for Gain on Sale:</t>
  </si>
  <si>
    <t>Debits</t>
  </si>
  <si>
    <t>Credits</t>
  </si>
  <si>
    <t>Total gain on sale, net to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</si>
</sst>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0" fontId="2" fillId="0" borderId="0" xfId="0" applyFont="1"/>
    <xf numFmtId="43" fontId="0" fillId="0" borderId="0" xfId="0" applyNumberFormat="1"/>
    <xf numFmtId="43" fontId="3" fillId="0" borderId="0" xfId="0" applyNumberFormat="1" applyFont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0" borderId="0" xfId="0" applyNumberFormat="1" applyFont="1" applyBorder="1" applyAlignment="1">
      <alignment horizontal="center"/>
    </xf>
    <xf numFmtId="43" fontId="0" fillId="0" borderId="1" xfId="0" applyNumberFormat="1" applyBorder="1"/>
    <xf numFmtId="0" fontId="2" fillId="0" borderId="0" xfId="0" quotePrefix="1" applyFont="1"/>
    <xf numFmtId="44" fontId="0" fillId="0" borderId="0" xfId="1" applyFont="1"/>
    <xf numFmtId="0" fontId="4" fillId="0" borderId="0" xfId="0" applyFont="1"/>
    <xf numFmtId="43" fontId="3" fillId="0" borderId="2" xfId="0" applyNumberFormat="1" applyFont="1" applyBorder="1" applyAlignment="1">
      <alignment horizontal="center"/>
    </xf>
    <xf numFmtId="44" fontId="3" fillId="0" borderId="3" xfId="1" applyFont="1" applyBorder="1"/>
    <xf numFmtId="43" fontId="0" fillId="2" borderId="0" xfId="0" applyNumberFormat="1" applyFill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0" fillId="2" borderId="1" xfId="0" applyNumberFormat="1" applyFill="1" applyBorder="1"/>
    <xf numFmtId="44" fontId="3" fillId="0" borderId="3" xfId="0" applyNumberFormat="1" applyFont="1" applyBorder="1"/>
    <xf numFmtId="43" fontId="3" fillId="0" borderId="4" xfId="0" applyNumberFormat="1" applyFont="1" applyBorder="1" applyAlignment="1">
      <alignment horizontal="center"/>
    </xf>
    <xf numFmtId="43" fontId="3" fillId="0" borderId="5" xfId="0" applyNumberFormat="1" applyFont="1" applyBorder="1" applyAlignment="1">
      <alignment horizontal="center"/>
    </xf>
    <xf numFmtId="43" fontId="3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topLeftCell="A13" workbookViewId="0">
      <selection activeCell="C45" sqref="C45"/>
    </sheetView>
  </sheetViews>
  <sheetFormatPr defaultRowHeight="13.2" x14ac:dyDescent="0.25"/>
  <cols>
    <col min="1" max="1" width="55" customWidth="1"/>
    <col min="2" max="2" width="2.6640625" customWidth="1"/>
    <col min="3" max="5" width="15" style="3" bestFit="1" customWidth="1"/>
    <col min="6" max="6" width="2.6640625" style="3" customWidth="1"/>
    <col min="7" max="7" width="15" style="3" bestFit="1" customWidth="1"/>
  </cols>
  <sheetData>
    <row r="1" spans="1:7" ht="15.6" x14ac:dyDescent="0.3">
      <c r="A1" s="2" t="s">
        <v>0</v>
      </c>
    </row>
    <row r="2" spans="1:7" ht="15.6" x14ac:dyDescent="0.3">
      <c r="A2" s="2" t="s">
        <v>1</v>
      </c>
    </row>
    <row r="3" spans="1:7" ht="15.6" x14ac:dyDescent="0.3">
      <c r="A3" s="8" t="s">
        <v>15</v>
      </c>
    </row>
    <row r="4" spans="1:7" ht="15.6" x14ac:dyDescent="0.3">
      <c r="A4" s="8"/>
    </row>
    <row r="5" spans="1:7" ht="15.6" x14ac:dyDescent="0.3">
      <c r="A5" s="8"/>
    </row>
    <row r="6" spans="1:7" ht="15.6" x14ac:dyDescent="0.3">
      <c r="A6" s="8"/>
    </row>
    <row r="7" spans="1:7" x14ac:dyDescent="0.25">
      <c r="A7" s="10" t="s">
        <v>17</v>
      </c>
    </row>
    <row r="8" spans="1:7" ht="13.8" thickBot="1" x14ac:dyDescent="0.3"/>
    <row r="9" spans="1:7" ht="13.8" thickBot="1" x14ac:dyDescent="0.3">
      <c r="C9" s="18" t="s">
        <v>12</v>
      </c>
      <c r="D9" s="19"/>
      <c r="E9" s="20"/>
      <c r="F9" s="4"/>
    </row>
    <row r="10" spans="1:7" ht="13.8" thickBot="1" x14ac:dyDescent="0.3">
      <c r="C10" s="5" t="s">
        <v>16</v>
      </c>
      <c r="D10" s="5" t="s">
        <v>9</v>
      </c>
      <c r="E10" s="5" t="s">
        <v>10</v>
      </c>
      <c r="F10" s="6"/>
      <c r="G10" s="11" t="s">
        <v>11</v>
      </c>
    </row>
    <row r="11" spans="1:7" x14ac:dyDescent="0.25">
      <c r="A11" t="s">
        <v>2</v>
      </c>
      <c r="C11" s="9">
        <v>10375000</v>
      </c>
      <c r="D11" s="9">
        <v>10375000</v>
      </c>
      <c r="E11" s="9">
        <f>SUM(C11:D11)</f>
        <v>20750000</v>
      </c>
      <c r="G11" s="9">
        <f>C11+0.5*D11</f>
        <v>15562500</v>
      </c>
    </row>
    <row r="12" spans="1:7" x14ac:dyDescent="0.25">
      <c r="A12" t="s">
        <v>3</v>
      </c>
    </row>
    <row r="13" spans="1:7" x14ac:dyDescent="0.25">
      <c r="A13" s="1" t="s">
        <v>4</v>
      </c>
      <c r="C13" s="3">
        <v>9267000.3300000001</v>
      </c>
      <c r="D13" s="3">
        <v>9267000</v>
      </c>
      <c r="E13" s="3">
        <f>SUM(C13:D13)</f>
        <v>18534000.329999998</v>
      </c>
      <c r="G13" s="3">
        <f>E13*0.75</f>
        <v>13900500.247499999</v>
      </c>
    </row>
    <row r="14" spans="1:7" x14ac:dyDescent="0.25">
      <c r="A14" s="1" t="s">
        <v>5</v>
      </c>
      <c r="C14" s="7">
        <v>633378.63</v>
      </c>
      <c r="D14" s="7">
        <v>633378.63</v>
      </c>
      <c r="E14" s="7">
        <f>SUM(C14:D14)</f>
        <v>1266757.26</v>
      </c>
      <c r="G14" s="7">
        <f>E14*0.75</f>
        <v>950067.94500000007</v>
      </c>
    </row>
    <row r="15" spans="1:7" x14ac:dyDescent="0.25">
      <c r="A15" t="s">
        <v>6</v>
      </c>
      <c r="C15" s="3">
        <f>C11-C13-C14</f>
        <v>474621.03999999992</v>
      </c>
      <c r="D15" s="3">
        <f>D11-D13-D14</f>
        <v>474621.37</v>
      </c>
      <c r="E15" s="3">
        <f>E11-E13-E14</f>
        <v>949242.41000000178</v>
      </c>
      <c r="G15" s="3">
        <f>G11-G13-G14</f>
        <v>711931.80750000128</v>
      </c>
    </row>
    <row r="17" spans="1:7" x14ac:dyDescent="0.25">
      <c r="A17" t="s">
        <v>7</v>
      </c>
    </row>
    <row r="18" spans="1:7" x14ac:dyDescent="0.25">
      <c r="A18" s="1" t="s">
        <v>8</v>
      </c>
      <c r="C18" s="3">
        <v>-153000</v>
      </c>
      <c r="D18" s="3">
        <v>153000</v>
      </c>
      <c r="E18" s="3">
        <f>SUM(C18:D18)</f>
        <v>0</v>
      </c>
      <c r="G18" s="3">
        <f>C18+0.5*D18</f>
        <v>-76500</v>
      </c>
    </row>
    <row r="19" spans="1:7" x14ac:dyDescent="0.25">
      <c r="A19" s="1" t="s">
        <v>19</v>
      </c>
      <c r="C19" s="7">
        <f>C11*0.005</f>
        <v>51875</v>
      </c>
      <c r="D19" s="7">
        <f>D11*0.005</f>
        <v>51875</v>
      </c>
      <c r="E19" s="7">
        <f>SUM(C19:D19)</f>
        <v>103750</v>
      </c>
      <c r="G19" s="7">
        <f>E19*0.75</f>
        <v>77812.5</v>
      </c>
    </row>
    <row r="20" spans="1:7" x14ac:dyDescent="0.25">
      <c r="A20" s="1" t="s">
        <v>13</v>
      </c>
      <c r="C20" s="3">
        <f>SUM(C18:C19)</f>
        <v>-101125</v>
      </c>
      <c r="D20" s="3">
        <f>SUM(D18:D19)</f>
        <v>204875</v>
      </c>
      <c r="E20" s="3">
        <f>SUM(E18:E19)</f>
        <v>103750</v>
      </c>
      <c r="G20" s="3">
        <f>SUM(G18:G19)</f>
        <v>1312.5</v>
      </c>
    </row>
    <row r="22" spans="1:7" ht="13.8" thickBot="1" x14ac:dyDescent="0.3">
      <c r="A22" s="1" t="s">
        <v>14</v>
      </c>
      <c r="C22" s="9">
        <f>C15-C20</f>
        <v>575746.03999999992</v>
      </c>
      <c r="D22" s="9">
        <f>D15-D20</f>
        <v>269746.37</v>
      </c>
      <c r="E22" s="9">
        <f>E15-E20</f>
        <v>845492.41000000178</v>
      </c>
      <c r="G22" s="12">
        <f>G15-G20</f>
        <v>710619.30750000128</v>
      </c>
    </row>
    <row r="23" spans="1:7" ht="13.8" thickTop="1" x14ac:dyDescent="0.25"/>
    <row r="26" spans="1:7" x14ac:dyDescent="0.25">
      <c r="A26" s="10" t="s">
        <v>18</v>
      </c>
    </row>
    <row r="27" spans="1:7" ht="13.8" thickBot="1" x14ac:dyDescent="0.3"/>
    <row r="28" spans="1:7" ht="13.8" thickBot="1" x14ac:dyDescent="0.3">
      <c r="C28" s="18" t="s">
        <v>12</v>
      </c>
      <c r="D28" s="19"/>
      <c r="E28" s="20"/>
      <c r="F28" s="4"/>
    </row>
    <row r="29" spans="1:7" ht="13.8" thickBot="1" x14ac:dyDescent="0.3">
      <c r="C29" s="5" t="s">
        <v>16</v>
      </c>
      <c r="D29" s="5" t="s">
        <v>9</v>
      </c>
      <c r="E29" s="5" t="s">
        <v>10</v>
      </c>
      <c r="F29" s="6"/>
      <c r="G29" s="11" t="s">
        <v>11</v>
      </c>
    </row>
    <row r="30" spans="1:7" x14ac:dyDescent="0.25">
      <c r="A30" t="s">
        <v>2</v>
      </c>
      <c r="C30" s="9">
        <f>10375000+153000+51875</f>
        <v>10579875</v>
      </c>
      <c r="D30" s="9">
        <f>10375000-153000-51875</f>
        <v>10170125</v>
      </c>
      <c r="E30" s="9">
        <f>SUM(C30:D30)</f>
        <v>20750000</v>
      </c>
      <c r="G30" s="9">
        <f>E30*0.75</f>
        <v>15562500</v>
      </c>
    </row>
    <row r="31" spans="1:7" x14ac:dyDescent="0.25">
      <c r="A31" t="s">
        <v>3</v>
      </c>
    </row>
    <row r="32" spans="1:7" x14ac:dyDescent="0.25">
      <c r="A32" s="1" t="s">
        <v>4</v>
      </c>
      <c r="C32" s="3">
        <v>9267000.3300000001</v>
      </c>
      <c r="D32" s="3">
        <v>9267000</v>
      </c>
      <c r="E32" s="3">
        <f>SUM(C32:D32)</f>
        <v>18534000.329999998</v>
      </c>
      <c r="G32" s="3">
        <f>E32*0.75</f>
        <v>13900500.247499999</v>
      </c>
    </row>
    <row r="33" spans="1:7" x14ac:dyDescent="0.25">
      <c r="A33" s="1" t="s">
        <v>5</v>
      </c>
      <c r="C33" s="7">
        <v>633378.63</v>
      </c>
      <c r="D33" s="7">
        <v>633378.63</v>
      </c>
      <c r="E33" s="7">
        <f>SUM(C33:D33)</f>
        <v>1266757.26</v>
      </c>
      <c r="G33" s="7">
        <f>E33*0.75</f>
        <v>950067.94500000007</v>
      </c>
    </row>
    <row r="34" spans="1:7" x14ac:dyDescent="0.25">
      <c r="A34" t="s">
        <v>6</v>
      </c>
      <c r="C34" s="3">
        <f>C30-C32-C33</f>
        <v>679496.03999999992</v>
      </c>
      <c r="D34" s="3">
        <f>D30-D32-D33</f>
        <v>269746.37</v>
      </c>
      <c r="E34" s="3">
        <f>E30-E32-E33</f>
        <v>949242.41000000178</v>
      </c>
      <c r="G34" s="3">
        <f>G30-G32-G33</f>
        <v>711931.80750000128</v>
      </c>
    </row>
    <row r="36" spans="1:7" x14ac:dyDescent="0.25">
      <c r="A36" t="s">
        <v>7</v>
      </c>
    </row>
    <row r="37" spans="1:7" x14ac:dyDescent="0.25">
      <c r="A37" s="1" t="s">
        <v>8</v>
      </c>
      <c r="C37" s="3">
        <v>-153000</v>
      </c>
      <c r="D37" s="3">
        <v>153000</v>
      </c>
      <c r="E37" s="3">
        <f>SUM(C37:D37)</f>
        <v>0</v>
      </c>
      <c r="G37" s="3">
        <f>C37+0.5*D37</f>
        <v>-76500</v>
      </c>
    </row>
    <row r="38" spans="1:7" x14ac:dyDescent="0.25">
      <c r="A38" s="1" t="s">
        <v>19</v>
      </c>
      <c r="C38" s="7">
        <v>51875</v>
      </c>
      <c r="D38" s="7">
        <v>51875</v>
      </c>
      <c r="E38" s="7">
        <f>SUM(C38:D38)</f>
        <v>103750</v>
      </c>
      <c r="G38" s="7">
        <f>E38*0.75</f>
        <v>77812.5</v>
      </c>
    </row>
    <row r="39" spans="1:7" x14ac:dyDescent="0.25">
      <c r="A39" s="1" t="s">
        <v>13</v>
      </c>
      <c r="C39" s="3">
        <f>SUM(C37:C38)</f>
        <v>-101125</v>
      </c>
      <c r="D39" s="3">
        <f>SUM(D37:D38)</f>
        <v>204875</v>
      </c>
      <c r="E39" s="3">
        <f>SUM(E37:E38)</f>
        <v>103750</v>
      </c>
      <c r="G39" s="3">
        <f>SUM(G37:G38)</f>
        <v>1312.5</v>
      </c>
    </row>
    <row r="41" spans="1:7" ht="13.8" thickBot="1" x14ac:dyDescent="0.3">
      <c r="A41" s="1" t="s">
        <v>14</v>
      </c>
      <c r="C41" s="9">
        <f>C34-C39</f>
        <v>780621.03999999992</v>
      </c>
      <c r="D41" s="9">
        <f>D34-D39</f>
        <v>64871.369999999995</v>
      </c>
      <c r="E41" s="9">
        <f>E34-E39</f>
        <v>845492.41000000178</v>
      </c>
      <c r="G41" s="12">
        <f>G34-G39</f>
        <v>710619.30750000128</v>
      </c>
    </row>
    <row r="42" spans="1:7" ht="13.8" thickTop="1" x14ac:dyDescent="0.25"/>
    <row r="44" spans="1:7" x14ac:dyDescent="0.25">
      <c r="C44"/>
      <c r="D44"/>
      <c r="E44"/>
    </row>
    <row r="45" spans="1:7" x14ac:dyDescent="0.25">
      <c r="C45"/>
      <c r="D45"/>
      <c r="E45"/>
    </row>
    <row r="46" spans="1:7" x14ac:dyDescent="0.25">
      <c r="C46"/>
      <c r="D46"/>
      <c r="E46"/>
    </row>
    <row r="47" spans="1:7" x14ac:dyDescent="0.25">
      <c r="C47"/>
      <c r="D47"/>
      <c r="E47"/>
    </row>
    <row r="48" spans="1:7" x14ac:dyDescent="0.25">
      <c r="C48"/>
      <c r="D48"/>
      <c r="E48"/>
    </row>
    <row r="49" spans="3:5" x14ac:dyDescent="0.25">
      <c r="C49"/>
      <c r="D49"/>
      <c r="E49"/>
    </row>
    <row r="50" spans="3:5" x14ac:dyDescent="0.25">
      <c r="C50"/>
      <c r="D50"/>
      <c r="E50"/>
    </row>
    <row r="51" spans="3:5" x14ac:dyDescent="0.25">
      <c r="C51"/>
      <c r="D51"/>
      <c r="E51"/>
    </row>
    <row r="52" spans="3:5" x14ac:dyDescent="0.25">
      <c r="C52"/>
      <c r="D52"/>
      <c r="E52"/>
    </row>
    <row r="53" spans="3:5" x14ac:dyDescent="0.25">
      <c r="C53"/>
      <c r="D53"/>
      <c r="E53"/>
    </row>
    <row r="54" spans="3:5" x14ac:dyDescent="0.25">
      <c r="C54"/>
      <c r="D54"/>
      <c r="E54"/>
    </row>
  </sheetData>
  <mergeCells count="2">
    <mergeCell ref="C9:E9"/>
    <mergeCell ref="C28:E28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topLeftCell="A5" workbookViewId="0">
      <selection activeCell="H21" sqref="H21"/>
    </sheetView>
  </sheetViews>
  <sheetFormatPr defaultRowHeight="13.2" x14ac:dyDescent="0.25"/>
  <cols>
    <col min="1" max="1" width="44.109375" customWidth="1"/>
    <col min="2" max="2" width="2.5546875" customWidth="1"/>
    <col min="3" max="4" width="14" style="3" bestFit="1" customWidth="1"/>
    <col min="5" max="5" width="3.6640625" customWidth="1"/>
    <col min="6" max="6" width="12.33203125" bestFit="1" customWidth="1"/>
  </cols>
  <sheetData>
    <row r="1" spans="1:6" ht="15.6" x14ac:dyDescent="0.3">
      <c r="A1" s="2" t="s">
        <v>0</v>
      </c>
    </row>
    <row r="2" spans="1:6" ht="15.6" x14ac:dyDescent="0.3">
      <c r="A2" s="2"/>
    </row>
    <row r="3" spans="1:6" ht="15.6" x14ac:dyDescent="0.3">
      <c r="A3" s="2"/>
    </row>
    <row r="4" spans="1:6" ht="15.6" x14ac:dyDescent="0.3">
      <c r="A4" s="2" t="s">
        <v>34</v>
      </c>
    </row>
    <row r="6" spans="1:6" x14ac:dyDescent="0.25">
      <c r="F6" s="14" t="s">
        <v>11</v>
      </c>
    </row>
    <row r="7" spans="1:6" x14ac:dyDescent="0.25">
      <c r="C7" s="5" t="s">
        <v>36</v>
      </c>
      <c r="D7" s="5" t="s">
        <v>37</v>
      </c>
      <c r="F7" s="15" t="s">
        <v>29</v>
      </c>
    </row>
    <row r="8" spans="1:6" x14ac:dyDescent="0.25">
      <c r="A8" t="s">
        <v>20</v>
      </c>
      <c r="C8" s="3">
        <f>20750000*0.5</f>
        <v>10375000</v>
      </c>
    </row>
    <row r="9" spans="1:6" x14ac:dyDescent="0.25">
      <c r="A9" t="s">
        <v>21</v>
      </c>
      <c r="C9" s="3">
        <v>153000</v>
      </c>
    </row>
    <row r="10" spans="1:6" x14ac:dyDescent="0.25">
      <c r="A10" t="s">
        <v>22</v>
      </c>
      <c r="C10" s="3">
        <v>51875</v>
      </c>
    </row>
    <row r="11" spans="1:6" x14ac:dyDescent="0.25">
      <c r="A11" t="s">
        <v>23</v>
      </c>
      <c r="C11" s="13">
        <v>51875</v>
      </c>
      <c r="F11" s="3">
        <f>-C11</f>
        <v>-51875</v>
      </c>
    </row>
    <row r="12" spans="1:6" x14ac:dyDescent="0.25">
      <c r="A12" s="1" t="s">
        <v>24</v>
      </c>
      <c r="D12" s="3">
        <v>9267000.3300000001</v>
      </c>
    </row>
    <row r="13" spans="1:6" x14ac:dyDescent="0.25">
      <c r="A13" s="1" t="s">
        <v>25</v>
      </c>
      <c r="D13" s="3">
        <v>633378.63</v>
      </c>
    </row>
    <row r="14" spans="1:6" x14ac:dyDescent="0.25">
      <c r="A14" s="1" t="s">
        <v>26</v>
      </c>
      <c r="D14" s="13">
        <v>153000</v>
      </c>
      <c r="F14" s="3">
        <f>D14</f>
        <v>153000</v>
      </c>
    </row>
    <row r="15" spans="1:6" x14ac:dyDescent="0.25">
      <c r="A15" s="1" t="s">
        <v>27</v>
      </c>
      <c r="D15" s="3">
        <f>SUM(C10:C11)</f>
        <v>103750</v>
      </c>
    </row>
    <row r="16" spans="1:6" x14ac:dyDescent="0.25">
      <c r="A16" s="1" t="s">
        <v>28</v>
      </c>
      <c r="C16" s="7"/>
      <c r="D16" s="16">
        <f>SUM(C8:C11)-SUM(D12:D15)</f>
        <v>474621.03999999911</v>
      </c>
      <c r="F16" s="7">
        <f>D16</f>
        <v>474621.03999999911</v>
      </c>
    </row>
    <row r="17" spans="1:6" x14ac:dyDescent="0.25">
      <c r="C17" s="3">
        <f>SUM(C8:C16)</f>
        <v>10631750</v>
      </c>
      <c r="D17" s="3">
        <f>SUM(D8:D16)</f>
        <v>10631750</v>
      </c>
    </row>
    <row r="18" spans="1:6" ht="13.8" thickBot="1" x14ac:dyDescent="0.3">
      <c r="A18" s="1" t="s">
        <v>30</v>
      </c>
      <c r="F18" s="12">
        <f>SUM(F11:F16)</f>
        <v>575746.03999999911</v>
      </c>
    </row>
    <row r="19" spans="1:6" ht="13.8" thickTop="1" x14ac:dyDescent="0.25"/>
    <row r="21" spans="1:6" ht="15.6" x14ac:dyDescent="0.3">
      <c r="A21" s="2" t="s">
        <v>35</v>
      </c>
    </row>
    <row r="23" spans="1:6" x14ac:dyDescent="0.25">
      <c r="A23" t="s">
        <v>20</v>
      </c>
      <c r="C23" s="3">
        <v>10375000</v>
      </c>
      <c r="F23" s="3"/>
    </row>
    <row r="24" spans="1:6" x14ac:dyDescent="0.25">
      <c r="A24" t="s">
        <v>23</v>
      </c>
      <c r="C24" s="13">
        <v>51875</v>
      </c>
      <c r="F24" s="3">
        <f>-C24*0.5</f>
        <v>-25937.5</v>
      </c>
    </row>
    <row r="25" spans="1:6" x14ac:dyDescent="0.25">
      <c r="A25" t="s">
        <v>33</v>
      </c>
      <c r="C25" s="13">
        <v>153000</v>
      </c>
      <c r="F25" s="3">
        <f>-C25*0.5</f>
        <v>-76500</v>
      </c>
    </row>
    <row r="26" spans="1:6" x14ac:dyDescent="0.25">
      <c r="A26" s="1" t="s">
        <v>31</v>
      </c>
      <c r="D26" s="3">
        <v>153000</v>
      </c>
      <c r="F26" s="3"/>
    </row>
    <row r="27" spans="1:6" x14ac:dyDescent="0.25">
      <c r="A27" s="1" t="s">
        <v>32</v>
      </c>
      <c r="D27" s="3">
        <v>51875</v>
      </c>
      <c r="F27" s="3"/>
    </row>
    <row r="28" spans="1:6" x14ac:dyDescent="0.25">
      <c r="A28" s="1" t="s">
        <v>24</v>
      </c>
      <c r="D28" s="3">
        <v>9267000</v>
      </c>
      <c r="F28" s="3"/>
    </row>
    <row r="29" spans="1:6" x14ac:dyDescent="0.25">
      <c r="A29" s="1" t="s">
        <v>25</v>
      </c>
      <c r="D29" s="3">
        <v>633378.63</v>
      </c>
      <c r="F29" s="3"/>
    </row>
    <row r="30" spans="1:6" x14ac:dyDescent="0.25">
      <c r="A30" s="1" t="s">
        <v>28</v>
      </c>
      <c r="C30" s="7"/>
      <c r="D30" s="16">
        <f>SUM(C23:C25)-SUM(D26:D29)</f>
        <v>474621.36999999918</v>
      </c>
      <c r="F30" s="7">
        <f>D30*0.5</f>
        <v>237310.68499999959</v>
      </c>
    </row>
    <row r="31" spans="1:6" x14ac:dyDescent="0.25">
      <c r="C31" s="3">
        <f>SUM(C23:C30)</f>
        <v>10579875</v>
      </c>
      <c r="D31" s="3">
        <f>SUM(D23:D30)</f>
        <v>10579875</v>
      </c>
      <c r="F31" s="3"/>
    </row>
    <row r="32" spans="1:6" ht="13.8" thickBot="1" x14ac:dyDescent="0.3">
      <c r="A32" s="1" t="s">
        <v>30</v>
      </c>
      <c r="F32" s="12">
        <f>SUM(F24:F30)</f>
        <v>134873.18499999959</v>
      </c>
    </row>
    <row r="33" spans="1:6" ht="13.8" thickTop="1" x14ac:dyDescent="0.25"/>
    <row r="34" spans="1:6" ht="13.8" thickBot="1" x14ac:dyDescent="0.3">
      <c r="A34" t="s">
        <v>38</v>
      </c>
      <c r="F34" s="17">
        <f>F18+F32</f>
        <v>710619.2249999987</v>
      </c>
    </row>
    <row r="35" spans="1:6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ENA and J2 JE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Becton</dc:creator>
  <cp:lastModifiedBy>Havlíček Jan</cp:lastModifiedBy>
  <cp:lastPrinted>2001-09-25T21:29:51Z</cp:lastPrinted>
  <dcterms:created xsi:type="dcterms:W3CDTF">2001-09-25T13:43:52Z</dcterms:created>
  <dcterms:modified xsi:type="dcterms:W3CDTF">2023-09-10T15:18:28Z</dcterms:modified>
</cp:coreProperties>
</file>