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</sheets>
  <externalReferences>
    <externalReference r:id="rId2"/>
  </externalReferences>
  <calcPr calcId="92512" calcMode="manual" iterate="1"/>
</workbook>
</file>

<file path=xl/calcChain.xml><?xml version="1.0" encoding="utf-8"?>
<calcChain xmlns="http://schemas.openxmlformats.org/spreadsheetml/2006/main">
  <c r="D6" i="1" l="1"/>
  <c r="F6" i="1"/>
  <c r="D8" i="1"/>
  <c r="E8" i="1"/>
  <c r="F8" i="1"/>
  <c r="D10" i="1"/>
  <c r="E10" i="1"/>
  <c r="F10" i="1"/>
  <c r="D11" i="1"/>
  <c r="E11" i="1"/>
  <c r="F11" i="1"/>
  <c r="D12" i="1"/>
  <c r="E12" i="1"/>
  <c r="F12" i="1"/>
</calcChain>
</file>

<file path=xl/sharedStrings.xml><?xml version="1.0" encoding="utf-8"?>
<sst xmlns="http://schemas.openxmlformats.org/spreadsheetml/2006/main" count="16" uniqueCount="15">
  <si>
    <t>Blue Dog</t>
  </si>
  <si>
    <t>Columbia/Longview</t>
  </si>
  <si>
    <t>1 7FA turbine</t>
  </si>
  <si>
    <t>2 7EA turbines</t>
  </si>
  <si>
    <t>1 Steam turbine</t>
  </si>
  <si>
    <t>1 HRSG</t>
  </si>
  <si>
    <t>PROJECT NAME</t>
  </si>
  <si>
    <t>EQUIPMENT</t>
  </si>
  <si>
    <t>Ft. Pierce*</t>
  </si>
  <si>
    <t>Equipment in E-Next Generation LLC</t>
  </si>
  <si>
    <t xml:space="preserve">as of </t>
  </si>
  <si>
    <t>PAID TO DATE</t>
  </si>
  <si>
    <t>COMMITTED TO PAY</t>
  </si>
  <si>
    <t>TOTAL</t>
  </si>
  <si>
    <t>* $599,000 is the payment needed to terminate the HRSG contract with CMI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</si>
</sst>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m/d/yy"/>
  </numFmts>
  <fonts count="5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7" fontId="0" fillId="0" borderId="0" xfId="1" applyNumberFormat="1" applyFont="1"/>
    <xf numFmtId="167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0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left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ort%20Pierce%20Soft%20Cost%208-23%20HRSG%20soft%20co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ggle"/>
      <sheetName val="Assumptions"/>
      <sheetName val="Summary"/>
      <sheetName val="12 LM6000s"/>
      <sheetName val="3 Turbines"/>
      <sheetName val="LV Cogen Buyout"/>
      <sheetName val="Las Vegas Cogen II"/>
      <sheetName val="Ft Pierce"/>
      <sheetName val="Blue Dog Buyout"/>
      <sheetName val=" BlueDog"/>
      <sheetName val="Columbia Buyout"/>
      <sheetName val="Columbia"/>
      <sheetName val="Soft Cost Analysis"/>
      <sheetName val="Pastoria"/>
      <sheetName val="FV PSCo"/>
      <sheetName val="FV Buyout"/>
      <sheetName val="Pastoria Buyout"/>
      <sheetName val="Intergen Buyout"/>
      <sheetName val="PSCo Accession Agreement"/>
      <sheetName val="Fees"/>
      <sheetName val="Libor"/>
      <sheetName val="FV equip"/>
      <sheetName val="Delta Buyout"/>
      <sheetName val="E-Next Capacity"/>
      <sheetName val="Soft Cost analysis from July "/>
      <sheetName val="SoftCost Analysis"/>
      <sheetName val="Benefits 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I18">
            <v>150</v>
          </cell>
          <cell r="J18">
            <v>0</v>
          </cell>
          <cell r="K18">
            <v>156</v>
          </cell>
        </row>
      </sheetData>
      <sheetData sheetId="8"/>
      <sheetData sheetId="9">
        <row r="13">
          <cell r="D13">
            <v>9370.25</v>
          </cell>
        </row>
        <row r="14">
          <cell r="D14">
            <v>1602.1875</v>
          </cell>
          <cell r="E14">
            <v>1545.3679999999999</v>
          </cell>
          <cell r="F14">
            <v>1545.3679999999999</v>
          </cell>
          <cell r="G14">
            <v>4249.7619999999997</v>
          </cell>
          <cell r="H14">
            <v>965.85500000000002</v>
          </cell>
          <cell r="I14">
            <v>0</v>
          </cell>
          <cell r="J14">
            <v>-1033.4000000000001</v>
          </cell>
          <cell r="K14">
            <v>1502.355</v>
          </cell>
          <cell r="L14">
            <v>0</v>
          </cell>
          <cell r="M14">
            <v>0</v>
          </cell>
        </row>
        <row r="18">
          <cell r="D18">
            <v>1913.2</v>
          </cell>
        </row>
        <row r="19">
          <cell r="D19">
            <v>1215.8454999999999</v>
          </cell>
          <cell r="E19">
            <v>1738.5389999999998</v>
          </cell>
          <cell r="F19">
            <v>1352.1970000000001</v>
          </cell>
          <cell r="G19">
            <v>1159.0259999999998</v>
          </cell>
          <cell r="H19">
            <v>1738.5389999999998</v>
          </cell>
          <cell r="I19">
            <v>0</v>
          </cell>
          <cell r="J19">
            <v>1352.1970000000001</v>
          </cell>
          <cell r="K19">
            <v>1159.0259999999998</v>
          </cell>
          <cell r="L19">
            <v>772.68399999999997</v>
          </cell>
          <cell r="M19">
            <v>772.68399999999997</v>
          </cell>
          <cell r="N19">
            <v>579.51299999999992</v>
          </cell>
          <cell r="O19">
            <v>386.34199999999998</v>
          </cell>
          <cell r="P19">
            <v>0</v>
          </cell>
          <cell r="Q19">
            <v>0</v>
          </cell>
          <cell r="R19">
            <v>0</v>
          </cell>
          <cell r="S19">
            <v>4249.7619999999997</v>
          </cell>
          <cell r="T19">
            <v>965.85500000000002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</sheetData>
      <sheetData sheetId="10"/>
      <sheetData sheetId="11">
        <row r="12">
          <cell r="B12">
            <v>14800</v>
          </cell>
        </row>
        <row r="15">
          <cell r="D15">
            <v>0</v>
          </cell>
          <cell r="E15">
            <v>0</v>
          </cell>
          <cell r="F15">
            <v>3920</v>
          </cell>
          <cell r="G15">
            <v>1176</v>
          </cell>
          <cell r="H15">
            <v>1176</v>
          </cell>
          <cell r="I15">
            <v>0</v>
          </cell>
          <cell r="J15">
            <v>1176</v>
          </cell>
          <cell r="K15">
            <v>1176</v>
          </cell>
          <cell r="L15">
            <v>1176</v>
          </cell>
          <cell r="M15">
            <v>1176</v>
          </cell>
          <cell r="N15">
            <v>1176</v>
          </cell>
          <cell r="O15">
            <v>1176</v>
          </cell>
          <cell r="P15">
            <v>1176</v>
          </cell>
          <cell r="Q15">
            <v>1176</v>
          </cell>
          <cell r="R15">
            <v>1176</v>
          </cell>
          <cell r="S15">
            <v>1568</v>
          </cell>
          <cell r="T15">
            <v>1568</v>
          </cell>
          <cell r="U15">
            <v>1568</v>
          </cell>
          <cell r="V15">
            <v>1568</v>
          </cell>
          <cell r="W15">
            <v>1568</v>
          </cell>
          <cell r="X15">
            <v>1568</v>
          </cell>
          <cell r="Y15">
            <v>1568</v>
          </cell>
          <cell r="Z15">
            <v>1568</v>
          </cell>
          <cell r="AA15">
            <v>7840</v>
          </cell>
          <cell r="AB15">
            <v>1960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20">
          <cell r="M20">
            <v>909.15974999999992</v>
          </cell>
          <cell r="N20">
            <v>0</v>
          </cell>
          <cell r="O20">
            <v>0</v>
          </cell>
          <cell r="P20">
            <v>2848.7005499999996</v>
          </cell>
          <cell r="Q20">
            <v>0</v>
          </cell>
          <cell r="R20">
            <v>2048.6399700000002</v>
          </cell>
          <cell r="S20">
            <v>0</v>
          </cell>
          <cell r="T20">
            <v>2848.7005499999996</v>
          </cell>
          <cell r="U20">
            <v>0</v>
          </cell>
          <cell r="V20">
            <v>0</v>
          </cell>
          <cell r="W20">
            <v>1030.38105</v>
          </cell>
          <cell r="X20">
            <v>0</v>
          </cell>
          <cell r="Y20">
            <v>1709.2203299999996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727.32779999999991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3.2" x14ac:dyDescent="0.25"/>
  <cols>
    <col min="1" max="1" width="2.88671875" customWidth="1"/>
    <col min="2" max="2" width="17.44140625" bestFit="1" customWidth="1"/>
    <col min="3" max="3" width="20.6640625" bestFit="1" customWidth="1"/>
    <col min="4" max="4" width="13.88671875" bestFit="1" customWidth="1"/>
    <col min="5" max="5" width="19.5546875" bestFit="1" customWidth="1"/>
    <col min="6" max="7" width="11.33203125" bestFit="1" customWidth="1"/>
  </cols>
  <sheetData>
    <row r="1" spans="1:7" ht="15.6" x14ac:dyDescent="0.3">
      <c r="A1" s="9" t="s">
        <v>9</v>
      </c>
    </row>
    <row r="2" spans="1:7" x14ac:dyDescent="0.25">
      <c r="B2" s="7" t="s">
        <v>10</v>
      </c>
      <c r="C2" s="8">
        <v>37138</v>
      </c>
    </row>
    <row r="3" spans="1:7" x14ac:dyDescent="0.25">
      <c r="C3" s="1"/>
    </row>
    <row r="4" spans="1:7" x14ac:dyDescent="0.25">
      <c r="B4" s="4" t="s">
        <v>6</v>
      </c>
      <c r="C4" s="5" t="s">
        <v>7</v>
      </c>
      <c r="D4" s="4" t="s">
        <v>11</v>
      </c>
      <c r="E4" s="4" t="s">
        <v>12</v>
      </c>
      <c r="F4" s="4" t="s">
        <v>13</v>
      </c>
    </row>
    <row r="5" spans="1:7" x14ac:dyDescent="0.25">
      <c r="C5" s="1"/>
    </row>
    <row r="6" spans="1:7" x14ac:dyDescent="0.25">
      <c r="B6" t="s">
        <v>8</v>
      </c>
      <c r="C6" t="s">
        <v>5</v>
      </c>
      <c r="D6" s="2">
        <f>SUM('[1]Ft Pierce'!$I$18:$K$18)*1000</f>
        <v>306000</v>
      </c>
      <c r="E6" s="6">
        <v>599000</v>
      </c>
      <c r="F6" s="3">
        <f>E6+D6</f>
        <v>905000</v>
      </c>
    </row>
    <row r="7" spans="1:7" x14ac:dyDescent="0.25">
      <c r="D7" s="2"/>
      <c r="E7" s="2"/>
      <c r="F7" s="3"/>
    </row>
    <row r="8" spans="1:7" x14ac:dyDescent="0.25">
      <c r="B8" t="s">
        <v>0</v>
      </c>
      <c r="C8" t="s">
        <v>3</v>
      </c>
      <c r="D8" s="2">
        <f>(SUM('[1] BlueDog'!$D$14:$M$14)+'[1] BlueDog'!$D$13+SUM('[1] BlueDog'!$D$19:$M$19)+'[1] BlueDog'!$D$18+32)*1000</f>
        <v>32953682.999999989</v>
      </c>
      <c r="E8" s="2">
        <f>(SUM('[1] BlueDog'!$N$19:$AR$19))*1000</f>
        <v>6181472</v>
      </c>
      <c r="F8" s="3">
        <f>E8+D8</f>
        <v>39135154.999999985</v>
      </c>
      <c r="G8" s="3"/>
    </row>
    <row r="9" spans="1:7" x14ac:dyDescent="0.25">
      <c r="D9" s="2"/>
      <c r="E9" s="2"/>
      <c r="F9" s="3"/>
    </row>
    <row r="10" spans="1:7" x14ac:dyDescent="0.25">
      <c r="B10" s="1" t="s">
        <v>1</v>
      </c>
      <c r="C10" t="s">
        <v>2</v>
      </c>
      <c r="D10" s="2">
        <f>SUM([1]Columbia!$D$15:$M$15)*1000</f>
        <v>10976000</v>
      </c>
      <c r="E10" s="2">
        <f>(SUM([1]Columbia!$N$15:$AR$15))*1000</f>
        <v>28224000</v>
      </c>
      <c r="F10" s="3">
        <f>E10+D10</f>
        <v>39200000</v>
      </c>
    </row>
    <row r="11" spans="1:7" x14ac:dyDescent="0.25">
      <c r="C11" s="1" t="s">
        <v>4</v>
      </c>
      <c r="D11" s="2">
        <f>([1]Columbia!$M$20)*1000</f>
        <v>909159.74999999988</v>
      </c>
      <c r="E11" s="2">
        <f>(SUM([1]Columbia!$N$20:$AR$20))*1000</f>
        <v>11212970.249999998</v>
      </c>
      <c r="F11" s="3">
        <f>E11+D11</f>
        <v>12122129.999999998</v>
      </c>
    </row>
    <row r="12" spans="1:7" x14ac:dyDescent="0.25">
      <c r="C12" t="s">
        <v>5</v>
      </c>
      <c r="D12" s="2">
        <f>740*1000</f>
        <v>740000</v>
      </c>
      <c r="E12" s="2">
        <f>([1]Columbia!$B$12)*1000-D12</f>
        <v>14060000</v>
      </c>
      <c r="F12" s="3">
        <f>E12+D12</f>
        <v>14800000</v>
      </c>
    </row>
    <row r="15" spans="1:7" x14ac:dyDescent="0.25">
      <c r="B15" t="s"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cclark4</dc:creator>
  <cp:lastModifiedBy>Havlíček Jan</cp:lastModifiedBy>
  <cp:lastPrinted>2001-09-04T19:12:12Z</cp:lastPrinted>
  <dcterms:created xsi:type="dcterms:W3CDTF">2001-09-04T18:48:35Z</dcterms:created>
  <dcterms:modified xsi:type="dcterms:W3CDTF">2023-09-10T15:19:37Z</dcterms:modified>
</cp:coreProperties>
</file>