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Turbine'!$A$1:$X$22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4" i="10"/>
  <c r="G24" i="10"/>
  <c r="H24" i="10"/>
  <c r="I24" i="10"/>
  <c r="G26" i="10"/>
  <c r="H26" i="10"/>
  <c r="I26" i="10"/>
  <c r="G27" i="10"/>
  <c r="H27" i="10"/>
  <c r="I27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<sst xmlns="http://schemas.openxmlformats.org/spreadsheetml/2006/main" count="1314" uniqueCount="208">
  <si>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</si>
  <si>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</si>
  <si>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</si>
  <si>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</si>
  <si>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</si>
  <si>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</si>
  <si>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</si>
  <si>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</si>
  <si>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</si>
  <si>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</si>
  <si>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</si>
  <si>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</si>
  <si>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</si>
  <si>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</si>
  <si>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</si>
  <si>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</si>
  <si>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</si>
  <si>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</si>
  <si>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</si>
  <si>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</si>
  <si>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</si>
  <si>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</si>
  <si>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</si>
  <si>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</si>
  <si>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</si>
  <si>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</si>
  <si>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</si>
  <si>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</si>
  <si>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</si>
  <si>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</si>
  <si>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</si>
  <si>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</si>
  <si>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</si>
  <si>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</si>
  <si>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</si>
  <si>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</si>
  <si>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</si>
  <si>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</si>
  <si>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</si>
  <si>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</si>
  <si>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</si>
  <si>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</si>
  <si>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</si>
  <si>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</si>
  <si>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</si>
  <si>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</si>
  <si>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</si>
  <si>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</si>
  <si>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</si>
  <si>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</si>
  <si>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</si>
  <si>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</si>
  <si>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</si>
  <si>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</si>
  <si>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</si>
  <si>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</si>
  <si>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</si>
  <si>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</si>
  <si>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</si>
  <si>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</si>
  <si>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</si>
  <si>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</si>
  <si>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</si>
  <si>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</si>
  <si>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</si>
  <si>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</si>
  <si>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</si>
  <si>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</si>
  <si>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</si>
  <si>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</si>
  <si>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</si>
  <si>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</si>
  <si>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</si>
  <si>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</si>
  <si>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</si>
  <si>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</si>
  <si>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</si>
  <si>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</si>
  <si>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</si>
  <si>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</si>
  <si>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</si>
  <si>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</si>
  <si>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</si>
  <si>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</si>
  <si>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</si>
  <si>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</si>
  <si>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</si>
  <si>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</si>
  <si>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</si>
  <si>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</si>
  <si>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</si>
  <si>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</si>
  <si>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</si>
  <si>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</si>
  <si>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</si>
  <si>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</si>
  <si>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</si>
  <si>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</si>
  <si>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</si>
  <si>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</si>
  <si>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</si>
  <si>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</si>
  <si>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</si>
  <si>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</si>
  <si>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</si>
  <si>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</si>
  <si>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</si>
  <si>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</si>
  <si>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</si>
  <si>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</si>
  <si>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</si>
  <si>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</si>
  <si>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</si>
  <si>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</si>
  <si>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</si>
  <si>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</si>
  <si>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</si>
  <si>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</si>
  <si>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</si>
  <si>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</si>
  <si>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</si>
  <si>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</si>
  <si>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</si>
  <si>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</si>
  <si>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</si>
  <si>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</si>
  <si>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</si>
  <si>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</si>
  <si>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</si>
  <si>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</si>
  <si>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</si>
  <si>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</si>
  <si>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</si>
  <si>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</si>
  <si>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</si>
  <si>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</si>
  <si>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</si>
  <si>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</si>
  <si>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</si>
  <si>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</si>
  <si>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</si>
  <si>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</si>
  <si>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</si>
  <si>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</si>
  <si>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</si>
  <si>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</si>
  <si>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</si>
  <si>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</si>
  <si>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</si>
  <si>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</si>
  <si>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</si>
  <si>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</si>
  <si>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</si>
  <si>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</si>
  <si>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</si>
  <si>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</si>
  <si>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</si>
  <si>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</si>
  <si>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</si>
  <si>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</si>
  <si>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</si>
  <si>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</si>
  <si>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</si>
  <si>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</si>
  <si>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</si>
  <si>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</si>
  <si>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</si>
  <si>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</si>
  <si>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</si>
  <si>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</si>
  <si>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</si>
  <si>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</si>
  <si>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</si>
  <si>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</si>
  <si>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</si>
  <si>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</si>
  <si>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</si>
  <si>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</si>
  <si>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</si>
  <si>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</si>
  <si>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</si>
  <si>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</si>
  <si>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</si>
  <si>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</si>
  <si>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</si>
  <si>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</si>
  <si>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</si>
  <si>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</si>
  <si>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</si>
  <si>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</si>
  <si>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</si>
  <si>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</si>
  <si>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</si>
  <si>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</si>
  <si>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</si>
  <si>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</si>
  <si>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</si>
  <si>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</si>
  <si>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</si>
  <si>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</si>
  <si>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</si>
  <si>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</si>
  <si>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$4MM Paid</t>
  </si>
  <si>
    <t>Columbia / Longview</t>
  </si>
  <si>
    <t>Exclusivity payment received for sale on 4/30.  Next payment due in July.</t>
  </si>
  <si>
    <t>Northwestern Corp.</t>
  </si>
  <si>
    <t xml:space="preserve">Negotiations ongoing with 3 to 4 interested parties.  </t>
  </si>
  <si>
    <t>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</si>
</sst>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6121788573899E-2"/>
          <c:y val="7.0945960574992528E-2"/>
          <c:w val="0.92156938569785041"/>
          <c:h val="0.84966233736241048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 formatCode="&quot;$&quot;#,##0_);[Red]\(&quot;$&quot;#,##0\)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4-4485-9E39-1B4A526810B5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 formatCode="&quot;$&quot;#,##0_);[Red]\(&quot;$&quot;#,##0\)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4-4485-9E39-1B4A526810B5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>
                  <c:v>90.803500000000014</c:v>
                </c:pt>
                <c:pt idx="32" formatCode="&quot;$&quot;#,##0_);[Red]\(&quot;$&quot;#,##0\)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4-4485-9E39-1B4A526810B5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>
                  <c:v>147.32</c:v>
                </c:pt>
                <c:pt idx="32" formatCode="#,##0.0_);[Red]\(#,##0.0\)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4-4485-9E39-1B4A526810B5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>
                  <c:v>254.86440000000007</c:v>
                </c:pt>
                <c:pt idx="32" formatCode="&quot;$&quot;#,##0_);[Red]\(&quot;$&quot;#,##0\)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4-4485-9E39-1B4A526810B5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>
                  <c:v>246.273</c:v>
                </c:pt>
                <c:pt idx="32" formatCode="#,##0.0_);[Red]\(#,##0.0\)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44-4485-9E39-1B4A526810B5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44-4485-9E39-1B4A526810B5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44-4485-9E39-1B4A5268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9784"/>
        <c:axId val="1"/>
      </c:lineChart>
      <c:dateAx>
        <c:axId val="18310978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310978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4951033832428298E-2"/>
          <c:y val="2.3648653524997513E-2"/>
          <c:w val="0.23897078485516068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160020</xdr:rowOff>
    </xdr:from>
    <xdr:to>
      <xdr:col>7</xdr:col>
      <xdr:colOff>1371600</xdr:colOff>
      <xdr:row>64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2004060</xdr:colOff>
      <xdr:row>51</xdr:row>
      <xdr:rowOff>106680</xdr:rowOff>
    </xdr:from>
    <xdr:to>
      <xdr:col>4</xdr:col>
      <xdr:colOff>213360</xdr:colOff>
      <xdr:row>51</xdr:row>
      <xdr:rowOff>106680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903220" y="97307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1988820</xdr:colOff>
      <xdr:row>49</xdr:row>
      <xdr:rowOff>137160</xdr:rowOff>
    </xdr:from>
    <xdr:to>
      <xdr:col>3</xdr:col>
      <xdr:colOff>2506980</xdr:colOff>
      <xdr:row>50</xdr:row>
      <xdr:rowOff>137160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887980" y="942594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$429MM</a:t>
          </a:r>
        </a:p>
      </xdr:txBody>
    </xdr:sp>
    <xdr:clientData/>
  </xdr:twoCellAnchor>
  <xdr:twoCellAnchor>
    <xdr:from>
      <xdr:col>3</xdr:col>
      <xdr:colOff>1737360</xdr:colOff>
      <xdr:row>47</xdr:row>
      <xdr:rowOff>160020</xdr:rowOff>
    </xdr:from>
    <xdr:to>
      <xdr:col>3</xdr:col>
      <xdr:colOff>2369820</xdr:colOff>
      <xdr:row>51</xdr:row>
      <xdr:rowOff>30480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6202680" y="9113520"/>
          <a:ext cx="632460" cy="5410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845820</xdr:colOff>
      <xdr:row>44</xdr:row>
      <xdr:rowOff>121920</xdr:rowOff>
    </xdr:from>
    <xdr:to>
      <xdr:col>4</xdr:col>
      <xdr:colOff>243840</xdr:colOff>
      <xdr:row>48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4030980" y="8572500"/>
          <a:ext cx="32842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$21MM</a:t>
          </a:r>
        </a:p>
      </xdr:txBody>
    </xdr:sp>
    <xdr:clientData/>
  </xdr:twoCellAnchor>
  <xdr:twoCellAnchor>
    <xdr:from>
      <xdr:col>1</xdr:col>
      <xdr:colOff>1965960</xdr:colOff>
      <xdr:row>51</xdr:row>
      <xdr:rowOff>99060</xdr:rowOff>
    </xdr:from>
    <xdr:to>
      <xdr:col>3</xdr:col>
      <xdr:colOff>2484120</xdr:colOff>
      <xdr:row>52</xdr:row>
      <xdr:rowOff>99060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65120" y="9723120"/>
          <a:ext cx="4084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$408MM</a:t>
          </a:r>
        </a:p>
      </xdr:txBody>
    </xdr:sp>
    <xdr:clientData/>
  </xdr:twoCellAnchor>
  <xdr:twoCellAnchor>
    <xdr:from>
      <xdr:col>1</xdr:col>
      <xdr:colOff>2004060</xdr:colOff>
      <xdr:row>50</xdr:row>
      <xdr:rowOff>121920</xdr:rowOff>
    </xdr:from>
    <xdr:to>
      <xdr:col>4</xdr:col>
      <xdr:colOff>213360</xdr:colOff>
      <xdr:row>50</xdr:row>
      <xdr:rowOff>121920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903220" y="957834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2369820</xdr:colOff>
      <xdr:row>50</xdr:row>
      <xdr:rowOff>121920</xdr:rowOff>
    </xdr:from>
    <xdr:to>
      <xdr:col>3</xdr:col>
      <xdr:colOff>2537460</xdr:colOff>
      <xdr:row>51</xdr:row>
      <xdr:rowOff>99060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835140" y="9578340"/>
          <a:ext cx="167640" cy="14478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0.61624</cdr:x>
      <cdr:y>0.38039</cdr:y>
    </cdr:from>
    <cdr:to>
      <cdr:x>0.61624</cdr:x>
      <cdr:y>0.91667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65677" y="1716322"/>
          <a:ext cx="0" cy="24232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0.52231</cdr:x>
      <cdr:y>0.30765</cdr:y>
    </cdr:from>
    <cdr:to>
      <cdr:x>0.70473</cdr:x>
      <cdr:y>0.36526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6768" y="1387630"/>
          <a:ext cx="2269967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June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F1" sqref="F1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94</v>
      </c>
      <c r="B2" s="1"/>
      <c r="C2" s="2"/>
    </row>
    <row r="3" spans="1:158" ht="14.25" customHeight="1" x14ac:dyDescent="0.25">
      <c r="A3" s="285">
        <v>37071</v>
      </c>
      <c r="B3" s="285"/>
      <c r="C3" s="285"/>
      <c r="D3" s="285"/>
      <c r="J3" s="148" t="s">
        <v>106</v>
      </c>
      <c r="K3" s="147">
        <v>37072</v>
      </c>
      <c r="O3" s="236"/>
      <c r="Q3" s="4"/>
    </row>
    <row r="4" spans="1:158" ht="6.75" customHeight="1" x14ac:dyDescent="0.25"/>
    <row r="5" spans="1:158" s="5" customFormat="1" ht="54.75" customHeight="1" thickBot="1" x14ac:dyDescent="0.3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5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202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205</v>
      </c>
      <c r="T6" s="259">
        <f>+'Cost Cancel Details'!C10</f>
        <v>19.1325</v>
      </c>
      <c r="U6" s="259">
        <f>+'Cost Cancel Details'!AJ10</f>
        <v>11.479500000000002</v>
      </c>
      <c r="V6" s="261">
        <f>+'Cost Cancel Details'!AJ11</f>
        <v>7.2703500000000005</v>
      </c>
      <c r="W6" s="255" t="s">
        <v>68</v>
      </c>
      <c r="X6" s="255" t="s">
        <v>204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5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202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205</v>
      </c>
      <c r="T7" s="259">
        <f>+'Cost Cancel Details'!C18</f>
        <v>19.1325</v>
      </c>
      <c r="U7" s="259">
        <f>+'Cost Cancel Details'!AJ18</f>
        <v>19.1325</v>
      </c>
      <c r="V7" s="261">
        <f>+'Cost Cancel Details'!AJ19</f>
        <v>19.1325</v>
      </c>
      <c r="W7" s="255" t="s">
        <v>148</v>
      </c>
      <c r="X7" s="255" t="s">
        <v>204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27.9" customHeight="1" x14ac:dyDescent="0.25">
      <c r="A8" s="35">
        <f t="shared" si="0"/>
        <v>3</v>
      </c>
      <c r="B8" s="262" t="s">
        <v>57</v>
      </c>
      <c r="C8" s="262">
        <v>4</v>
      </c>
      <c r="D8" s="263" t="s">
        <v>4</v>
      </c>
      <c r="E8" s="262"/>
      <c r="F8" s="263"/>
      <c r="G8" s="262" t="s">
        <v>10</v>
      </c>
      <c r="H8" s="263"/>
      <c r="I8" s="269"/>
      <c r="J8" s="263"/>
      <c r="K8" s="265"/>
      <c r="L8" s="263" t="s">
        <v>195</v>
      </c>
      <c r="M8" s="268" t="s">
        <v>193</v>
      </c>
      <c r="N8" s="263" t="s">
        <v>52</v>
      </c>
      <c r="O8" s="263" t="s">
        <v>43</v>
      </c>
      <c r="P8" s="263" t="s">
        <v>188</v>
      </c>
      <c r="Q8" s="262" t="s">
        <v>194</v>
      </c>
      <c r="R8" s="262"/>
      <c r="S8" s="262" t="s">
        <v>203</v>
      </c>
      <c r="T8" s="266">
        <f>'Cost Cancel Details'!C26</f>
        <v>39.200000000000003</v>
      </c>
      <c r="U8" s="266">
        <f>'Cost Cancel Details'!AJ26</f>
        <v>8.6240000000000006</v>
      </c>
      <c r="V8" s="266">
        <f>'Cost Cancel Details'!AJ27</f>
        <v>6.2720000000000002</v>
      </c>
      <c r="W8" s="262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" customHeight="1" x14ac:dyDescent="0.25">
      <c r="A9" s="35">
        <f t="shared" si="0"/>
        <v>4</v>
      </c>
      <c r="B9" s="262" t="s">
        <v>57</v>
      </c>
      <c r="C9" s="262">
        <v>2</v>
      </c>
      <c r="D9" s="263" t="s">
        <v>17</v>
      </c>
      <c r="E9" s="262"/>
      <c r="F9" s="263"/>
      <c r="G9" s="262" t="s">
        <v>170</v>
      </c>
      <c r="H9" s="263">
        <v>184</v>
      </c>
      <c r="I9" s="264">
        <v>10256</v>
      </c>
      <c r="J9" s="263" t="s">
        <v>32</v>
      </c>
      <c r="K9" s="265">
        <v>37043</v>
      </c>
      <c r="L9" s="263" t="s">
        <v>6</v>
      </c>
      <c r="M9" s="263" t="s">
        <v>185</v>
      </c>
      <c r="N9" s="263" t="s">
        <v>52</v>
      </c>
      <c r="O9" s="263" t="s">
        <v>43</v>
      </c>
      <c r="P9" s="263" t="s">
        <v>188</v>
      </c>
      <c r="Q9" s="262"/>
      <c r="R9" s="262"/>
      <c r="S9" s="262" t="s">
        <v>184</v>
      </c>
      <c r="T9" s="266">
        <f>+'Cost Cancel Details'!C34</f>
        <v>43.618000000000002</v>
      </c>
      <c r="U9" s="266">
        <f>+'Cost Cancel Details'!AJ34</f>
        <v>43.618000000000002</v>
      </c>
      <c r="V9" s="267">
        <f>+'Cost Cancel Details'!AJ35</f>
        <v>43.618000000000002</v>
      </c>
      <c r="W9" s="262"/>
      <c r="X9" s="262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" customHeight="1" x14ac:dyDescent="0.25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37377</v>
      </c>
      <c r="L10" s="263" t="s">
        <v>6</v>
      </c>
      <c r="M10" s="268" t="s">
        <v>126</v>
      </c>
      <c r="N10" s="263" t="s">
        <v>52</v>
      </c>
      <c r="O10" s="263" t="s">
        <v>43</v>
      </c>
      <c r="P10" s="263" t="s">
        <v>188</v>
      </c>
      <c r="Q10" s="262"/>
      <c r="R10" s="262" t="s">
        <v>82</v>
      </c>
      <c r="S10" s="262" t="s">
        <v>198</v>
      </c>
      <c r="T10" s="266">
        <f>+'Cost Cancel Details'!C42</f>
        <v>36.853999999999999</v>
      </c>
      <c r="U10" s="266">
        <f>+'Cost Cancel Details'!AJ42</f>
        <v>14.7416</v>
      </c>
      <c r="V10" s="267">
        <f>+'Cost Cancel Details'!AJ43</f>
        <v>36.853999999999999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" customHeight="1" x14ac:dyDescent="0.25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198</v>
      </c>
      <c r="T11" s="266">
        <f>+'Cost Cancel Details'!C50</f>
        <v>36.853999999999999</v>
      </c>
      <c r="U11" s="266">
        <f>+'Cost Cancel Details'!AJ50</f>
        <v>14.7416</v>
      </c>
      <c r="V11" s="267">
        <f>+'Cost Cancel Details'!AJ51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7" customFormat="1" ht="27.9" customHeight="1" x14ac:dyDescent="0.25">
      <c r="A12" s="35">
        <f t="shared" si="0"/>
        <v>7</v>
      </c>
      <c r="B12" s="270" t="s">
        <v>11</v>
      </c>
      <c r="C12" s="270">
        <v>2</v>
      </c>
      <c r="D12" s="271" t="s">
        <v>17</v>
      </c>
      <c r="E12" s="270"/>
      <c r="F12" s="271"/>
      <c r="G12" s="270" t="s">
        <v>170</v>
      </c>
      <c r="H12" s="271">
        <v>184</v>
      </c>
      <c r="I12" s="272">
        <v>10256</v>
      </c>
      <c r="J12" s="271" t="s">
        <v>32</v>
      </c>
      <c r="K12" s="273">
        <v>37135</v>
      </c>
      <c r="L12" s="271" t="s">
        <v>6</v>
      </c>
      <c r="M12" s="274" t="s">
        <v>126</v>
      </c>
      <c r="N12" s="271" t="s">
        <v>52</v>
      </c>
      <c r="O12" s="271" t="s">
        <v>43</v>
      </c>
      <c r="P12" s="271" t="s">
        <v>188</v>
      </c>
      <c r="Q12" s="270"/>
      <c r="R12" s="270"/>
      <c r="S12" s="270" t="s">
        <v>41</v>
      </c>
      <c r="T12" s="275">
        <f>+'Cost Cancel Details'!C58</f>
        <v>43.618000000000002</v>
      </c>
      <c r="U12" s="275">
        <f>+'Cost Cancel Details'!AJ58</f>
        <v>43.618000000000002</v>
      </c>
      <c r="V12" s="276">
        <f>+'Cost Cancel Details'!AJ59</f>
        <v>43.618000000000002</v>
      </c>
      <c r="W12" s="270"/>
      <c r="X12" s="270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7" customFormat="1" ht="27.9" customHeight="1" x14ac:dyDescent="0.25">
      <c r="A13" s="35">
        <f t="shared" si="0"/>
        <v>8</v>
      </c>
      <c r="B13" s="270" t="s">
        <v>11</v>
      </c>
      <c r="C13" s="270">
        <v>3</v>
      </c>
      <c r="D13" s="271" t="s">
        <v>53</v>
      </c>
      <c r="E13" s="270" t="s">
        <v>83</v>
      </c>
      <c r="F13" s="271"/>
      <c r="G13" s="270" t="s">
        <v>15</v>
      </c>
      <c r="H13" s="271">
        <v>122</v>
      </c>
      <c r="I13" s="272">
        <v>10856</v>
      </c>
      <c r="J13" s="271" t="s">
        <v>32</v>
      </c>
      <c r="K13" s="273" t="s">
        <v>16</v>
      </c>
      <c r="L13" s="271" t="s">
        <v>58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 t="s">
        <v>186</v>
      </c>
      <c r="R13" s="270"/>
      <c r="S13" s="270" t="s">
        <v>41</v>
      </c>
      <c r="T13" s="275">
        <f>+'Cost Cancel Details'!C66</f>
        <v>24.506</v>
      </c>
      <c r="U13" s="275">
        <f>+'Cost Cancel Details'!AJ66</f>
        <v>24.506000000000007</v>
      </c>
      <c r="V13" s="276">
        <f>+'Cost Cancel Details'!AJ67</f>
        <v>24.506</v>
      </c>
      <c r="W13" s="270" t="s">
        <v>90</v>
      </c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" customHeight="1" x14ac:dyDescent="0.25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197</v>
      </c>
      <c r="Q14" s="270" t="s">
        <v>134</v>
      </c>
      <c r="R14" s="270" t="s">
        <v>84</v>
      </c>
      <c r="S14" s="270" t="s">
        <v>207</v>
      </c>
      <c r="T14" s="275">
        <f>+'Cost Cancel Details'!C74</f>
        <v>83.416666666666671</v>
      </c>
      <c r="U14" s="275">
        <f>+'Cost Cancel Details'!AJ74</f>
        <v>59.225833333333355</v>
      </c>
      <c r="V14" s="276">
        <f>+'Cost Cancel Details'!AJ75</f>
        <v>54.387666666666675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" customHeight="1" x14ac:dyDescent="0.25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197</v>
      </c>
      <c r="Q15" s="270" t="s">
        <v>134</v>
      </c>
      <c r="R15" s="270" t="s">
        <v>84</v>
      </c>
      <c r="S15" s="270" t="s">
        <v>207</v>
      </c>
      <c r="T15" s="275">
        <f>+'Cost Cancel Details'!C82</f>
        <v>83.416666666666671</v>
      </c>
      <c r="U15" s="275">
        <f>+'Cost Cancel Details'!AJ82</f>
        <v>59.225833333333355</v>
      </c>
      <c r="V15" s="276">
        <f>+'Cost Cancel Details'!AJ83</f>
        <v>54.387666666666675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" customHeight="1" x14ac:dyDescent="0.25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197</v>
      </c>
      <c r="Q16" s="270" t="s">
        <v>134</v>
      </c>
      <c r="R16" s="270" t="s">
        <v>84</v>
      </c>
      <c r="S16" s="270" t="s">
        <v>207</v>
      </c>
      <c r="T16" s="275">
        <f>+'Cost Cancel Details'!C90</f>
        <v>83.416666666666671</v>
      </c>
      <c r="U16" s="275">
        <f>+'Cost Cancel Details'!AJ90</f>
        <v>59.225833333333355</v>
      </c>
      <c r="V16" s="276">
        <f>+'Cost Cancel Details'!AJ91</f>
        <v>54.387666666666675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5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Details'!AJ98</f>
        <v>17.25</v>
      </c>
      <c r="V17" s="276">
        <f>+'Cost Cancel Details'!AJ99</f>
        <v>17.25</v>
      </c>
      <c r="W17" s="270"/>
      <c r="X17" s="270" t="s">
        <v>206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5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Details'!AJ106</f>
        <v>17.25</v>
      </c>
      <c r="V18" s="276">
        <f>+'Cost Cancel Details'!AJ107</f>
        <v>17.25</v>
      </c>
      <c r="W18" s="270"/>
      <c r="X18" s="270" t="s">
        <v>206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5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Details'!AJ114</f>
        <v>6.5</v>
      </c>
      <c r="V19" s="276">
        <f>+'Cost Cancel Details'!AJ115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5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Details'!AJ122</f>
        <v>6.5</v>
      </c>
      <c r="V20" s="276">
        <f>+'Cost Cancel Details'!AJ123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5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Details'!AJ130</f>
        <v>2.2999999999999998</v>
      </c>
      <c r="V21" s="276">
        <f>+'Cost Cancel Details'!AJ131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" customHeight="1" x14ac:dyDescent="0.25">
      <c r="A22" s="35"/>
      <c r="B22" s="279"/>
      <c r="C22" s="279"/>
      <c r="D22" s="280"/>
      <c r="E22" s="279"/>
      <c r="F22" s="280"/>
      <c r="G22" s="279"/>
      <c r="H22" s="280"/>
      <c r="I22" s="281"/>
      <c r="J22" s="280"/>
      <c r="K22" s="282"/>
      <c r="L22" s="280"/>
      <c r="M22" s="280"/>
      <c r="N22" s="280"/>
      <c r="O22" s="280"/>
      <c r="P22" s="280"/>
      <c r="Q22" s="279"/>
      <c r="R22" s="279"/>
      <c r="S22" s="279"/>
      <c r="T22" s="283"/>
      <c r="U22" s="283"/>
      <c r="V22" s="284"/>
      <c r="W22" s="279"/>
      <c r="X22" s="279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5">
      <c r="A23" s="35"/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F27" sqref="F27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H1" s="229" t="s">
        <v>136</v>
      </c>
    </row>
    <row r="2" spans="1:9" ht="20.399999999999999" x14ac:dyDescent="0.35">
      <c r="A2" s="173" t="s">
        <v>93</v>
      </c>
      <c r="B2" s="174"/>
      <c r="C2" s="2"/>
    </row>
    <row r="3" spans="1:9" ht="20.399999999999999" x14ac:dyDescent="0.35">
      <c r="A3" s="286">
        <f>'Detail by Turbine'!A3:C3</f>
        <v>37071</v>
      </c>
      <c r="B3" s="286"/>
      <c r="C3" s="19"/>
    </row>
    <row r="4" spans="1:9" ht="20.399999999999999" x14ac:dyDescent="0.35">
      <c r="A4" s="173" t="s">
        <v>125</v>
      </c>
      <c r="B4" s="175"/>
      <c r="H4" s="182"/>
    </row>
    <row r="5" spans="1:9" ht="13.8" x14ac:dyDescent="0.25">
      <c r="G5" s="155" t="s">
        <v>121</v>
      </c>
      <c r="H5" s="156">
        <f>'Detail by Turbine'!K3</f>
        <v>37072</v>
      </c>
    </row>
    <row r="6" spans="1:9" ht="60.7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" customHeight="1" x14ac:dyDescent="0.25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" customHeight="1" x14ac:dyDescent="0.25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5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30.612000000000002</v>
      </c>
      <c r="H9" s="244">
        <f>+'Detail by Turbine'!V6+'Detail by Turbine'!V7</f>
        <v>26.402850000000001</v>
      </c>
      <c r="I9" s="27" t="s">
        <v>9</v>
      </c>
    </row>
    <row r="10" spans="1:9" s="25" customFormat="1" x14ac:dyDescent="0.25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30.612000000000002</v>
      </c>
      <c r="H10" s="49">
        <f>SUM(H9:H9)</f>
        <v>26.402850000000001</v>
      </c>
      <c r="I10" s="38"/>
    </row>
    <row r="11" spans="1:9" ht="5.0999999999999996" customHeight="1" x14ac:dyDescent="0.25">
      <c r="A11" s="18"/>
      <c r="E11" s="18"/>
      <c r="F11" s="50"/>
      <c r="G11" s="50"/>
      <c r="H11" s="166"/>
    </row>
    <row r="12" spans="1:9" s="29" customFormat="1" ht="24.9" customHeight="1" x14ac:dyDescent="0.25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" customHeight="1" x14ac:dyDescent="0.25">
      <c r="A13" s="30"/>
      <c r="C13" s="30"/>
      <c r="E13" s="30"/>
      <c r="F13" s="51"/>
      <c r="G13" s="51"/>
      <c r="H13" s="167"/>
      <c r="I13" s="30"/>
    </row>
    <row r="14" spans="1:9" s="29" customFormat="1" x14ac:dyDescent="0.25">
      <c r="A14" s="30">
        <v>1</v>
      </c>
      <c r="B14" s="29" t="s">
        <v>171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43.618000000000002</v>
      </c>
      <c r="G14" s="51">
        <f>SUM('Detail by Turbine'!U9:U9)</f>
        <v>43.618000000000002</v>
      </c>
      <c r="H14" s="51">
        <f>SUM('Detail by Turbine'!V9:V9)</f>
        <v>43.618000000000002</v>
      </c>
      <c r="I14" s="30" t="s">
        <v>57</v>
      </c>
    </row>
    <row r="15" spans="1:9" s="29" customFormat="1" x14ac:dyDescent="0.25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8.6240000000000006</v>
      </c>
      <c r="H15" s="51">
        <f>'Detail by Turbine'!V8</f>
        <v>6.2720000000000002</v>
      </c>
      <c r="I15" s="30" t="s">
        <v>57</v>
      </c>
    </row>
    <row r="16" spans="1:9" s="29" customFormat="1" x14ac:dyDescent="0.25">
      <c r="A16" s="40">
        <v>2</v>
      </c>
      <c r="B16" s="29" t="s">
        <v>171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73.707999999999998</v>
      </c>
      <c r="G16" s="52">
        <f>SUM('Detail by Turbine'!U10:U11)</f>
        <v>29.4832</v>
      </c>
      <c r="H16" s="168">
        <f>SUM('Detail by Turbine'!V10:V11)</f>
        <v>73.707999999999998</v>
      </c>
      <c r="I16" s="30" t="s">
        <v>57</v>
      </c>
    </row>
    <row r="17" spans="1:9" s="28" customFormat="1" x14ac:dyDescent="0.25">
      <c r="A17" s="61">
        <f>SUM(A14:A16)</f>
        <v>4</v>
      </c>
      <c r="C17" s="41"/>
      <c r="D17" s="42" t="s">
        <v>101</v>
      </c>
      <c r="E17" s="41"/>
      <c r="F17" s="53">
        <f>SUM(F14:F16)</f>
        <v>156.52600000000001</v>
      </c>
      <c r="G17" s="53">
        <f>SUM(G14:G16)</f>
        <v>81.725200000000001</v>
      </c>
      <c r="H17" s="53">
        <f>SUM(H14:H16)</f>
        <v>123.598</v>
      </c>
      <c r="I17" s="41"/>
    </row>
    <row r="18" spans="1:9" ht="5.0999999999999996" customHeight="1" x14ac:dyDescent="0.25">
      <c r="A18" s="18"/>
      <c r="E18" s="18"/>
      <c r="F18" s="50"/>
      <c r="G18" s="50"/>
      <c r="H18" s="166"/>
    </row>
    <row r="19" spans="1:9" s="23" customFormat="1" ht="24.9" customHeight="1" x14ac:dyDescent="0.25">
      <c r="A19" s="218" t="s">
        <v>131</v>
      </c>
      <c r="C19" s="24"/>
      <c r="E19" s="24"/>
      <c r="F19" s="54"/>
      <c r="G19" s="54"/>
      <c r="H19" s="169"/>
      <c r="I19" s="24"/>
    </row>
    <row r="20" spans="1:9" s="23" customFormat="1" ht="9.9" customHeight="1" x14ac:dyDescent="0.25">
      <c r="A20" s="22"/>
      <c r="C20" s="24"/>
      <c r="E20" s="24"/>
      <c r="F20" s="54"/>
      <c r="G20" s="54"/>
      <c r="H20" s="169"/>
      <c r="I20" s="24"/>
    </row>
    <row r="21" spans="1:9" s="29" customFormat="1" x14ac:dyDescent="0.25">
      <c r="A21" s="24">
        <v>1</v>
      </c>
      <c r="B21" s="23" t="s">
        <v>171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43.618000000000002</v>
      </c>
      <c r="G21" s="54">
        <f>SUM('Detail by Turbine'!U12:U12)</f>
        <v>43.618000000000002</v>
      </c>
      <c r="H21" s="169">
        <f>SUM('Detail by Turbine'!V12:V12)</f>
        <v>43.618000000000002</v>
      </c>
      <c r="I21" s="24" t="s">
        <v>11</v>
      </c>
    </row>
    <row r="22" spans="1:9" s="29" customFormat="1" x14ac:dyDescent="0.25">
      <c r="A22" s="24">
        <v>1</v>
      </c>
      <c r="B22" s="23" t="s">
        <v>74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24.506000000000007</v>
      </c>
      <c r="H22" s="169">
        <f>'Detail by Turbine'!V13</f>
        <v>24.506</v>
      </c>
      <c r="I22" s="24" t="s">
        <v>11</v>
      </c>
    </row>
    <row r="23" spans="1:9" s="29" customFormat="1" x14ac:dyDescent="0.25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177.67750000000007</v>
      </c>
      <c r="H23" s="169">
        <f>SUM('Detail by Turbine'!V14:V16)</f>
        <v>163.16300000000001</v>
      </c>
      <c r="I23" s="24" t="s">
        <v>11</v>
      </c>
    </row>
    <row r="24" spans="1:9" s="29" customFormat="1" x14ac:dyDescent="0.25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5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5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5">
      <c r="A27" s="62">
        <f>SUM(A21:A26)</f>
        <v>10</v>
      </c>
      <c r="C27" s="24"/>
      <c r="D27" s="43" t="s">
        <v>102</v>
      </c>
      <c r="E27" s="62"/>
      <c r="F27" s="56">
        <f>SUM(F21:F26)</f>
        <v>368.17400000000004</v>
      </c>
      <c r="G27" s="56">
        <f>SUM(G21:G26)</f>
        <v>295.6015000000001</v>
      </c>
      <c r="H27" s="56">
        <f>SUM(H21:H26)</f>
        <v>278.78700000000003</v>
      </c>
      <c r="I27" s="24"/>
    </row>
    <row r="28" spans="1:9" ht="5.0999999999999996" customHeight="1" x14ac:dyDescent="0.25">
      <c r="A28" s="18"/>
      <c r="E28" s="18"/>
      <c r="F28" s="50"/>
      <c r="G28" s="50"/>
      <c r="H28" s="166"/>
    </row>
    <row r="29" spans="1:9" s="32" customFormat="1" ht="24.9" customHeight="1" x14ac:dyDescent="0.25">
      <c r="A29" s="219" t="s">
        <v>129</v>
      </c>
      <c r="C29" s="33"/>
      <c r="F29" s="57"/>
      <c r="G29" s="57"/>
      <c r="H29" s="171"/>
      <c r="I29" s="33"/>
    </row>
    <row r="30" spans="1:9" s="32" customFormat="1" ht="9.9" customHeight="1" x14ac:dyDescent="0.25">
      <c r="A30" s="33"/>
      <c r="C30" s="33"/>
      <c r="E30" s="33"/>
      <c r="F30" s="57"/>
      <c r="G30" s="57"/>
      <c r="H30" s="171"/>
      <c r="I30" s="33"/>
    </row>
    <row r="31" spans="1:9" s="32" customFormat="1" x14ac:dyDescent="0.25">
      <c r="A31" s="66"/>
      <c r="C31" s="33"/>
      <c r="E31" s="33"/>
      <c r="F31" s="58"/>
      <c r="G31" s="58"/>
      <c r="H31" s="172"/>
      <c r="I31" s="24"/>
    </row>
    <row r="32" spans="1:9" s="32" customFormat="1" x14ac:dyDescent="0.25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5">
      <c r="A33" s="18"/>
      <c r="E33" s="18"/>
      <c r="F33" s="50"/>
      <c r="G33" s="50"/>
      <c r="H33" s="166"/>
    </row>
    <row r="34" spans="1:8" ht="13.8" thickBot="1" x14ac:dyDescent="0.3">
      <c r="A34" s="64">
        <f>+A32+A27+A17+A10</f>
        <v>16</v>
      </c>
      <c r="B34" s="45" t="s">
        <v>122</v>
      </c>
      <c r="D34" s="46" t="s">
        <v>104</v>
      </c>
      <c r="E34" s="46"/>
      <c r="F34" s="222">
        <f>+F32+F27+F17+F10</f>
        <v>562.96500000000003</v>
      </c>
      <c r="G34" s="222">
        <f>+G27+G17+G10</f>
        <v>407.9387000000001</v>
      </c>
      <c r="H34" s="222">
        <f>+H27+H17+H10</f>
        <v>428.78785000000005</v>
      </c>
    </row>
    <row r="35" spans="1:8" ht="15.6" thickTop="1" x14ac:dyDescent="0.25">
      <c r="A35" s="1"/>
      <c r="G35" s="241"/>
    </row>
    <row r="36" spans="1:8" ht="8.25" customHeight="1" x14ac:dyDescent="0.25"/>
    <row r="37" spans="1:8" ht="17.399999999999999" x14ac:dyDescent="0.3">
      <c r="A37" s="144" t="s">
        <v>120</v>
      </c>
    </row>
    <row r="38" spans="1:8" x14ac:dyDescent="0.25">
      <c r="A38" s="45" t="s">
        <v>125</v>
      </c>
    </row>
    <row r="42" spans="1:8" x14ac:dyDescent="0.25">
      <c r="F42" s="37"/>
    </row>
    <row r="66" spans="1:5" ht="13.8" x14ac:dyDescent="0.25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D1" sqref="D1"/>
    </sheetView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6" customWidth="1"/>
    <col min="5" max="5" width="32.44140625" style="18" bestFit="1" customWidth="1"/>
    <col min="6" max="6" width="15" style="18" customWidth="1"/>
    <col min="7" max="7" width="16.109375" style="18" customWidth="1"/>
    <col min="8" max="8" width="20.109375" style="145" customWidth="1"/>
    <col min="9" max="9" width="15.6640625" style="146" customWidth="1"/>
    <col min="10" max="16384" width="9.33203125" style="16"/>
  </cols>
  <sheetData>
    <row r="1" spans="1:9" ht="29.4" x14ac:dyDescent="0.45">
      <c r="A1" s="173" t="s">
        <v>23</v>
      </c>
      <c r="B1" s="174"/>
      <c r="C1" s="2"/>
      <c r="I1" s="229" t="s">
        <v>136</v>
      </c>
    </row>
    <row r="2" spans="1:9" ht="20.399999999999999" x14ac:dyDescent="0.35">
      <c r="A2" s="173" t="s">
        <v>123</v>
      </c>
      <c r="B2" s="174"/>
      <c r="C2" s="2"/>
    </row>
    <row r="3" spans="1:9" ht="20.399999999999999" x14ac:dyDescent="0.35">
      <c r="A3" s="286">
        <f>'Detail by Turbine'!A3:C3</f>
        <v>37071</v>
      </c>
      <c r="B3" s="286"/>
      <c r="C3" s="19"/>
      <c r="I3" s="159"/>
    </row>
    <row r="4" spans="1:9" ht="20.399999999999999" x14ac:dyDescent="0.35">
      <c r="A4" s="173" t="s">
        <v>125</v>
      </c>
      <c r="B4" s="175"/>
      <c r="I4" s="182"/>
    </row>
    <row r="5" spans="1:9" ht="13.8" x14ac:dyDescent="0.25">
      <c r="G5" s="16"/>
      <c r="H5" s="155" t="s">
        <v>121</v>
      </c>
      <c r="I5" s="156">
        <f>+'Detail by Turbine'!K3</f>
        <v>37072</v>
      </c>
    </row>
    <row r="6" spans="1:9" ht="59.25" customHeight="1" x14ac:dyDescent="0.25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5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5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5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24.506000000000007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5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5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73.707999999999998</v>
      </c>
      <c r="G12" s="11">
        <f>+'Summary by Status'!G16</f>
        <v>29.4832</v>
      </c>
      <c r="H12" s="11">
        <f>+'Summary by Status'!H16</f>
        <v>73.707999999999998</v>
      </c>
      <c r="I12" s="2" t="str">
        <f>+'Summary by Status'!I16</f>
        <v>Tentative</v>
      </c>
    </row>
    <row r="13" spans="1:9" s="26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43.618000000000002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5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43.618000000000002</v>
      </c>
      <c r="G14" s="11">
        <f>+'Summary by Status'!G21</f>
        <v>43.618000000000002</v>
      </c>
      <c r="H14" s="11">
        <f>+'Summary by Status'!H21</f>
        <v>43.618000000000002</v>
      </c>
      <c r="I14" s="2" t="str">
        <f>+'Summary by Status'!I21</f>
        <v>Available</v>
      </c>
    </row>
    <row r="15" spans="1:9" s="26" customFormat="1" x14ac:dyDescent="0.25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5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30.612000000000002</v>
      </c>
      <c r="H16" s="11">
        <f>+'Summary by Status'!H9</f>
        <v>26.402850000000001</v>
      </c>
      <c r="I16" s="2" t="str">
        <f>+'Summary by Status'!I9</f>
        <v>Committed</v>
      </c>
    </row>
    <row r="17" spans="1:9" s="29" customFormat="1" x14ac:dyDescent="0.25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8.6240000000000006</v>
      </c>
      <c r="H18" s="11">
        <f>+'Summary by Status'!H15</f>
        <v>6.2720000000000002</v>
      </c>
      <c r="I18" s="2" t="str">
        <f>+'Summary by Status'!I15</f>
        <v>Tentative</v>
      </c>
    </row>
    <row r="19" spans="1:9" s="29" customFormat="1" x14ac:dyDescent="0.25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5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177.67750000000007</v>
      </c>
      <c r="H20" s="11">
        <f>+'Summary by Status'!H23</f>
        <v>163.16300000000001</v>
      </c>
      <c r="I20" s="2" t="str">
        <f>+'Summary by Status'!I23</f>
        <v>Available</v>
      </c>
    </row>
    <row r="21" spans="1:9" s="29" customFormat="1" x14ac:dyDescent="0.25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5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5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5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5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5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407.9387000000001</v>
      </c>
      <c r="H27" s="159">
        <f>SUM(H7:H25)</f>
        <v>428.78784999999999</v>
      </c>
    </row>
    <row r="28" spans="1:9" x14ac:dyDescent="0.25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407.9387000000001</v>
      </c>
      <c r="H28" s="159">
        <f>+'Summary by Status'!H34</f>
        <v>428.78785000000005</v>
      </c>
    </row>
    <row r="29" spans="1:9" x14ac:dyDescent="0.25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B17" sqref="B17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30.77734375" style="18" bestFit="1" customWidth="1"/>
    <col min="6" max="6" width="41.33203125" style="146" customWidth="1"/>
    <col min="7" max="7" width="15" style="159" customWidth="1"/>
    <col min="8" max="8" width="16.109375" style="159" customWidth="1"/>
    <col min="9" max="9" width="20.109375" style="159" customWidth="1"/>
    <col min="10" max="16384" width="9.33203125" style="16"/>
  </cols>
  <sheetData>
    <row r="1" spans="1:9" ht="29.4" x14ac:dyDescent="0.45">
      <c r="A1" s="176" t="s">
        <v>23</v>
      </c>
      <c r="B1" s="177"/>
      <c r="C1" s="2"/>
      <c r="I1" s="229" t="s">
        <v>136</v>
      </c>
    </row>
    <row r="2" spans="1:9" ht="20.399999999999999" x14ac:dyDescent="0.35">
      <c r="A2" s="178" t="s">
        <v>95</v>
      </c>
      <c r="B2" s="177"/>
      <c r="C2" s="2"/>
    </row>
    <row r="3" spans="1:9" ht="20.399999999999999" x14ac:dyDescent="0.35">
      <c r="A3" s="286">
        <f>'Detail by Turbine'!A3:C3</f>
        <v>37071</v>
      </c>
      <c r="B3" s="286"/>
      <c r="C3" s="19"/>
    </row>
    <row r="4" spans="1:9" ht="20.399999999999999" x14ac:dyDescent="0.35">
      <c r="A4" s="173" t="s">
        <v>125</v>
      </c>
      <c r="B4" s="179"/>
      <c r="I4" s="182"/>
    </row>
    <row r="5" spans="1:9" ht="13.8" x14ac:dyDescent="0.25">
      <c r="H5" s="157" t="s">
        <v>121</v>
      </c>
      <c r="I5" s="156">
        <f>+'Detail by Turbine'!K3</f>
        <v>37072</v>
      </c>
    </row>
    <row r="6" spans="1:9" ht="58.5" customHeight="1" x14ac:dyDescent="0.25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5">
      <c r="A7" s="69" t="s">
        <v>197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5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177.67750000000007</v>
      </c>
      <c r="I8" s="221">
        <f>+'Summary by Status'!H23</f>
        <v>163.16300000000001</v>
      </c>
    </row>
    <row r="9" spans="1:9" s="29" customFormat="1" x14ac:dyDescent="0.25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177.67750000000007</v>
      </c>
      <c r="I9" s="161">
        <f>SUM(I8:I8)</f>
        <v>163.16300000000001</v>
      </c>
    </row>
    <row r="10" spans="1:9" s="29" customFormat="1" x14ac:dyDescent="0.25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5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5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24.506000000000007</v>
      </c>
      <c r="I12" s="215">
        <f>+'Summary by Status'!H22</f>
        <v>24.506</v>
      </c>
    </row>
    <row r="13" spans="1:9" s="3" customFormat="1" x14ac:dyDescent="0.25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43.618000000000002</v>
      </c>
      <c r="I13" s="215">
        <f>+'Summary by Status'!H14</f>
        <v>43.618000000000002</v>
      </c>
    </row>
    <row r="14" spans="1:9" s="3" customFormat="1" x14ac:dyDescent="0.25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8.6240000000000006</v>
      </c>
      <c r="I14" s="215">
        <f>+'Summary by Status'!H15</f>
        <v>6.2720000000000002</v>
      </c>
    </row>
    <row r="15" spans="1:9" s="3" customFormat="1" x14ac:dyDescent="0.25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5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30.612000000000002</v>
      </c>
      <c r="I16" s="215">
        <f>+'Summary by Status'!H9</f>
        <v>26.402850000000001</v>
      </c>
    </row>
    <row r="17" spans="1:9" x14ac:dyDescent="0.25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5">
      <c r="A18" s="2">
        <f>+'Summary by Status'!A16</f>
        <v>2</v>
      </c>
      <c r="B18" s="3" t="str">
        <f>+'Summary by Status'!B16</f>
        <v>MHI 501F simple cycle</v>
      </c>
      <c r="C18" s="2" t="str">
        <f>+'Summary by Status'!C16</f>
        <v>EA</v>
      </c>
      <c r="D18" s="2" t="str">
        <f>+'Summary by Status'!I16</f>
        <v>Tentative</v>
      </c>
      <c r="E18" s="214" t="str">
        <f>+'Summary by Status'!E16</f>
        <v>Analyzing</v>
      </c>
      <c r="F18" s="164" t="str">
        <f>+'Summary by Status'!D16</f>
        <v>Eletrobolt II</v>
      </c>
      <c r="G18" s="11">
        <f>+'Summary by Status'!F16</f>
        <v>73.707999999999998</v>
      </c>
      <c r="H18" s="11">
        <f>+'Summary by Status'!G16</f>
        <v>29.4832</v>
      </c>
      <c r="I18" s="215">
        <f>+'Summary by Status'!H16</f>
        <v>73.707999999999998</v>
      </c>
    </row>
    <row r="19" spans="1:9" x14ac:dyDescent="0.25">
      <c r="A19" s="2">
        <f>+'Summary by Status'!A21</f>
        <v>1</v>
      </c>
      <c r="B19" s="3" t="str">
        <f>+'Summary by Status'!B21</f>
        <v>MHI 501F simple cycle</v>
      </c>
      <c r="C19" s="2" t="str">
        <f>+'Summary by Status'!C21</f>
        <v>EA</v>
      </c>
      <c r="D19" s="2" t="str">
        <f>+'Summary by Status'!I21</f>
        <v>Available</v>
      </c>
      <c r="E19" s="214" t="str">
        <f>+'Summary by Status'!E21</f>
        <v>Analyzing</v>
      </c>
      <c r="F19" s="164" t="str">
        <f>+'Summary by Status'!D21</f>
        <v>Unassigned</v>
      </c>
      <c r="G19" s="220">
        <f>+'Summary by Status'!F21</f>
        <v>43.618000000000002</v>
      </c>
      <c r="H19" s="220">
        <f>+'Summary by Status'!G21</f>
        <v>43.618000000000002</v>
      </c>
      <c r="I19" s="221">
        <f>+'Summary by Status'!H21</f>
        <v>43.618000000000002</v>
      </c>
    </row>
    <row r="20" spans="1:9" s="31" customFormat="1" x14ac:dyDescent="0.25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217.26120000000003</v>
      </c>
      <c r="I20" s="161">
        <f>SUM(I12:I19)</f>
        <v>252.62485000000001</v>
      </c>
    </row>
    <row r="21" spans="1:9" s="31" customFormat="1" x14ac:dyDescent="0.25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5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5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8" thickBot="1" x14ac:dyDescent="0.3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407.9387000000001</v>
      </c>
      <c r="I24" s="222">
        <f>+I20+I9+I23</f>
        <v>428.78785000000005</v>
      </c>
    </row>
    <row r="25" spans="1:9" ht="13.8" thickTop="1" x14ac:dyDescent="0.25"/>
    <row r="26" spans="1:9" x14ac:dyDescent="0.25">
      <c r="F26" s="146" t="s">
        <v>164</v>
      </c>
      <c r="G26" s="159">
        <f>+'Summary by Status'!F34</f>
        <v>562.96500000000003</v>
      </c>
      <c r="H26" s="159">
        <f>+'Summary by Status'!G34</f>
        <v>407.9387000000001</v>
      </c>
      <c r="I26" s="159">
        <f>+'Summary by Status'!H34</f>
        <v>428.78785000000005</v>
      </c>
    </row>
    <row r="27" spans="1:9" x14ac:dyDescent="0.25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A4" sqref="A4:A11"/>
    </sheetView>
  </sheetViews>
  <sheetFormatPr defaultColWidth="10.6640625" defaultRowHeight="13.2" x14ac:dyDescent="0.25"/>
  <cols>
    <col min="1" max="1" width="5.44140625" style="74" customWidth="1"/>
    <col min="2" max="2" width="42.6640625" style="76" customWidth="1"/>
    <col min="3" max="3" width="20.109375" style="88" customWidth="1"/>
    <col min="4" max="35" width="11.77734375" style="74" customWidth="1"/>
    <col min="36" max="36" width="11.77734375" style="79" customWidth="1"/>
    <col min="37" max="54" width="11.77734375" style="74" customWidth="1"/>
    <col min="55" max="55" width="12.6640625" style="74" customWidth="1"/>
    <col min="56" max="16384" width="10.6640625" style="74"/>
  </cols>
  <sheetData>
    <row r="1" spans="1:102" ht="17.399999999999999" x14ac:dyDescent="0.3">
      <c r="B1" s="230" t="s">
        <v>23</v>
      </c>
    </row>
    <row r="2" spans="1:102" ht="17.399999999999999" x14ac:dyDescent="0.3">
      <c r="B2" s="230" t="s">
        <v>107</v>
      </c>
    </row>
    <row r="3" spans="1:102" s="77" customFormat="1" ht="13.8" thickBot="1" x14ac:dyDescent="0.3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80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5">
      <c r="A4" s="293">
        <v>1</v>
      </c>
      <c r="B4" s="189" t="str">
        <f>+'Detail by Turbine'!G6</f>
        <v>7EA</v>
      </c>
      <c r="C4" s="291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84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5">
      <c r="A5" s="294"/>
      <c r="B5" s="193" t="s">
        <v>108</v>
      </c>
      <c r="C5" s="292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82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5">
      <c r="A6" s="294"/>
      <c r="B6" s="193" t="s">
        <v>109</v>
      </c>
      <c r="C6" s="292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82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5">
      <c r="A7" s="294"/>
      <c r="B7" s="193" t="s">
        <v>110</v>
      </c>
      <c r="C7" s="292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82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5">
      <c r="A8" s="294"/>
      <c r="B8" s="193" t="s">
        <v>111</v>
      </c>
      <c r="C8" s="292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82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5">
      <c r="A9" s="294"/>
      <c r="B9" s="208"/>
      <c r="C9" s="292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83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5">
      <c r="A10" s="294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90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8" thickBot="1" x14ac:dyDescent="0.3">
      <c r="A11" s="295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136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5">
      <c r="A12" s="293">
        <f>+A4+1</f>
        <v>2</v>
      </c>
      <c r="B12" s="189" t="str">
        <f>+'Detail by Turbine'!G7</f>
        <v>7EA</v>
      </c>
      <c r="C12" s="291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84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5">
      <c r="A13" s="294"/>
      <c r="B13" s="193" t="s">
        <v>108</v>
      </c>
      <c r="C13" s="292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82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5">
      <c r="A14" s="294"/>
      <c r="B14" s="193" t="s">
        <v>109</v>
      </c>
      <c r="C14" s="292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82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5">
      <c r="A15" s="294"/>
      <c r="B15" s="193" t="s">
        <v>110</v>
      </c>
      <c r="C15" s="292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82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5">
      <c r="A16" s="294"/>
      <c r="B16" s="193" t="s">
        <v>111</v>
      </c>
      <c r="C16" s="292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82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5">
      <c r="A17" s="294"/>
      <c r="B17" s="208"/>
      <c r="C17" s="292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83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5">
      <c r="A18" s="294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90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8" thickBot="1" x14ac:dyDescent="0.3">
      <c r="A19" s="295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136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5">
      <c r="A20" s="293">
        <f>+A12+1</f>
        <v>3</v>
      </c>
      <c r="B20" s="98" t="str">
        <f>+'Detail by Turbine'!G8</f>
        <v>7FA</v>
      </c>
      <c r="C20" s="289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84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5">
      <c r="A21" s="294"/>
      <c r="B21" s="101" t="s">
        <v>108</v>
      </c>
      <c r="C21" s="290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0.05</v>
      </c>
      <c r="AG21" s="103">
        <v>0.08</v>
      </c>
      <c r="AH21" s="103">
        <v>0.03</v>
      </c>
      <c r="AI21" s="103">
        <v>0.03</v>
      </c>
      <c r="AJ21" s="82">
        <v>0.03</v>
      </c>
      <c r="AK21" s="103">
        <v>0.03</v>
      </c>
      <c r="AL21" s="103">
        <v>0.03</v>
      </c>
      <c r="AM21" s="103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5">
      <c r="A22" s="294"/>
      <c r="B22" s="101" t="s">
        <v>109</v>
      </c>
      <c r="C22" s="290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0.05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82">
        <f t="shared" si="17"/>
        <v>0.22</v>
      </c>
      <c r="AK22" s="103">
        <f t="shared" ref="AK22:BB22" si="18">+AJ22+AK21</f>
        <v>0.25</v>
      </c>
      <c r="AL22" s="103">
        <f t="shared" si="18"/>
        <v>0.28000000000000003</v>
      </c>
      <c r="AM22" s="103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5">
      <c r="A23" s="294"/>
      <c r="B23" s="101" t="s">
        <v>110</v>
      </c>
      <c r="C23" s="290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82">
        <f t="shared" si="19"/>
        <v>1.999999999999999E-2</v>
      </c>
      <c r="AK23" s="103">
        <f t="shared" si="19"/>
        <v>1.999999999999999E-2</v>
      </c>
      <c r="AL23" s="103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5">
      <c r="A24" s="294"/>
      <c r="B24" s="101" t="s">
        <v>111</v>
      </c>
      <c r="C24" s="290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82">
        <v>0.16</v>
      </c>
      <c r="AK24" s="103">
        <v>0.18</v>
      </c>
      <c r="AL24" s="103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5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82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5">
      <c r="A26" s="294"/>
      <c r="B26" s="91" t="s">
        <v>112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1.9600000000000002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0">
        <f t="shared" si="21"/>
        <v>8.6240000000000006</v>
      </c>
      <c r="AK26" s="94">
        <f t="shared" si="21"/>
        <v>9.8000000000000007</v>
      </c>
      <c r="AL26" s="94">
        <f t="shared" si="21"/>
        <v>10.976000000000003</v>
      </c>
      <c r="AM26" s="94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8" thickBot="1" x14ac:dyDescent="0.3">
      <c r="A27" s="295"/>
      <c r="B27" s="133" t="s">
        <v>113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6">
        <f t="shared" si="22"/>
        <v>6.2720000000000002</v>
      </c>
      <c r="AK27" s="135">
        <f t="shared" si="22"/>
        <v>7.056</v>
      </c>
      <c r="AL27" s="135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5">
      <c r="A28" s="293">
        <f>+A20+1</f>
        <v>4</v>
      </c>
      <c r="B28" s="98" t="str">
        <f>+'Detail by Turbine'!G9</f>
        <v>MHI 501F Simple Cycle</v>
      </c>
      <c r="C28" s="289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84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5">
      <c r="A29" s="294"/>
      <c r="B29" s="101" t="s">
        <v>108</v>
      </c>
      <c r="C29" s="290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0.15</v>
      </c>
      <c r="U29" s="103">
        <v>0.1</v>
      </c>
      <c r="V29" s="103">
        <v>0</v>
      </c>
      <c r="W29" s="103">
        <v>0</v>
      </c>
      <c r="X29" s="103">
        <v>0.15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0.2</v>
      </c>
      <c r="AF29" s="103">
        <v>0</v>
      </c>
      <c r="AG29" s="103">
        <v>0</v>
      </c>
      <c r="AH29" s="103">
        <v>0.2</v>
      </c>
      <c r="AI29" s="103">
        <v>0</v>
      </c>
      <c r="AJ29" s="82">
        <v>0.2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5">
      <c r="A30" s="294"/>
      <c r="B30" s="101" t="s">
        <v>109</v>
      </c>
      <c r="C30" s="290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0.15</v>
      </c>
      <c r="U30" s="103">
        <f t="shared" si="23"/>
        <v>0.25</v>
      </c>
      <c r="V30" s="103">
        <f t="shared" si="23"/>
        <v>0.25</v>
      </c>
      <c r="W30" s="103">
        <f t="shared" si="23"/>
        <v>0.25</v>
      </c>
      <c r="X30" s="103">
        <f t="shared" si="23"/>
        <v>0.4</v>
      </c>
      <c r="Y30" s="103">
        <f t="shared" si="23"/>
        <v>0.4</v>
      </c>
      <c r="Z30" s="103">
        <f t="shared" si="23"/>
        <v>0.4</v>
      </c>
      <c r="AA30" s="103">
        <f t="shared" si="23"/>
        <v>0.4</v>
      </c>
      <c r="AB30" s="103">
        <f t="shared" si="23"/>
        <v>0.4</v>
      </c>
      <c r="AC30" s="103">
        <f t="shared" si="23"/>
        <v>0.4</v>
      </c>
      <c r="AD30" s="103">
        <f t="shared" si="23"/>
        <v>0.4</v>
      </c>
      <c r="AE30" s="103">
        <f t="shared" si="23"/>
        <v>0.60000000000000009</v>
      </c>
      <c r="AF30" s="103">
        <f t="shared" si="23"/>
        <v>0.60000000000000009</v>
      </c>
      <c r="AG30" s="103">
        <f t="shared" si="23"/>
        <v>0.60000000000000009</v>
      </c>
      <c r="AH30" s="103">
        <f t="shared" si="23"/>
        <v>0.8</v>
      </c>
      <c r="AI30" s="103">
        <f t="shared" si="23"/>
        <v>0.8</v>
      </c>
      <c r="AJ30" s="82">
        <f t="shared" si="23"/>
        <v>1</v>
      </c>
      <c r="AK30" s="103">
        <f t="shared" ref="AK30:BB30" si="24">+AJ30+AK29</f>
        <v>1</v>
      </c>
      <c r="AL30" s="103">
        <f t="shared" si="24"/>
        <v>1</v>
      </c>
      <c r="AM30" s="103">
        <f t="shared" si="24"/>
        <v>1</v>
      </c>
      <c r="AN30" s="103">
        <f t="shared" si="24"/>
        <v>1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5">
      <c r="A31" s="294"/>
      <c r="B31" s="101" t="s">
        <v>110</v>
      </c>
      <c r="C31" s="290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82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5">
      <c r="A32" s="294"/>
      <c r="B32" s="101" t="s">
        <v>111</v>
      </c>
      <c r="C32" s="290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82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5">
      <c r="A33" s="294"/>
      <c r="B33" s="106"/>
      <c r="C33" s="290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83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5">
      <c r="A34" s="294"/>
      <c r="B34" s="91" t="s">
        <v>112</v>
      </c>
      <c r="C34" s="93">
        <v>43.618000000000002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6.5427</v>
      </c>
      <c r="U34" s="94">
        <f t="shared" si="27"/>
        <v>10.904500000000001</v>
      </c>
      <c r="V34" s="94">
        <f t="shared" si="27"/>
        <v>10.904500000000001</v>
      </c>
      <c r="W34" s="94">
        <f t="shared" si="27"/>
        <v>10.904500000000001</v>
      </c>
      <c r="X34" s="94">
        <f t="shared" si="27"/>
        <v>17.447200000000002</v>
      </c>
      <c r="Y34" s="94">
        <f t="shared" si="27"/>
        <v>17.447200000000002</v>
      </c>
      <c r="Z34" s="94">
        <f t="shared" si="27"/>
        <v>17.447200000000002</v>
      </c>
      <c r="AA34" s="94">
        <f t="shared" si="27"/>
        <v>17.447200000000002</v>
      </c>
      <c r="AB34" s="94">
        <f t="shared" si="27"/>
        <v>17.447200000000002</v>
      </c>
      <c r="AC34" s="94">
        <f t="shared" si="27"/>
        <v>17.447200000000002</v>
      </c>
      <c r="AD34" s="94">
        <f t="shared" si="27"/>
        <v>17.447200000000002</v>
      </c>
      <c r="AE34" s="94">
        <f t="shared" si="27"/>
        <v>26.170800000000003</v>
      </c>
      <c r="AF34" s="94">
        <f t="shared" si="27"/>
        <v>26.170800000000003</v>
      </c>
      <c r="AG34" s="94">
        <f t="shared" si="27"/>
        <v>26.170800000000003</v>
      </c>
      <c r="AH34" s="94">
        <f t="shared" si="27"/>
        <v>34.894400000000005</v>
      </c>
      <c r="AI34" s="94">
        <f t="shared" si="27"/>
        <v>34.894400000000005</v>
      </c>
      <c r="AJ34" s="90">
        <f t="shared" ref="AJ34:BB34" si="28">+AJ30*$C34</f>
        <v>43.618000000000002</v>
      </c>
      <c r="AK34" s="94">
        <f t="shared" si="28"/>
        <v>43.618000000000002</v>
      </c>
      <c r="AL34" s="94">
        <f t="shared" si="28"/>
        <v>43.618000000000002</v>
      </c>
      <c r="AM34" s="94">
        <f t="shared" si="28"/>
        <v>43.618000000000002</v>
      </c>
      <c r="AN34" s="94">
        <f t="shared" si="28"/>
        <v>43.618000000000002</v>
      </c>
      <c r="AO34" s="94">
        <f t="shared" si="28"/>
        <v>43.618000000000002</v>
      </c>
      <c r="AP34" s="94">
        <f t="shared" si="28"/>
        <v>43.618000000000002</v>
      </c>
      <c r="AQ34" s="94">
        <f t="shared" si="28"/>
        <v>43.618000000000002</v>
      </c>
      <c r="AR34" s="94">
        <f t="shared" si="28"/>
        <v>43.618000000000002</v>
      </c>
      <c r="AS34" s="94">
        <f t="shared" si="28"/>
        <v>43.618000000000002</v>
      </c>
      <c r="AT34" s="94">
        <f t="shared" si="28"/>
        <v>43.618000000000002</v>
      </c>
      <c r="AU34" s="94">
        <f t="shared" si="28"/>
        <v>43.618000000000002</v>
      </c>
      <c r="AV34" s="94">
        <f t="shared" si="28"/>
        <v>43.618000000000002</v>
      </c>
      <c r="AW34" s="94">
        <f t="shared" si="28"/>
        <v>43.618000000000002</v>
      </c>
      <c r="AX34" s="94">
        <f t="shared" si="28"/>
        <v>43.618000000000002</v>
      </c>
      <c r="AY34" s="94">
        <f t="shared" si="28"/>
        <v>43.618000000000002</v>
      </c>
      <c r="AZ34" s="94">
        <f t="shared" si="28"/>
        <v>43.618000000000002</v>
      </c>
      <c r="BA34" s="94">
        <f t="shared" si="28"/>
        <v>43.618000000000002</v>
      </c>
      <c r="BB34" s="94">
        <f t="shared" si="28"/>
        <v>43.618000000000002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8" thickBot="1" x14ac:dyDescent="0.3">
      <c r="A35" s="295"/>
      <c r="B35" s="133" t="s">
        <v>113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43.618000000000002</v>
      </c>
      <c r="V35" s="135">
        <f t="shared" si="29"/>
        <v>43.618000000000002</v>
      </c>
      <c r="W35" s="135">
        <f t="shared" si="29"/>
        <v>43.618000000000002</v>
      </c>
      <c r="X35" s="135">
        <f t="shared" si="29"/>
        <v>43.618000000000002</v>
      </c>
      <c r="Y35" s="135">
        <f t="shared" si="29"/>
        <v>43.618000000000002</v>
      </c>
      <c r="Z35" s="135">
        <f t="shared" si="29"/>
        <v>43.618000000000002</v>
      </c>
      <c r="AA35" s="135">
        <f t="shared" si="29"/>
        <v>43.618000000000002</v>
      </c>
      <c r="AB35" s="135">
        <f t="shared" si="29"/>
        <v>43.618000000000002</v>
      </c>
      <c r="AC35" s="135">
        <f t="shared" si="29"/>
        <v>43.618000000000002</v>
      </c>
      <c r="AD35" s="135">
        <f t="shared" si="29"/>
        <v>43.618000000000002</v>
      </c>
      <c r="AE35" s="135">
        <f t="shared" si="29"/>
        <v>43.618000000000002</v>
      </c>
      <c r="AF35" s="135">
        <f t="shared" si="29"/>
        <v>43.618000000000002</v>
      </c>
      <c r="AG35" s="135">
        <f t="shared" si="29"/>
        <v>43.618000000000002</v>
      </c>
      <c r="AH35" s="135">
        <f t="shared" si="29"/>
        <v>43.618000000000002</v>
      </c>
      <c r="AI35" s="135">
        <f t="shared" si="29"/>
        <v>43.618000000000002</v>
      </c>
      <c r="AJ35" s="136">
        <f t="shared" ref="AJ35:BB35" si="30">+AJ32*$C34</f>
        <v>43.618000000000002</v>
      </c>
      <c r="AK35" s="135">
        <f t="shared" si="30"/>
        <v>43.618000000000002</v>
      </c>
      <c r="AL35" s="135">
        <f t="shared" si="30"/>
        <v>43.618000000000002</v>
      </c>
      <c r="AM35" s="135">
        <f t="shared" si="30"/>
        <v>43.618000000000002</v>
      </c>
      <c r="AN35" s="135">
        <f t="shared" si="30"/>
        <v>43.618000000000002</v>
      </c>
      <c r="AO35" s="135">
        <f t="shared" si="30"/>
        <v>43.618000000000002</v>
      </c>
      <c r="AP35" s="135">
        <f t="shared" si="30"/>
        <v>43.618000000000002</v>
      </c>
      <c r="AQ35" s="135">
        <f t="shared" si="30"/>
        <v>43.618000000000002</v>
      </c>
      <c r="AR35" s="135">
        <f t="shared" si="30"/>
        <v>43.618000000000002</v>
      </c>
      <c r="AS35" s="135">
        <f t="shared" si="30"/>
        <v>43.618000000000002</v>
      </c>
      <c r="AT35" s="135">
        <f t="shared" si="30"/>
        <v>43.618000000000002</v>
      </c>
      <c r="AU35" s="135">
        <f t="shared" si="30"/>
        <v>43.618000000000002</v>
      </c>
      <c r="AV35" s="135">
        <f t="shared" si="30"/>
        <v>43.618000000000002</v>
      </c>
      <c r="AW35" s="135">
        <f t="shared" si="30"/>
        <v>43.618000000000002</v>
      </c>
      <c r="AX35" s="135">
        <f t="shared" si="30"/>
        <v>43.618000000000002</v>
      </c>
      <c r="AY35" s="135">
        <f t="shared" si="30"/>
        <v>43.618000000000002</v>
      </c>
      <c r="AZ35" s="135">
        <f t="shared" si="30"/>
        <v>43.618000000000002</v>
      </c>
      <c r="BA35" s="135">
        <f t="shared" si="30"/>
        <v>43.618000000000002</v>
      </c>
      <c r="BB35" s="135">
        <f t="shared" si="30"/>
        <v>43.618000000000002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5">
      <c r="A36" s="293">
        <f>+A28+1</f>
        <v>5</v>
      </c>
      <c r="B36" s="98" t="str">
        <f>+'Detail by Turbine'!G10</f>
        <v>MHI 501F Simple Cycle</v>
      </c>
      <c r="C36" s="289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84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5">
      <c r="A37" s="294"/>
      <c r="B37" s="101" t="s">
        <v>108</v>
      </c>
      <c r="C37" s="290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0.1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0.15</v>
      </c>
      <c r="AF37" s="103">
        <v>0</v>
      </c>
      <c r="AG37" s="103">
        <v>0</v>
      </c>
      <c r="AH37" s="103">
        <v>0</v>
      </c>
      <c r="AI37" s="103">
        <v>0.15</v>
      </c>
      <c r="AJ37" s="82">
        <v>0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0.2</v>
      </c>
      <c r="AQ37" s="103">
        <v>0</v>
      </c>
      <c r="AR37" s="103">
        <v>0</v>
      </c>
      <c r="AS37" s="103">
        <v>0.2</v>
      </c>
      <c r="AT37" s="103">
        <v>0</v>
      </c>
      <c r="AU37" s="103">
        <v>0.2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5">
      <c r="A38" s="294"/>
      <c r="B38" s="101" t="s">
        <v>109</v>
      </c>
      <c r="C38" s="290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0.1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0.25</v>
      </c>
      <c r="AF38" s="103">
        <f t="shared" si="31"/>
        <v>0.25</v>
      </c>
      <c r="AG38" s="103">
        <f t="shared" si="31"/>
        <v>0.25</v>
      </c>
      <c r="AH38" s="103">
        <f t="shared" si="31"/>
        <v>0.25</v>
      </c>
      <c r="AI38" s="103">
        <f t="shared" si="31"/>
        <v>0.4</v>
      </c>
      <c r="AJ38" s="82">
        <f t="shared" si="31"/>
        <v>0.4</v>
      </c>
      <c r="AK38" s="103">
        <f t="shared" ref="AK38:BB38" si="32">+AJ38+AK37</f>
        <v>0.4</v>
      </c>
      <c r="AL38" s="103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0.60000000000000009</v>
      </c>
      <c r="AQ38" s="103">
        <f t="shared" si="32"/>
        <v>0.60000000000000009</v>
      </c>
      <c r="AR38" s="103">
        <f t="shared" si="32"/>
        <v>0.60000000000000009</v>
      </c>
      <c r="AS38" s="103">
        <f t="shared" si="32"/>
        <v>0.8</v>
      </c>
      <c r="AT38" s="103">
        <f t="shared" si="32"/>
        <v>0.8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5">
      <c r="A39" s="294"/>
      <c r="B39" s="101" t="s">
        <v>110</v>
      </c>
      <c r="C39" s="290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82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5">
      <c r="A40" s="294"/>
      <c r="B40" s="101" t="s">
        <v>111</v>
      </c>
      <c r="C40" s="290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82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5">
      <c r="A41" s="294"/>
      <c r="B41" s="106"/>
      <c r="C41" s="290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83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5">
      <c r="A42" s="294"/>
      <c r="B42" s="91" t="s">
        <v>112</v>
      </c>
      <c r="C42" s="93">
        <v>36.853999999999999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3.6854</v>
      </c>
      <c r="Z42" s="94">
        <f t="shared" si="35"/>
        <v>3.6854</v>
      </c>
      <c r="AA42" s="94">
        <f t="shared" si="35"/>
        <v>3.6854</v>
      </c>
      <c r="AB42" s="94">
        <f t="shared" si="35"/>
        <v>3.6854</v>
      </c>
      <c r="AC42" s="94">
        <f t="shared" si="35"/>
        <v>3.6854</v>
      </c>
      <c r="AD42" s="94">
        <f t="shared" si="35"/>
        <v>3.6854</v>
      </c>
      <c r="AE42" s="94">
        <f t="shared" si="35"/>
        <v>9.2134999999999998</v>
      </c>
      <c r="AF42" s="94">
        <f t="shared" si="35"/>
        <v>9.2134999999999998</v>
      </c>
      <c r="AG42" s="94">
        <f t="shared" si="35"/>
        <v>9.2134999999999998</v>
      </c>
      <c r="AH42" s="94">
        <f t="shared" si="35"/>
        <v>9.2134999999999998</v>
      </c>
      <c r="AI42" s="94">
        <f t="shared" si="35"/>
        <v>14.7416</v>
      </c>
      <c r="AJ42" s="90">
        <f t="shared" ref="AJ42:BB42" si="36">+AJ38*$C42</f>
        <v>14.7416</v>
      </c>
      <c r="AK42" s="94">
        <f t="shared" si="36"/>
        <v>14.7416</v>
      </c>
      <c r="AL42" s="94">
        <f t="shared" si="36"/>
        <v>14.7416</v>
      </c>
      <c r="AM42" s="94">
        <f t="shared" si="36"/>
        <v>14.7416</v>
      </c>
      <c r="AN42" s="94">
        <f t="shared" si="36"/>
        <v>14.7416</v>
      </c>
      <c r="AO42" s="94">
        <f t="shared" si="36"/>
        <v>14.7416</v>
      </c>
      <c r="AP42" s="94">
        <f t="shared" si="36"/>
        <v>22.112400000000004</v>
      </c>
      <c r="AQ42" s="94">
        <f t="shared" si="36"/>
        <v>22.112400000000004</v>
      </c>
      <c r="AR42" s="94">
        <f t="shared" si="36"/>
        <v>22.112400000000004</v>
      </c>
      <c r="AS42" s="94">
        <f t="shared" si="36"/>
        <v>29.4832</v>
      </c>
      <c r="AT42" s="94">
        <f t="shared" si="36"/>
        <v>29.4832</v>
      </c>
      <c r="AU42" s="94">
        <f t="shared" si="36"/>
        <v>36.853999999999999</v>
      </c>
      <c r="AV42" s="94">
        <f t="shared" si="36"/>
        <v>36.853999999999999</v>
      </c>
      <c r="AW42" s="94">
        <f t="shared" si="36"/>
        <v>36.853999999999999</v>
      </c>
      <c r="AX42" s="94">
        <f t="shared" si="36"/>
        <v>36.853999999999999</v>
      </c>
      <c r="AY42" s="94">
        <f t="shared" si="36"/>
        <v>36.853999999999999</v>
      </c>
      <c r="AZ42" s="94">
        <f t="shared" si="36"/>
        <v>36.853999999999999</v>
      </c>
      <c r="BA42" s="94">
        <f t="shared" si="36"/>
        <v>36.853999999999999</v>
      </c>
      <c r="BB42" s="94">
        <f t="shared" si="36"/>
        <v>36.853999999999999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8" thickBot="1" x14ac:dyDescent="0.3">
      <c r="A43" s="295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36.853999999999999</v>
      </c>
      <c r="Z43" s="135">
        <f t="shared" si="37"/>
        <v>36.853999999999999</v>
      </c>
      <c r="AA43" s="135">
        <f t="shared" si="37"/>
        <v>36.853999999999999</v>
      </c>
      <c r="AB43" s="135">
        <f t="shared" si="37"/>
        <v>36.853999999999999</v>
      </c>
      <c r="AC43" s="135">
        <f t="shared" si="37"/>
        <v>36.853999999999999</v>
      </c>
      <c r="AD43" s="135">
        <f t="shared" si="37"/>
        <v>36.853999999999999</v>
      </c>
      <c r="AE43" s="135">
        <f t="shared" si="37"/>
        <v>36.853999999999999</v>
      </c>
      <c r="AF43" s="135">
        <f t="shared" si="37"/>
        <v>36.853999999999999</v>
      </c>
      <c r="AG43" s="135">
        <f t="shared" si="37"/>
        <v>36.853999999999999</v>
      </c>
      <c r="AH43" s="135">
        <f t="shared" si="37"/>
        <v>36.853999999999999</v>
      </c>
      <c r="AI43" s="135">
        <f t="shared" si="37"/>
        <v>36.853999999999999</v>
      </c>
      <c r="AJ43" s="136">
        <f t="shared" ref="AJ43:BB43" si="38">+AJ40*$C42</f>
        <v>36.853999999999999</v>
      </c>
      <c r="AK43" s="135">
        <f t="shared" si="38"/>
        <v>36.853999999999999</v>
      </c>
      <c r="AL43" s="135">
        <f t="shared" si="38"/>
        <v>36.853999999999999</v>
      </c>
      <c r="AM43" s="135">
        <f t="shared" si="38"/>
        <v>36.853999999999999</v>
      </c>
      <c r="AN43" s="135">
        <f t="shared" si="38"/>
        <v>36.853999999999999</v>
      </c>
      <c r="AO43" s="135">
        <f t="shared" si="38"/>
        <v>36.853999999999999</v>
      </c>
      <c r="AP43" s="135">
        <f t="shared" si="38"/>
        <v>36.853999999999999</v>
      </c>
      <c r="AQ43" s="135">
        <f t="shared" si="38"/>
        <v>36.853999999999999</v>
      </c>
      <c r="AR43" s="135">
        <f t="shared" si="38"/>
        <v>36.853999999999999</v>
      </c>
      <c r="AS43" s="135">
        <f t="shared" si="38"/>
        <v>36.853999999999999</v>
      </c>
      <c r="AT43" s="135">
        <f t="shared" si="38"/>
        <v>36.853999999999999</v>
      </c>
      <c r="AU43" s="135">
        <f t="shared" si="38"/>
        <v>36.853999999999999</v>
      </c>
      <c r="AV43" s="135">
        <f t="shared" si="38"/>
        <v>36.853999999999999</v>
      </c>
      <c r="AW43" s="135">
        <f t="shared" si="38"/>
        <v>36.853999999999999</v>
      </c>
      <c r="AX43" s="135">
        <f t="shared" si="38"/>
        <v>36.853999999999999</v>
      </c>
      <c r="AY43" s="135">
        <f t="shared" si="38"/>
        <v>36.853999999999999</v>
      </c>
      <c r="AZ43" s="135">
        <f t="shared" si="38"/>
        <v>36.853999999999999</v>
      </c>
      <c r="BA43" s="135">
        <f t="shared" si="38"/>
        <v>36.853999999999999</v>
      </c>
      <c r="BB43" s="135">
        <f t="shared" si="38"/>
        <v>36.853999999999999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5">
      <c r="A44" s="293">
        <f>+A36+1</f>
        <v>6</v>
      </c>
      <c r="B44" s="98" t="str">
        <f>+'Detail by Turbine'!G11</f>
        <v>MHI 501F Simple Cycle</v>
      </c>
      <c r="C44" s="289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84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5">
      <c r="A45" s="294"/>
      <c r="B45" s="101" t="s">
        <v>108</v>
      </c>
      <c r="C45" s="290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0.15</v>
      </c>
      <c r="AG45" s="103">
        <v>0</v>
      </c>
      <c r="AH45" s="103">
        <v>0</v>
      </c>
      <c r="AI45" s="103">
        <v>0</v>
      </c>
      <c r="AJ45" s="82">
        <v>0.15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</v>
      </c>
      <c r="AQ45" s="103">
        <v>0.2</v>
      </c>
      <c r="AR45" s="103">
        <v>0</v>
      </c>
      <c r="AS45" s="103">
        <v>0</v>
      </c>
      <c r="AT45" s="103">
        <v>0.2</v>
      </c>
      <c r="AU45" s="103">
        <v>0</v>
      </c>
      <c r="AV45" s="103">
        <v>0.2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5">
      <c r="A46" s="294"/>
      <c r="B46" s="101" t="s">
        <v>109</v>
      </c>
      <c r="C46" s="290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82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0.60000000000000009</v>
      </c>
      <c r="AT46" s="103">
        <f t="shared" si="40"/>
        <v>0.8</v>
      </c>
      <c r="AU46" s="103">
        <f t="shared" si="40"/>
        <v>0.8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5">
      <c r="A47" s="294"/>
      <c r="B47" s="101" t="s">
        <v>110</v>
      </c>
      <c r="C47" s="290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82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5">
      <c r="A48" s="294"/>
      <c r="B48" s="101" t="s">
        <v>111</v>
      </c>
      <c r="C48" s="290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82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5">
      <c r="A49" s="294"/>
      <c r="B49" s="106"/>
      <c r="C49" s="290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83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5">
      <c r="A50" s="294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3.6854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4">
        <f t="shared" si="43"/>
        <v>9.2134999999999998</v>
      </c>
      <c r="AJ50" s="90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14.7416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22.112400000000004</v>
      </c>
      <c r="AT50" s="94">
        <f t="shared" si="44"/>
        <v>29.4832</v>
      </c>
      <c r="AU50" s="94">
        <f t="shared" si="44"/>
        <v>29.4832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8" thickBot="1" x14ac:dyDescent="0.3">
      <c r="A51" s="295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5">
        <f t="shared" si="45"/>
        <v>36.853999999999999</v>
      </c>
      <c r="AJ51" s="136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5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84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5">
      <c r="A53" s="294"/>
      <c r="B53" s="115" t="s">
        <v>108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0.15</v>
      </c>
      <c r="U53" s="116">
        <v>0.1</v>
      </c>
      <c r="V53" s="116">
        <v>0</v>
      </c>
      <c r="W53" s="116">
        <v>0</v>
      </c>
      <c r="X53" s="116">
        <v>0.15</v>
      </c>
      <c r="Y53" s="116">
        <v>0</v>
      </c>
      <c r="Z53" s="116">
        <v>0</v>
      </c>
      <c r="AA53" s="116">
        <v>0</v>
      </c>
      <c r="AB53" s="116">
        <v>0</v>
      </c>
      <c r="AC53" s="116">
        <v>0</v>
      </c>
      <c r="AD53" s="116">
        <v>0</v>
      </c>
      <c r="AE53" s="116">
        <v>0.2</v>
      </c>
      <c r="AF53" s="116">
        <v>0</v>
      </c>
      <c r="AG53" s="116">
        <v>0</v>
      </c>
      <c r="AH53" s="116">
        <v>0.2</v>
      </c>
      <c r="AI53" s="116">
        <v>0</v>
      </c>
      <c r="AJ53" s="82">
        <v>0.2</v>
      </c>
      <c r="AK53" s="116">
        <v>0</v>
      </c>
      <c r="AL53" s="116">
        <v>0</v>
      </c>
      <c r="AM53" s="116">
        <v>0</v>
      </c>
      <c r="AN53" s="116">
        <v>0</v>
      </c>
      <c r="AO53" s="116">
        <v>0</v>
      </c>
      <c r="AP53" s="116">
        <v>0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5">
      <c r="A54" s="294"/>
      <c r="B54" s="115" t="s">
        <v>109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0.15</v>
      </c>
      <c r="U54" s="116">
        <f t="shared" si="47"/>
        <v>0.25</v>
      </c>
      <c r="V54" s="116">
        <f t="shared" si="47"/>
        <v>0.25</v>
      </c>
      <c r="W54" s="116">
        <f t="shared" si="47"/>
        <v>0.25</v>
      </c>
      <c r="X54" s="116">
        <f t="shared" si="47"/>
        <v>0.4</v>
      </c>
      <c r="Y54" s="116">
        <f t="shared" si="47"/>
        <v>0.4</v>
      </c>
      <c r="Z54" s="116">
        <f t="shared" si="47"/>
        <v>0.4</v>
      </c>
      <c r="AA54" s="116">
        <f t="shared" si="47"/>
        <v>0.4</v>
      </c>
      <c r="AB54" s="116">
        <f t="shared" si="47"/>
        <v>0.4</v>
      </c>
      <c r="AC54" s="116">
        <f t="shared" si="47"/>
        <v>0.4</v>
      </c>
      <c r="AD54" s="116">
        <f t="shared" si="47"/>
        <v>0.4</v>
      </c>
      <c r="AE54" s="116">
        <f t="shared" si="47"/>
        <v>0.60000000000000009</v>
      </c>
      <c r="AF54" s="116">
        <f t="shared" si="47"/>
        <v>0.60000000000000009</v>
      </c>
      <c r="AG54" s="116">
        <f t="shared" si="47"/>
        <v>0.60000000000000009</v>
      </c>
      <c r="AH54" s="116">
        <f t="shared" si="47"/>
        <v>0.8</v>
      </c>
      <c r="AI54" s="116">
        <f t="shared" si="47"/>
        <v>0.8</v>
      </c>
      <c r="AJ54" s="82">
        <f t="shared" si="47"/>
        <v>1</v>
      </c>
      <c r="AK54" s="116">
        <f t="shared" ref="AK54:BB54" si="48">+AJ54+AK53</f>
        <v>1</v>
      </c>
      <c r="AL54" s="116">
        <f t="shared" si="48"/>
        <v>1</v>
      </c>
      <c r="AM54" s="116">
        <f t="shared" si="48"/>
        <v>1</v>
      </c>
      <c r="AN54" s="116">
        <f t="shared" si="48"/>
        <v>1</v>
      </c>
      <c r="AO54" s="116">
        <f t="shared" si="48"/>
        <v>1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5">
      <c r="A55" s="294"/>
      <c r="B55" s="115" t="s">
        <v>110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82">
        <v>0</v>
      </c>
      <c r="AK55" s="116">
        <v>0</v>
      </c>
      <c r="AL55" s="116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5">
      <c r="A56" s="294"/>
      <c r="B56" s="115" t="s">
        <v>111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82">
        <f t="shared" si="49"/>
        <v>1</v>
      </c>
      <c r="AK56" s="116">
        <f t="shared" ref="AK56:BB56" si="50">+AJ56+AK55</f>
        <v>1</v>
      </c>
      <c r="AL56" s="116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5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83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5">
      <c r="A58" s="294"/>
      <c r="B58" s="122" t="s">
        <v>112</v>
      </c>
      <c r="C58" s="123">
        <v>43.618000000000002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6.5427</v>
      </c>
      <c r="U58" s="124">
        <f t="shared" si="51"/>
        <v>10.904500000000001</v>
      </c>
      <c r="V58" s="124">
        <f t="shared" si="51"/>
        <v>10.904500000000001</v>
      </c>
      <c r="W58" s="124">
        <f t="shared" si="51"/>
        <v>10.904500000000001</v>
      </c>
      <c r="X58" s="124">
        <f t="shared" si="51"/>
        <v>17.447200000000002</v>
      </c>
      <c r="Y58" s="124">
        <f t="shared" si="51"/>
        <v>17.447200000000002</v>
      </c>
      <c r="Z58" s="124">
        <f t="shared" si="51"/>
        <v>17.447200000000002</v>
      </c>
      <c r="AA58" s="124">
        <f t="shared" si="51"/>
        <v>17.447200000000002</v>
      </c>
      <c r="AB58" s="124">
        <f t="shared" si="51"/>
        <v>17.447200000000002</v>
      </c>
      <c r="AC58" s="124">
        <f t="shared" si="51"/>
        <v>17.447200000000002</v>
      </c>
      <c r="AD58" s="124">
        <f t="shared" si="51"/>
        <v>17.447200000000002</v>
      </c>
      <c r="AE58" s="124">
        <f t="shared" si="51"/>
        <v>26.170800000000003</v>
      </c>
      <c r="AF58" s="124">
        <f t="shared" si="51"/>
        <v>26.170800000000003</v>
      </c>
      <c r="AG58" s="124">
        <f t="shared" si="51"/>
        <v>26.170800000000003</v>
      </c>
      <c r="AH58" s="124">
        <f t="shared" si="51"/>
        <v>34.894400000000005</v>
      </c>
      <c r="AI58" s="124">
        <f t="shared" si="51"/>
        <v>34.894400000000005</v>
      </c>
      <c r="AJ58" s="90">
        <f t="shared" ref="AJ58:BB58" si="52">+AJ54*$C58</f>
        <v>43.618000000000002</v>
      </c>
      <c r="AK58" s="124">
        <f t="shared" si="52"/>
        <v>43.618000000000002</v>
      </c>
      <c r="AL58" s="124">
        <f t="shared" si="52"/>
        <v>43.618000000000002</v>
      </c>
      <c r="AM58" s="124">
        <f t="shared" si="52"/>
        <v>43.618000000000002</v>
      </c>
      <c r="AN58" s="124">
        <f t="shared" si="52"/>
        <v>43.618000000000002</v>
      </c>
      <c r="AO58" s="124">
        <f t="shared" si="52"/>
        <v>43.618000000000002</v>
      </c>
      <c r="AP58" s="124">
        <f t="shared" si="52"/>
        <v>43.618000000000002</v>
      </c>
      <c r="AQ58" s="124">
        <f t="shared" si="52"/>
        <v>43.618000000000002</v>
      </c>
      <c r="AR58" s="124">
        <f t="shared" si="52"/>
        <v>43.618000000000002</v>
      </c>
      <c r="AS58" s="124">
        <f t="shared" si="52"/>
        <v>43.618000000000002</v>
      </c>
      <c r="AT58" s="124">
        <f t="shared" si="52"/>
        <v>43.618000000000002</v>
      </c>
      <c r="AU58" s="124">
        <f t="shared" si="52"/>
        <v>43.618000000000002</v>
      </c>
      <c r="AV58" s="124">
        <f t="shared" si="52"/>
        <v>43.618000000000002</v>
      </c>
      <c r="AW58" s="124">
        <f t="shared" si="52"/>
        <v>43.618000000000002</v>
      </c>
      <c r="AX58" s="124">
        <f t="shared" si="52"/>
        <v>43.618000000000002</v>
      </c>
      <c r="AY58" s="124">
        <f t="shared" si="52"/>
        <v>43.618000000000002</v>
      </c>
      <c r="AZ58" s="124">
        <f t="shared" si="52"/>
        <v>43.618000000000002</v>
      </c>
      <c r="BA58" s="124">
        <f t="shared" si="52"/>
        <v>43.618000000000002</v>
      </c>
      <c r="BB58" s="124">
        <f t="shared" si="52"/>
        <v>43.618000000000002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8" thickBot="1" x14ac:dyDescent="0.3">
      <c r="A59" s="295"/>
      <c r="B59" s="139" t="s">
        <v>113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43.618000000000002</v>
      </c>
      <c r="V59" s="141">
        <f t="shared" si="53"/>
        <v>43.618000000000002</v>
      </c>
      <c r="W59" s="141">
        <f t="shared" si="53"/>
        <v>43.618000000000002</v>
      </c>
      <c r="X59" s="141">
        <f t="shared" si="53"/>
        <v>43.618000000000002</v>
      </c>
      <c r="Y59" s="141">
        <f t="shared" si="53"/>
        <v>43.618000000000002</v>
      </c>
      <c r="Z59" s="141">
        <f t="shared" si="53"/>
        <v>43.618000000000002</v>
      </c>
      <c r="AA59" s="141">
        <f t="shared" si="53"/>
        <v>43.618000000000002</v>
      </c>
      <c r="AB59" s="141">
        <f t="shared" si="53"/>
        <v>43.618000000000002</v>
      </c>
      <c r="AC59" s="141">
        <f t="shared" si="53"/>
        <v>43.618000000000002</v>
      </c>
      <c r="AD59" s="141">
        <f t="shared" si="53"/>
        <v>43.618000000000002</v>
      </c>
      <c r="AE59" s="141">
        <f t="shared" si="53"/>
        <v>43.618000000000002</v>
      </c>
      <c r="AF59" s="141">
        <f t="shared" si="53"/>
        <v>43.618000000000002</v>
      </c>
      <c r="AG59" s="141">
        <f t="shared" si="53"/>
        <v>43.618000000000002</v>
      </c>
      <c r="AH59" s="141">
        <f t="shared" si="53"/>
        <v>43.618000000000002</v>
      </c>
      <c r="AI59" s="141">
        <f t="shared" si="53"/>
        <v>43.618000000000002</v>
      </c>
      <c r="AJ59" s="136">
        <f t="shared" ref="AJ59:BB59" si="54">+AJ56*$C58</f>
        <v>43.618000000000002</v>
      </c>
      <c r="AK59" s="141">
        <f t="shared" si="54"/>
        <v>43.618000000000002</v>
      </c>
      <c r="AL59" s="141">
        <f t="shared" si="54"/>
        <v>43.618000000000002</v>
      </c>
      <c r="AM59" s="141">
        <f t="shared" si="54"/>
        <v>43.618000000000002</v>
      </c>
      <c r="AN59" s="141">
        <f t="shared" si="54"/>
        <v>43.618000000000002</v>
      </c>
      <c r="AO59" s="141">
        <f t="shared" si="54"/>
        <v>43.618000000000002</v>
      </c>
      <c r="AP59" s="141">
        <f t="shared" si="54"/>
        <v>43.618000000000002</v>
      </c>
      <c r="AQ59" s="141">
        <f t="shared" si="54"/>
        <v>43.618000000000002</v>
      </c>
      <c r="AR59" s="141">
        <f t="shared" si="54"/>
        <v>43.618000000000002</v>
      </c>
      <c r="AS59" s="141">
        <f t="shared" si="54"/>
        <v>43.618000000000002</v>
      </c>
      <c r="AT59" s="141">
        <f t="shared" si="54"/>
        <v>43.618000000000002</v>
      </c>
      <c r="AU59" s="141">
        <f t="shared" si="54"/>
        <v>43.618000000000002</v>
      </c>
      <c r="AV59" s="141">
        <f t="shared" si="54"/>
        <v>43.618000000000002</v>
      </c>
      <c r="AW59" s="141">
        <f t="shared" si="54"/>
        <v>43.618000000000002</v>
      </c>
      <c r="AX59" s="141">
        <f t="shared" si="54"/>
        <v>43.618000000000002</v>
      </c>
      <c r="AY59" s="141">
        <f t="shared" si="54"/>
        <v>43.618000000000002</v>
      </c>
      <c r="AZ59" s="141">
        <f t="shared" si="54"/>
        <v>43.618000000000002</v>
      </c>
      <c r="BA59" s="141">
        <f t="shared" si="54"/>
        <v>43.618000000000002</v>
      </c>
      <c r="BB59" s="141">
        <f t="shared" si="54"/>
        <v>43.618000000000002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5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84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5">
      <c r="A61" s="294"/>
      <c r="B61" s="115" t="s">
        <v>108</v>
      </c>
      <c r="C61" s="288"/>
      <c r="D61" s="116">
        <v>0</v>
      </c>
      <c r="E61" s="116">
        <v>0</v>
      </c>
      <c r="F61" s="116">
        <v>0</v>
      </c>
      <c r="G61" s="116">
        <v>0</v>
      </c>
      <c r="H61" s="116">
        <v>0.15</v>
      </c>
      <c r="I61" s="116">
        <v>0.1</v>
      </c>
      <c r="J61" s="116">
        <v>0.1</v>
      </c>
      <c r="K61" s="116">
        <v>0.1</v>
      </c>
      <c r="L61" s="116">
        <v>7.4999999999999997E-2</v>
      </c>
      <c r="M61" s="116">
        <v>7.4999999999999997E-2</v>
      </c>
      <c r="N61" s="116">
        <v>0.05</v>
      </c>
      <c r="O61" s="116">
        <v>0.05</v>
      </c>
      <c r="P61" s="116">
        <v>0.05</v>
      </c>
      <c r="Q61" s="116">
        <v>2.5000000000000001E-2</v>
      </c>
      <c r="R61" s="116">
        <v>2.5000000000000001E-2</v>
      </c>
      <c r="S61" s="116">
        <v>2.5000000000000001E-2</v>
      </c>
      <c r="T61" s="116">
        <v>2.5000000000000001E-2</v>
      </c>
      <c r="U61" s="116">
        <v>2.5000000000000001E-2</v>
      </c>
      <c r="V61" s="116">
        <v>2.5000000000000001E-2</v>
      </c>
      <c r="W61" s="116">
        <v>0</v>
      </c>
      <c r="X61" s="116">
        <v>0.05</v>
      </c>
      <c r="Y61" s="116">
        <v>0</v>
      </c>
      <c r="Z61" s="116">
        <v>0.05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82">
        <v>0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1.0000000000000002</v>
      </c>
      <c r="BD61" s="101"/>
    </row>
    <row r="62" spans="1:89" s="105" customFormat="1" x14ac:dyDescent="0.25">
      <c r="A62" s="294"/>
      <c r="B62" s="115" t="s">
        <v>109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0.15</v>
      </c>
      <c r="I62" s="116">
        <f t="shared" si="55"/>
        <v>0.25</v>
      </c>
      <c r="J62" s="116">
        <f t="shared" si="55"/>
        <v>0.35</v>
      </c>
      <c r="K62" s="116">
        <f t="shared" si="55"/>
        <v>0.44999999999999996</v>
      </c>
      <c r="L62" s="116">
        <f t="shared" si="55"/>
        <v>0.52499999999999991</v>
      </c>
      <c r="M62" s="116">
        <f t="shared" si="55"/>
        <v>0.59999999999999987</v>
      </c>
      <c r="N62" s="116">
        <f t="shared" si="55"/>
        <v>0.64999999999999991</v>
      </c>
      <c r="O62" s="116">
        <f t="shared" si="55"/>
        <v>0.7</v>
      </c>
      <c r="P62" s="116">
        <f t="shared" si="55"/>
        <v>0.75</v>
      </c>
      <c r="Q62" s="116">
        <f t="shared" si="55"/>
        <v>0.77500000000000002</v>
      </c>
      <c r="R62" s="116">
        <f t="shared" si="55"/>
        <v>0.8</v>
      </c>
      <c r="S62" s="116">
        <f t="shared" si="55"/>
        <v>0.82500000000000007</v>
      </c>
      <c r="T62" s="116">
        <f t="shared" si="55"/>
        <v>0.85000000000000009</v>
      </c>
      <c r="U62" s="116">
        <f t="shared" si="55"/>
        <v>0.87500000000000011</v>
      </c>
      <c r="V62" s="116">
        <f t="shared" si="55"/>
        <v>0.90000000000000013</v>
      </c>
      <c r="W62" s="116">
        <f t="shared" si="55"/>
        <v>0.90000000000000013</v>
      </c>
      <c r="X62" s="116">
        <f t="shared" si="55"/>
        <v>0.95000000000000018</v>
      </c>
      <c r="Y62" s="116">
        <f t="shared" si="55"/>
        <v>0.95000000000000018</v>
      </c>
      <c r="Z62" s="116">
        <f t="shared" si="55"/>
        <v>1.0000000000000002</v>
      </c>
      <c r="AA62" s="116">
        <f t="shared" si="55"/>
        <v>1.0000000000000002</v>
      </c>
      <c r="AB62" s="116">
        <f t="shared" si="55"/>
        <v>1.0000000000000002</v>
      </c>
      <c r="AC62" s="116">
        <f t="shared" si="55"/>
        <v>1.0000000000000002</v>
      </c>
      <c r="AD62" s="116">
        <f t="shared" si="55"/>
        <v>1.0000000000000002</v>
      </c>
      <c r="AE62" s="116">
        <f t="shared" si="55"/>
        <v>1.0000000000000002</v>
      </c>
      <c r="AF62" s="116">
        <f t="shared" si="55"/>
        <v>1.0000000000000002</v>
      </c>
      <c r="AG62" s="116">
        <f t="shared" si="55"/>
        <v>1.0000000000000002</v>
      </c>
      <c r="AH62" s="116">
        <f t="shared" si="55"/>
        <v>1.0000000000000002</v>
      </c>
      <c r="AI62" s="116">
        <f t="shared" si="55"/>
        <v>1.0000000000000002</v>
      </c>
      <c r="AJ62" s="82">
        <f t="shared" ref="AJ62:BB62" si="56">+AI62+AJ61</f>
        <v>1.0000000000000002</v>
      </c>
      <c r="AK62" s="116">
        <f t="shared" si="56"/>
        <v>1.0000000000000002</v>
      </c>
      <c r="AL62" s="116">
        <f t="shared" si="56"/>
        <v>1.0000000000000002</v>
      </c>
      <c r="AM62" s="116">
        <f t="shared" si="56"/>
        <v>1.0000000000000002</v>
      </c>
      <c r="AN62" s="116">
        <f t="shared" si="56"/>
        <v>1.0000000000000002</v>
      </c>
      <c r="AO62" s="116">
        <f t="shared" si="56"/>
        <v>1.0000000000000002</v>
      </c>
      <c r="AP62" s="116">
        <f t="shared" si="56"/>
        <v>1.0000000000000002</v>
      </c>
      <c r="AQ62" s="116">
        <f t="shared" si="56"/>
        <v>1.0000000000000002</v>
      </c>
      <c r="AR62" s="116">
        <f t="shared" si="56"/>
        <v>1.0000000000000002</v>
      </c>
      <c r="AS62" s="116">
        <f t="shared" si="56"/>
        <v>1.0000000000000002</v>
      </c>
      <c r="AT62" s="116">
        <f t="shared" si="56"/>
        <v>1.0000000000000002</v>
      </c>
      <c r="AU62" s="116">
        <f t="shared" si="56"/>
        <v>1.0000000000000002</v>
      </c>
      <c r="AV62" s="116">
        <f t="shared" si="56"/>
        <v>1.0000000000000002</v>
      </c>
      <c r="AW62" s="116">
        <f t="shared" si="56"/>
        <v>1.0000000000000002</v>
      </c>
      <c r="AX62" s="116">
        <f t="shared" si="56"/>
        <v>1.0000000000000002</v>
      </c>
      <c r="AY62" s="116">
        <f t="shared" si="56"/>
        <v>1.0000000000000002</v>
      </c>
      <c r="AZ62" s="116">
        <f t="shared" si="56"/>
        <v>1.0000000000000002</v>
      </c>
      <c r="BA62" s="116">
        <f t="shared" si="56"/>
        <v>1.0000000000000002</v>
      </c>
      <c r="BB62" s="116">
        <f t="shared" si="56"/>
        <v>1.0000000000000002</v>
      </c>
      <c r="BC62" s="104"/>
      <c r="BD62" s="101"/>
    </row>
    <row r="63" spans="1:89" s="105" customFormat="1" x14ac:dyDescent="0.25">
      <c r="A63" s="294"/>
      <c r="B63" s="115" t="s">
        <v>110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82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5">
      <c r="A64" s="294"/>
      <c r="B64" s="115" t="s">
        <v>111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82">
        <f t="shared" ref="AJ64:BB64" si="58">+AI64+AJ63</f>
        <v>1</v>
      </c>
      <c r="AK64" s="116">
        <f t="shared" si="58"/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5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83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5">
      <c r="A66" s="294"/>
      <c r="B66" s="122" t="s">
        <v>112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3.6758999999999999</v>
      </c>
      <c r="I66" s="124">
        <f t="shared" si="59"/>
        <v>6.1265000000000001</v>
      </c>
      <c r="J66" s="124">
        <f t="shared" si="59"/>
        <v>8.5770999999999997</v>
      </c>
      <c r="K66" s="124">
        <f t="shared" si="59"/>
        <v>11.027699999999999</v>
      </c>
      <c r="L66" s="124">
        <f t="shared" si="59"/>
        <v>12.865649999999999</v>
      </c>
      <c r="M66" s="124">
        <f t="shared" si="59"/>
        <v>14.703599999999996</v>
      </c>
      <c r="N66" s="124">
        <f t="shared" si="59"/>
        <v>15.928899999999999</v>
      </c>
      <c r="O66" s="124">
        <f t="shared" si="59"/>
        <v>17.154199999999999</v>
      </c>
      <c r="P66" s="124">
        <f t="shared" si="59"/>
        <v>18.3795</v>
      </c>
      <c r="Q66" s="124">
        <f t="shared" si="59"/>
        <v>18.992150000000002</v>
      </c>
      <c r="R66" s="124">
        <f t="shared" si="59"/>
        <v>19.604800000000001</v>
      </c>
      <c r="S66" s="124">
        <f t="shared" si="59"/>
        <v>20.217450000000003</v>
      </c>
      <c r="T66" s="124">
        <f t="shared" si="59"/>
        <v>20.830100000000002</v>
      </c>
      <c r="U66" s="124">
        <f t="shared" si="59"/>
        <v>21.442750000000004</v>
      </c>
      <c r="V66" s="124">
        <f t="shared" si="59"/>
        <v>22.055400000000002</v>
      </c>
      <c r="W66" s="124">
        <f t="shared" si="59"/>
        <v>22.055400000000002</v>
      </c>
      <c r="X66" s="124">
        <f t="shared" si="59"/>
        <v>23.280700000000003</v>
      </c>
      <c r="Y66" s="124">
        <f t="shared" si="59"/>
        <v>23.280700000000003</v>
      </c>
      <c r="Z66" s="124">
        <f t="shared" si="59"/>
        <v>24.506000000000007</v>
      </c>
      <c r="AA66" s="124">
        <f t="shared" si="59"/>
        <v>24.506000000000007</v>
      </c>
      <c r="AB66" s="124">
        <f t="shared" si="59"/>
        <v>24.506000000000007</v>
      </c>
      <c r="AC66" s="124">
        <f t="shared" si="59"/>
        <v>24.506000000000007</v>
      </c>
      <c r="AD66" s="124">
        <f t="shared" si="59"/>
        <v>24.506000000000007</v>
      </c>
      <c r="AE66" s="124">
        <f t="shared" si="59"/>
        <v>24.506000000000007</v>
      </c>
      <c r="AF66" s="124">
        <f t="shared" si="59"/>
        <v>24.506000000000007</v>
      </c>
      <c r="AG66" s="124">
        <f t="shared" si="59"/>
        <v>24.506000000000007</v>
      </c>
      <c r="AH66" s="124">
        <f t="shared" si="59"/>
        <v>24.506000000000007</v>
      </c>
      <c r="AI66" s="124">
        <f t="shared" si="59"/>
        <v>24.506000000000007</v>
      </c>
      <c r="AJ66" s="90">
        <f t="shared" ref="AJ66:BB66" si="60">+AJ62*$C66</f>
        <v>24.506000000000007</v>
      </c>
      <c r="AK66" s="124">
        <f t="shared" si="60"/>
        <v>24.506000000000007</v>
      </c>
      <c r="AL66" s="124">
        <f t="shared" si="60"/>
        <v>24.506000000000007</v>
      </c>
      <c r="AM66" s="124">
        <f t="shared" si="60"/>
        <v>24.506000000000007</v>
      </c>
      <c r="AN66" s="124">
        <f t="shared" si="60"/>
        <v>24.506000000000007</v>
      </c>
      <c r="AO66" s="124">
        <f t="shared" si="60"/>
        <v>24.506000000000007</v>
      </c>
      <c r="AP66" s="124">
        <f t="shared" si="60"/>
        <v>24.506000000000007</v>
      </c>
      <c r="AQ66" s="124">
        <f t="shared" si="60"/>
        <v>24.506000000000007</v>
      </c>
      <c r="AR66" s="124">
        <f t="shared" si="60"/>
        <v>24.506000000000007</v>
      </c>
      <c r="AS66" s="124">
        <f t="shared" si="60"/>
        <v>24.506000000000007</v>
      </c>
      <c r="AT66" s="124">
        <f t="shared" si="60"/>
        <v>24.506000000000007</v>
      </c>
      <c r="AU66" s="124">
        <f t="shared" si="60"/>
        <v>24.506000000000007</v>
      </c>
      <c r="AV66" s="124">
        <f t="shared" si="60"/>
        <v>24.506000000000007</v>
      </c>
      <c r="AW66" s="124">
        <f t="shared" si="60"/>
        <v>24.506000000000007</v>
      </c>
      <c r="AX66" s="124">
        <f t="shared" si="60"/>
        <v>24.506000000000007</v>
      </c>
      <c r="AY66" s="124">
        <f t="shared" si="60"/>
        <v>24.506000000000007</v>
      </c>
      <c r="AZ66" s="124">
        <f t="shared" si="60"/>
        <v>24.506000000000007</v>
      </c>
      <c r="BA66" s="124">
        <f t="shared" si="60"/>
        <v>24.506000000000007</v>
      </c>
      <c r="BB66" s="124">
        <f t="shared" si="60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8" thickBot="1" x14ac:dyDescent="0.3">
      <c r="A67" s="295"/>
      <c r="B67" s="139" t="s">
        <v>113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36">
        <f t="shared" ref="AJ67:BB67" si="62">+AJ64*$C66</f>
        <v>24.506</v>
      </c>
      <c r="AK67" s="141">
        <f t="shared" si="62"/>
        <v>24.506</v>
      </c>
      <c r="AL67" s="141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5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84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5">
      <c r="A69" s="294"/>
      <c r="B69" s="115" t="s">
        <v>108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82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5">
      <c r="A70" s="294"/>
      <c r="B70" s="115" t="s">
        <v>109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82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5">
      <c r="A71" s="294"/>
      <c r="B71" s="115" t="s">
        <v>110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82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5">
      <c r="A72" s="294"/>
      <c r="B72" s="115" t="s">
        <v>111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82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5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83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5">
      <c r="A74" s="294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90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8" thickBot="1" x14ac:dyDescent="0.3">
      <c r="A75" s="295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36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5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84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5">
      <c r="A77" s="294"/>
      <c r="B77" s="115" t="s">
        <v>108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82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5">
      <c r="A78" s="294"/>
      <c r="B78" s="115" t="s">
        <v>109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82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5">
      <c r="A79" s="294"/>
      <c r="B79" s="115" t="s">
        <v>110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82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5">
      <c r="A80" s="294"/>
      <c r="B80" s="115" t="s">
        <v>111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82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5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83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5">
      <c r="A82" s="294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90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8" thickBot="1" x14ac:dyDescent="0.3">
      <c r="A83" s="295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36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5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84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5">
      <c r="A85" s="294"/>
      <c r="B85" s="115" t="s">
        <v>108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82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5">
      <c r="A86" s="294"/>
      <c r="B86" s="115" t="s">
        <v>109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82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5">
      <c r="A87" s="294"/>
      <c r="B87" s="115" t="s">
        <v>110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82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5">
      <c r="A88" s="294"/>
      <c r="B88" s="115" t="s">
        <v>111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82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5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83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5">
      <c r="A90" s="294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90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8" thickBot="1" x14ac:dyDescent="0.3">
      <c r="A91" s="295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36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8" thickTop="1" x14ac:dyDescent="0.25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85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5">
      <c r="A93" s="294"/>
      <c r="B93" s="115" t="s">
        <v>108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82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5">
      <c r="A94" s="294"/>
      <c r="B94" s="115" t="s">
        <v>109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82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5">
      <c r="A95" s="294"/>
      <c r="B95" s="115" t="s">
        <v>110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82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5">
      <c r="A96" s="294"/>
      <c r="B96" s="115" t="s">
        <v>111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82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5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83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5">
      <c r="A98" s="294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90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8" thickBot="1" x14ac:dyDescent="0.3">
      <c r="A99" s="295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36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8" thickTop="1" x14ac:dyDescent="0.25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85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5">
      <c r="A101" s="294"/>
      <c r="B101" s="115" t="s">
        <v>108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82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5">
      <c r="A102" s="294"/>
      <c r="B102" s="115" t="s">
        <v>109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82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5">
      <c r="A103" s="294"/>
      <c r="B103" s="115" t="s">
        <v>110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82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5">
      <c r="A104" s="294"/>
      <c r="B104" s="115" t="s">
        <v>111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82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5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83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5">
      <c r="A106" s="294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90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8" thickBot="1" x14ac:dyDescent="0.3">
      <c r="A107" s="295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36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8" thickTop="1" x14ac:dyDescent="0.25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85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5">
      <c r="A109" s="294"/>
      <c r="B109" s="115" t="s">
        <v>108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82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5">
      <c r="A110" s="294"/>
      <c r="B110" s="115" t="s">
        <v>109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82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5">
      <c r="A111" s="294"/>
      <c r="B111" s="115" t="s">
        <v>110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82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5">
      <c r="A112" s="294"/>
      <c r="B112" s="115" t="s">
        <v>111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82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5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83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5">
      <c r="A114" s="294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90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8" thickBot="1" x14ac:dyDescent="0.3">
      <c r="A115" s="295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36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8" thickTop="1" x14ac:dyDescent="0.25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85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5">
      <c r="A117" s="294"/>
      <c r="B117" s="115" t="s">
        <v>108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82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5">
      <c r="A118" s="294"/>
      <c r="B118" s="115" t="s">
        <v>109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82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5">
      <c r="A119" s="294"/>
      <c r="B119" s="115" t="s">
        <v>110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82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5">
      <c r="A120" s="294"/>
      <c r="B120" s="115" t="s">
        <v>111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82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5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83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5">
      <c r="A122" s="294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90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8" thickBot="1" x14ac:dyDescent="0.3">
      <c r="A123" s="295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36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5">
      <c r="A124" s="293">
        <f>+A116+1</f>
        <v>16</v>
      </c>
      <c r="B124" s="110" t="str">
        <f>+'Detail by Turbine'!G21</f>
        <v>Steam Turbine (book value =0)</v>
      </c>
      <c r="C124" s="287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84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5">
      <c r="A125" s="294"/>
      <c r="B125" s="115" t="s">
        <v>108</v>
      </c>
      <c r="C125" s="288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82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5">
      <c r="A126" s="294"/>
      <c r="B126" s="115" t="s">
        <v>109</v>
      </c>
      <c r="C126" s="288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116">
        <f t="shared" si="119"/>
        <v>1</v>
      </c>
      <c r="AJ126" s="82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5">
      <c r="A127" s="294"/>
      <c r="B127" s="115" t="s">
        <v>110</v>
      </c>
      <c r="C127" s="288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116">
        <v>0</v>
      </c>
      <c r="AJ127" s="82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5">
      <c r="A128" s="294"/>
      <c r="B128" s="115" t="s">
        <v>111</v>
      </c>
      <c r="C128" s="288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116">
        <f t="shared" si="121"/>
        <v>0</v>
      </c>
      <c r="AJ128" s="82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5">
      <c r="A129" s="294"/>
      <c r="B129" s="119"/>
      <c r="C129" s="288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83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5">
      <c r="A130" s="294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124">
        <f t="shared" si="123"/>
        <v>2.2999999999999998</v>
      </c>
      <c r="AJ130" s="90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8" thickBot="1" x14ac:dyDescent="0.3">
      <c r="A131" s="295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41">
        <f t="shared" si="125"/>
        <v>0</v>
      </c>
      <c r="AJ131" s="136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5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81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5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81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5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213"/>
      <c r="AJ134" s="81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5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81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5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81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5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81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5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0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5">
      <c r="B139" s="91" t="s">
        <v>112</v>
      </c>
      <c r="C139" s="93">
        <f t="shared" ref="C139:AH139" si="129">+C42+C50+C26+C34+C66</f>
        <v>181.03200000000001</v>
      </c>
      <c r="D139" s="253">
        <f t="shared" si="129"/>
        <v>0</v>
      </c>
      <c r="E139" s="253">
        <f t="shared" si="129"/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253">
        <f t="shared" ref="AI139:BB139" si="130">+AI42+AI50+AI26+AI34+AI66</f>
        <v>90.803500000000014</v>
      </c>
      <c r="AJ139" s="130">
        <f t="shared" si="130"/>
        <v>106.2312</v>
      </c>
      <c r="AK139" s="253">
        <f t="shared" si="130"/>
        <v>107.40720000000002</v>
      </c>
      <c r="AL139" s="253">
        <f t="shared" si="130"/>
        <v>108.58320000000001</v>
      </c>
      <c r="AM139" s="253">
        <f t="shared" si="130"/>
        <v>109.75920000000002</v>
      </c>
      <c r="AN139" s="253">
        <f t="shared" si="130"/>
        <v>110.93520000000001</v>
      </c>
      <c r="AO139" s="253">
        <f t="shared" si="130"/>
        <v>112.1112</v>
      </c>
      <c r="AP139" s="253">
        <f t="shared" si="130"/>
        <v>120.65800000000002</v>
      </c>
      <c r="AQ139" s="253">
        <f t="shared" si="130"/>
        <v>129.20480000000003</v>
      </c>
      <c r="AR139" s="253">
        <f t="shared" si="130"/>
        <v>130.77280000000002</v>
      </c>
      <c r="AS139" s="253">
        <f t="shared" si="130"/>
        <v>139.7116</v>
      </c>
      <c r="AT139" s="253">
        <f t="shared" si="130"/>
        <v>148.65040000000002</v>
      </c>
      <c r="AU139" s="253">
        <f t="shared" si="130"/>
        <v>157.58920000000001</v>
      </c>
      <c r="AV139" s="253">
        <f t="shared" si="130"/>
        <v>166.52800000000002</v>
      </c>
      <c r="AW139" s="253">
        <f t="shared" si="130"/>
        <v>168.096</v>
      </c>
      <c r="AX139" s="253">
        <f t="shared" si="130"/>
        <v>169.66400000000002</v>
      </c>
      <c r="AY139" s="253">
        <f t="shared" si="130"/>
        <v>171.23200000000003</v>
      </c>
      <c r="AZ139" s="253">
        <f t="shared" si="130"/>
        <v>179.072</v>
      </c>
      <c r="BA139" s="253">
        <f t="shared" si="130"/>
        <v>181.03200000000001</v>
      </c>
      <c r="BB139" s="253">
        <f t="shared" si="130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5">
      <c r="B140" s="91" t="s">
        <v>113</v>
      </c>
      <c r="C140" s="97"/>
      <c r="D140" s="253">
        <f t="shared" ref="D140:AI140" si="131">+D43+D51+D27+D35+D67</f>
        <v>1.2253000000000001</v>
      </c>
      <c r="E140" s="253">
        <f t="shared" si="131"/>
        <v>1.2253000000000001</v>
      </c>
      <c r="F140" s="253">
        <f t="shared" si="131"/>
        <v>3.6759000000000004</v>
      </c>
      <c r="G140" s="253">
        <f t="shared" si="131"/>
        <v>3.6759000000000004</v>
      </c>
      <c r="H140" s="253">
        <f t="shared" si="131"/>
        <v>3.6759000000000004</v>
      </c>
      <c r="I140" s="253">
        <f t="shared" si="131"/>
        <v>3.6759000000000004</v>
      </c>
      <c r="J140" s="253">
        <f t="shared" si="131"/>
        <v>3.6759000000000004</v>
      </c>
      <c r="K140" s="253">
        <f t="shared" si="131"/>
        <v>4.9012000000000002</v>
      </c>
      <c r="L140" s="253">
        <f t="shared" si="131"/>
        <v>4.9012000000000002</v>
      </c>
      <c r="M140" s="253">
        <f t="shared" si="131"/>
        <v>4.9012000000000002</v>
      </c>
      <c r="N140" s="253">
        <f t="shared" si="131"/>
        <v>6.1265000000000001</v>
      </c>
      <c r="O140" s="253">
        <f t="shared" si="131"/>
        <v>6.1265000000000001</v>
      </c>
      <c r="P140" s="253">
        <f t="shared" si="131"/>
        <v>6.1265000000000001</v>
      </c>
      <c r="Q140" s="253">
        <f t="shared" si="131"/>
        <v>8.5770999999999997</v>
      </c>
      <c r="R140" s="253">
        <f t="shared" si="131"/>
        <v>8.5770999999999997</v>
      </c>
      <c r="S140" s="253">
        <f t="shared" si="131"/>
        <v>8.5770999999999997</v>
      </c>
      <c r="T140" s="253">
        <f t="shared" si="131"/>
        <v>8.5770999999999997</v>
      </c>
      <c r="U140" s="253">
        <f t="shared" si="131"/>
        <v>52.195100000000004</v>
      </c>
      <c r="V140" s="253">
        <f t="shared" si="131"/>
        <v>52.195100000000004</v>
      </c>
      <c r="W140" s="253">
        <f t="shared" si="131"/>
        <v>52.195100000000004</v>
      </c>
      <c r="X140" s="253">
        <f t="shared" si="131"/>
        <v>68.123999999999995</v>
      </c>
      <c r="Y140" s="253">
        <f t="shared" si="131"/>
        <v>141.83199999999999</v>
      </c>
      <c r="Z140" s="253">
        <f t="shared" si="131"/>
        <v>141.83199999999999</v>
      </c>
      <c r="AA140" s="253">
        <f t="shared" si="131"/>
        <v>141.83199999999999</v>
      </c>
      <c r="AB140" s="253">
        <f t="shared" si="131"/>
        <v>141.83199999999999</v>
      </c>
      <c r="AC140" s="253">
        <f t="shared" si="131"/>
        <v>141.83199999999999</v>
      </c>
      <c r="AD140" s="253">
        <f t="shared" si="131"/>
        <v>141.83199999999999</v>
      </c>
      <c r="AE140" s="253">
        <f t="shared" si="131"/>
        <v>141.83199999999999</v>
      </c>
      <c r="AF140" s="253">
        <f t="shared" si="131"/>
        <v>145.75200000000001</v>
      </c>
      <c r="AG140" s="253">
        <f t="shared" si="131"/>
        <v>145.75200000000001</v>
      </c>
      <c r="AH140" s="253">
        <f t="shared" si="131"/>
        <v>146.536</v>
      </c>
      <c r="AI140" s="253">
        <f t="shared" si="131"/>
        <v>147.32</v>
      </c>
      <c r="AJ140" s="90">
        <f t="shared" ref="AJ140:BB140" si="132">+AJ43+AJ51+AJ27+AJ35+AJ67</f>
        <v>148.10400000000001</v>
      </c>
      <c r="AK140" s="253">
        <f t="shared" si="132"/>
        <v>148.88800000000001</v>
      </c>
      <c r="AL140" s="253">
        <f t="shared" si="132"/>
        <v>149.672</v>
      </c>
      <c r="AM140" s="253">
        <f t="shared" si="132"/>
        <v>150.45599999999999</v>
      </c>
      <c r="AN140" s="253">
        <f t="shared" si="132"/>
        <v>151.24</v>
      </c>
      <c r="AO140" s="253">
        <f t="shared" si="132"/>
        <v>152.024</v>
      </c>
      <c r="AP140" s="253">
        <f t="shared" si="132"/>
        <v>152.80799999999999</v>
      </c>
      <c r="AQ140" s="253">
        <f t="shared" si="132"/>
        <v>153.59200000000001</v>
      </c>
      <c r="AR140" s="253">
        <f t="shared" si="132"/>
        <v>154.376</v>
      </c>
      <c r="AS140" s="253">
        <f t="shared" si="132"/>
        <v>155.16</v>
      </c>
      <c r="AT140" s="253">
        <f t="shared" si="132"/>
        <v>155.94399999999999</v>
      </c>
      <c r="AU140" s="253">
        <f t="shared" si="132"/>
        <v>156.72800000000001</v>
      </c>
      <c r="AV140" s="253">
        <f t="shared" si="132"/>
        <v>157.512</v>
      </c>
      <c r="AW140" s="253">
        <f t="shared" si="132"/>
        <v>157.512</v>
      </c>
      <c r="AX140" s="253">
        <f t="shared" si="132"/>
        <v>157.512</v>
      </c>
      <c r="AY140" s="253">
        <f t="shared" si="132"/>
        <v>157.512</v>
      </c>
      <c r="AZ140" s="253">
        <f t="shared" si="132"/>
        <v>157.512</v>
      </c>
      <c r="BA140" s="253">
        <f t="shared" si="132"/>
        <v>157.512</v>
      </c>
      <c r="BB140" s="253">
        <f t="shared" si="132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5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90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5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30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5">
      <c r="B143" s="122" t="s">
        <v>112</v>
      </c>
      <c r="C143" s="123">
        <f>C58+C114+C122+C130+C106+C98+C74+C82+C90</f>
        <v>343.66800000000006</v>
      </c>
      <c r="D143" s="254">
        <f>D58+D114+D122+D130+D106+D98+D74+D82+D90</f>
        <v>0</v>
      </c>
      <c r="E143" s="254">
        <f t="shared" ref="E143:BB143" si="133">E58+E114+E122+E130+E106+E98+E74+E82+E90</f>
        <v>0</v>
      </c>
      <c r="F143" s="254">
        <f t="shared" si="133"/>
        <v>0</v>
      </c>
      <c r="G143" s="254">
        <f t="shared" si="133"/>
        <v>0</v>
      </c>
      <c r="H143" s="254">
        <f t="shared" si="133"/>
        <v>0</v>
      </c>
      <c r="I143" s="254">
        <f t="shared" si="133"/>
        <v>0</v>
      </c>
      <c r="J143" s="254">
        <f t="shared" si="133"/>
        <v>0</v>
      </c>
      <c r="K143" s="254">
        <f t="shared" si="133"/>
        <v>0</v>
      </c>
      <c r="L143" s="254">
        <f t="shared" si="133"/>
        <v>0</v>
      </c>
      <c r="M143" s="254">
        <f t="shared" si="133"/>
        <v>0</v>
      </c>
      <c r="N143" s="254">
        <f t="shared" si="133"/>
        <v>2.2999999999999998</v>
      </c>
      <c r="O143" s="254">
        <f t="shared" si="133"/>
        <v>2.2999999999999998</v>
      </c>
      <c r="P143" s="254">
        <f t="shared" si="133"/>
        <v>2.2999999999999998</v>
      </c>
      <c r="Q143" s="254">
        <f t="shared" si="133"/>
        <v>2.2999999999999998</v>
      </c>
      <c r="R143" s="254">
        <f t="shared" si="133"/>
        <v>2.2999999999999998</v>
      </c>
      <c r="S143" s="254">
        <f t="shared" si="133"/>
        <v>2.2999999999999998</v>
      </c>
      <c r="T143" s="254">
        <f t="shared" si="133"/>
        <v>8.8427000000000007</v>
      </c>
      <c r="U143" s="254">
        <f t="shared" si="133"/>
        <v>13.204499999999999</v>
      </c>
      <c r="V143" s="254">
        <f t="shared" si="133"/>
        <v>13.204499999999999</v>
      </c>
      <c r="W143" s="254">
        <f t="shared" si="133"/>
        <v>60.704499999999996</v>
      </c>
      <c r="X143" s="254">
        <f t="shared" si="133"/>
        <v>92.272199999999998</v>
      </c>
      <c r="Y143" s="254">
        <f t="shared" si="133"/>
        <v>92.272199999999998</v>
      </c>
      <c r="Z143" s="254">
        <f t="shared" si="133"/>
        <v>92.272199999999998</v>
      </c>
      <c r="AA143" s="254">
        <f t="shared" si="133"/>
        <v>149.8297</v>
      </c>
      <c r="AB143" s="254">
        <f t="shared" si="133"/>
        <v>162.34219999999999</v>
      </c>
      <c r="AC143" s="254">
        <f t="shared" si="133"/>
        <v>174.85470000000001</v>
      </c>
      <c r="AD143" s="254">
        <f t="shared" si="133"/>
        <v>187.36719999999997</v>
      </c>
      <c r="AE143" s="254">
        <f t="shared" si="133"/>
        <v>208.60330000000002</v>
      </c>
      <c r="AF143" s="254">
        <f t="shared" si="133"/>
        <v>221.11580000000004</v>
      </c>
      <c r="AG143" s="254">
        <f t="shared" si="133"/>
        <v>231.12580000000003</v>
      </c>
      <c r="AH143" s="254">
        <f t="shared" si="133"/>
        <v>247.35690000000005</v>
      </c>
      <c r="AI143" s="254">
        <f t="shared" si="133"/>
        <v>254.86440000000007</v>
      </c>
      <c r="AJ143" s="130">
        <f t="shared" si="133"/>
        <v>271.09550000000007</v>
      </c>
      <c r="AK143" s="254">
        <f t="shared" si="133"/>
        <v>276.10050000000007</v>
      </c>
      <c r="AL143" s="254">
        <f t="shared" si="133"/>
        <v>281.10550000000006</v>
      </c>
      <c r="AM143" s="254">
        <f t="shared" si="133"/>
        <v>286.11050000000006</v>
      </c>
      <c r="AN143" s="254">
        <f t="shared" si="133"/>
        <v>291.11550000000011</v>
      </c>
      <c r="AO143" s="254">
        <f t="shared" si="133"/>
        <v>306.1305000000001</v>
      </c>
      <c r="AP143" s="254">
        <f t="shared" si="133"/>
        <v>323.64800000000014</v>
      </c>
      <c r="AQ143" s="254">
        <f t="shared" si="133"/>
        <v>338.66300000000018</v>
      </c>
      <c r="AR143" s="254">
        <f t="shared" si="133"/>
        <v>341.16550000000012</v>
      </c>
      <c r="AS143" s="254">
        <f t="shared" si="133"/>
        <v>343.66800000000012</v>
      </c>
      <c r="AT143" s="254">
        <f t="shared" si="133"/>
        <v>343.66800000000012</v>
      </c>
      <c r="AU143" s="254">
        <f t="shared" si="133"/>
        <v>343.66800000000012</v>
      </c>
      <c r="AV143" s="254">
        <f t="shared" si="133"/>
        <v>343.66800000000012</v>
      </c>
      <c r="AW143" s="254">
        <f t="shared" si="133"/>
        <v>343.66800000000012</v>
      </c>
      <c r="AX143" s="254">
        <f t="shared" si="133"/>
        <v>343.66800000000012</v>
      </c>
      <c r="AY143" s="254">
        <f t="shared" si="133"/>
        <v>343.66800000000012</v>
      </c>
      <c r="AZ143" s="254">
        <f t="shared" si="133"/>
        <v>343.66800000000012</v>
      </c>
      <c r="BA143" s="254">
        <f t="shared" si="133"/>
        <v>343.66800000000012</v>
      </c>
      <c r="BB143" s="254">
        <f t="shared" si="133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5">
      <c r="B144" s="122" t="s">
        <v>113</v>
      </c>
      <c r="C144" s="123"/>
      <c r="D144" s="254">
        <f t="shared" ref="D144:BB144" si="134">D59+D115+D123+D131+D107+D99+D75+D83+D91</f>
        <v>0</v>
      </c>
      <c r="E144" s="254">
        <f t="shared" si="134"/>
        <v>0</v>
      </c>
      <c r="F144" s="254">
        <f t="shared" si="134"/>
        <v>0</v>
      </c>
      <c r="G144" s="254">
        <f t="shared" si="134"/>
        <v>0</v>
      </c>
      <c r="H144" s="254">
        <f t="shared" si="134"/>
        <v>0</v>
      </c>
      <c r="I144" s="254">
        <f t="shared" si="134"/>
        <v>0</v>
      </c>
      <c r="J144" s="254">
        <f t="shared" si="134"/>
        <v>0</v>
      </c>
      <c r="K144" s="254">
        <f t="shared" si="134"/>
        <v>0</v>
      </c>
      <c r="L144" s="254">
        <f t="shared" si="134"/>
        <v>0</v>
      </c>
      <c r="M144" s="254">
        <f t="shared" si="134"/>
        <v>0</v>
      </c>
      <c r="N144" s="254">
        <f t="shared" si="134"/>
        <v>0</v>
      </c>
      <c r="O144" s="254">
        <f t="shared" si="134"/>
        <v>0</v>
      </c>
      <c r="P144" s="254">
        <f t="shared" si="134"/>
        <v>0</v>
      </c>
      <c r="Q144" s="254">
        <f t="shared" si="134"/>
        <v>0</v>
      </c>
      <c r="R144" s="254">
        <f t="shared" si="134"/>
        <v>0</v>
      </c>
      <c r="S144" s="254">
        <f t="shared" si="134"/>
        <v>0</v>
      </c>
      <c r="T144" s="254">
        <f t="shared" si="134"/>
        <v>0</v>
      </c>
      <c r="U144" s="254">
        <f t="shared" si="134"/>
        <v>43.618000000000002</v>
      </c>
      <c r="V144" s="254">
        <f t="shared" si="134"/>
        <v>68.643000000000001</v>
      </c>
      <c r="W144" s="254">
        <f t="shared" si="134"/>
        <v>119.39625000000001</v>
      </c>
      <c r="X144" s="254">
        <f t="shared" si="134"/>
        <v>123.65049999999999</v>
      </c>
      <c r="Y144" s="254">
        <f t="shared" si="134"/>
        <v>127.65449999999998</v>
      </c>
      <c r="Z144" s="254">
        <f t="shared" si="134"/>
        <v>134.41125</v>
      </c>
      <c r="AA144" s="254">
        <f t="shared" si="134"/>
        <v>146.67349999999999</v>
      </c>
      <c r="AB144" s="254">
        <f t="shared" si="134"/>
        <v>161.43825000000001</v>
      </c>
      <c r="AC144" s="254">
        <f t="shared" si="134"/>
        <v>175.95275000000001</v>
      </c>
      <c r="AD144" s="254">
        <f t="shared" si="134"/>
        <v>188.46525</v>
      </c>
      <c r="AE144" s="254">
        <f t="shared" si="134"/>
        <v>201.72850000000003</v>
      </c>
      <c r="AF144" s="254">
        <f t="shared" si="134"/>
        <v>215.24199999999996</v>
      </c>
      <c r="AG144" s="254">
        <f t="shared" si="134"/>
        <v>228.50524999999999</v>
      </c>
      <c r="AH144" s="254">
        <f t="shared" si="134"/>
        <v>238.7655</v>
      </c>
      <c r="AI144" s="254">
        <f t="shared" si="134"/>
        <v>246.273</v>
      </c>
      <c r="AJ144" s="90">
        <f t="shared" si="134"/>
        <v>254.28100000000006</v>
      </c>
      <c r="AK144" s="254">
        <f t="shared" si="134"/>
        <v>258.78550000000001</v>
      </c>
      <c r="AL144" s="254">
        <f t="shared" si="134"/>
        <v>263.03975000000003</v>
      </c>
      <c r="AM144" s="254">
        <f t="shared" si="134"/>
        <v>266.54324999999994</v>
      </c>
      <c r="AN144" s="254">
        <f t="shared" si="134"/>
        <v>269.54625000000004</v>
      </c>
      <c r="AO144" s="254">
        <f t="shared" si="134"/>
        <v>293.57024999999999</v>
      </c>
      <c r="AP144" s="254">
        <f t="shared" si="134"/>
        <v>317.34400000000005</v>
      </c>
      <c r="AQ144" s="254">
        <f t="shared" si="134"/>
        <v>340.36699999999996</v>
      </c>
      <c r="AR144" s="254">
        <f t="shared" si="134"/>
        <v>341.36800000000005</v>
      </c>
      <c r="AS144" s="254">
        <f t="shared" si="134"/>
        <v>341.36800000000005</v>
      </c>
      <c r="AT144" s="254">
        <f t="shared" si="134"/>
        <v>341.36800000000005</v>
      </c>
      <c r="AU144" s="254">
        <f t="shared" si="134"/>
        <v>341.36800000000005</v>
      </c>
      <c r="AV144" s="254">
        <f t="shared" si="134"/>
        <v>341.36800000000005</v>
      </c>
      <c r="AW144" s="254">
        <f t="shared" si="134"/>
        <v>341.36800000000005</v>
      </c>
      <c r="AX144" s="254">
        <f t="shared" si="134"/>
        <v>341.36800000000005</v>
      </c>
      <c r="AY144" s="254">
        <f t="shared" si="134"/>
        <v>341.36800000000005</v>
      </c>
      <c r="AZ144" s="254">
        <f t="shared" si="134"/>
        <v>341.36800000000005</v>
      </c>
      <c r="BA144" s="254">
        <f t="shared" si="134"/>
        <v>341.36800000000005</v>
      </c>
      <c r="BB144" s="254">
        <f t="shared" si="134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5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90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5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30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5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5">+E139+E143+E135</f>
        <v>0</v>
      </c>
      <c r="F147" s="129">
        <f t="shared" si="135"/>
        <v>0</v>
      </c>
      <c r="G147" s="129">
        <f t="shared" si="135"/>
        <v>0</v>
      </c>
      <c r="H147" s="129">
        <f t="shared" si="135"/>
        <v>3.6758999999999999</v>
      </c>
      <c r="I147" s="129">
        <f t="shared" si="135"/>
        <v>6.1265000000000001</v>
      </c>
      <c r="J147" s="129">
        <f t="shared" si="135"/>
        <v>8.5770999999999997</v>
      </c>
      <c r="K147" s="129">
        <f t="shared" si="135"/>
        <v>11.027699999999999</v>
      </c>
      <c r="L147" s="129">
        <f t="shared" si="135"/>
        <v>12.865649999999999</v>
      </c>
      <c r="M147" s="129">
        <f>+M139+M143+M135</f>
        <v>14.703599999999996</v>
      </c>
      <c r="N147" s="129">
        <f t="shared" si="135"/>
        <v>18.228899999999999</v>
      </c>
      <c r="O147" s="129">
        <f t="shared" si="135"/>
        <v>19.4542</v>
      </c>
      <c r="P147" s="129">
        <f t="shared" si="135"/>
        <v>20.679500000000001</v>
      </c>
      <c r="Q147" s="129">
        <f t="shared" si="135"/>
        <v>21.292150000000003</v>
      </c>
      <c r="R147" s="129">
        <f t="shared" si="135"/>
        <v>21.904800000000002</v>
      </c>
      <c r="S147" s="129">
        <f t="shared" si="135"/>
        <v>22.517450000000004</v>
      </c>
      <c r="T147" s="129">
        <f t="shared" si="135"/>
        <v>36.215500000000006</v>
      </c>
      <c r="U147" s="129">
        <f t="shared" si="135"/>
        <v>45.551749999999998</v>
      </c>
      <c r="V147" s="129">
        <f t="shared" si="135"/>
        <v>46.164400000000001</v>
      </c>
      <c r="W147" s="129">
        <f t="shared" si="135"/>
        <v>95.664320224999997</v>
      </c>
      <c r="X147" s="129">
        <f t="shared" si="135"/>
        <v>136.82660000000001</v>
      </c>
      <c r="Y147" s="129">
        <f t="shared" si="135"/>
        <v>145.63233750000001</v>
      </c>
      <c r="Z147" s="129">
        <f t="shared" si="135"/>
        <v>148.292575</v>
      </c>
      <c r="AA147" s="129">
        <f t="shared" si="135"/>
        <v>207.38067500000002</v>
      </c>
      <c r="AB147" s="129">
        <f t="shared" si="135"/>
        <v>221.42377500000001</v>
      </c>
      <c r="AC147" s="129">
        <f t="shared" si="135"/>
        <v>235.46687500000002</v>
      </c>
      <c r="AD147" s="129">
        <f>+AD139+AD143+AD135</f>
        <v>250.65792499999998</v>
      </c>
      <c r="AE147" s="129">
        <f t="shared" si="135"/>
        <v>289.39825000000002</v>
      </c>
      <c r="AF147" s="129">
        <f t="shared" si="135"/>
        <v>312.26872500000007</v>
      </c>
      <c r="AG147" s="129">
        <f t="shared" si="135"/>
        <v>330.77182500000004</v>
      </c>
      <c r="AH147" s="129">
        <f t="shared" si="135"/>
        <v>359.58107500000006</v>
      </c>
      <c r="AI147" s="129">
        <f t="shared" si="135"/>
        <v>375.13195000000007</v>
      </c>
      <c r="AJ147" s="130">
        <f t="shared" si="135"/>
        <v>407.9387000000001</v>
      </c>
      <c r="AK147" s="129">
        <f t="shared" si="135"/>
        <v>414.8850000000001</v>
      </c>
      <c r="AL147" s="129">
        <f t="shared" si="135"/>
        <v>421.83130000000006</v>
      </c>
      <c r="AM147" s="129">
        <f t="shared" si="135"/>
        <v>428.58627500000011</v>
      </c>
      <c r="AN147" s="129">
        <f t="shared" si="135"/>
        <v>435.14992500000011</v>
      </c>
      <c r="AO147" s="129">
        <f t="shared" si="135"/>
        <v>451.34092500000008</v>
      </c>
      <c r="AP147" s="129">
        <f t="shared" si="135"/>
        <v>477.40522500000014</v>
      </c>
      <c r="AQ147" s="129">
        <f t="shared" si="135"/>
        <v>500.96702500000021</v>
      </c>
      <c r="AR147" s="129">
        <f t="shared" si="135"/>
        <v>509.24667500000015</v>
      </c>
      <c r="AS147" s="129">
        <f t="shared" si="135"/>
        <v>521.64460000000008</v>
      </c>
      <c r="AT147" s="129">
        <f t="shared" si="135"/>
        <v>530.5834000000001</v>
      </c>
      <c r="AU147" s="129">
        <f t="shared" si="135"/>
        <v>539.52220000000011</v>
      </c>
      <c r="AV147" s="129">
        <f t="shared" si="135"/>
        <v>548.46100000000013</v>
      </c>
      <c r="AW147" s="129">
        <f t="shared" si="135"/>
        <v>550.02900000000011</v>
      </c>
      <c r="AX147" s="129">
        <f t="shared" si="135"/>
        <v>551.59700000000009</v>
      </c>
      <c r="AY147" s="129">
        <f t="shared" si="135"/>
        <v>553.16500000000008</v>
      </c>
      <c r="AZ147" s="129">
        <f t="shared" si="135"/>
        <v>561.00500000000011</v>
      </c>
      <c r="BA147" s="129">
        <f t="shared" si="135"/>
        <v>562.96500000000015</v>
      </c>
      <c r="BB147" s="129">
        <f t="shared" si="135"/>
        <v>562.96500000000015</v>
      </c>
    </row>
    <row r="148" spans="2:54" s="77" customFormat="1" x14ac:dyDescent="0.25">
      <c r="B148" s="87" t="s">
        <v>113</v>
      </c>
      <c r="C148" s="89"/>
      <c r="D148" s="129">
        <f>+D140+D144+D136</f>
        <v>1.2253000000000001</v>
      </c>
      <c r="E148" s="129">
        <f t="shared" ref="E148:BB148" si="136">+E140+E144+E136</f>
        <v>1.2253000000000001</v>
      </c>
      <c r="F148" s="129">
        <f t="shared" si="136"/>
        <v>3.6759000000000004</v>
      </c>
      <c r="G148" s="129">
        <f t="shared" si="136"/>
        <v>3.6759000000000004</v>
      </c>
      <c r="H148" s="129">
        <f t="shared" si="136"/>
        <v>3.6759000000000004</v>
      </c>
      <c r="I148" s="129">
        <f t="shared" si="136"/>
        <v>3.6759000000000004</v>
      </c>
      <c r="J148" s="129">
        <f t="shared" si="136"/>
        <v>3.6759000000000004</v>
      </c>
      <c r="K148" s="129">
        <f t="shared" si="136"/>
        <v>4.9012000000000002</v>
      </c>
      <c r="L148" s="129">
        <f t="shared" si="136"/>
        <v>4.9012000000000002</v>
      </c>
      <c r="M148" s="129">
        <f>+M140+M144+M136</f>
        <v>4.9012000000000002</v>
      </c>
      <c r="N148" s="129">
        <f t="shared" si="136"/>
        <v>6.1265000000000001</v>
      </c>
      <c r="O148" s="129">
        <f t="shared" si="136"/>
        <v>6.1265000000000001</v>
      </c>
      <c r="P148" s="129">
        <f t="shared" si="136"/>
        <v>6.1265000000000001</v>
      </c>
      <c r="Q148" s="129">
        <f t="shared" si="136"/>
        <v>8.5770999999999997</v>
      </c>
      <c r="R148" s="129">
        <f t="shared" si="136"/>
        <v>8.5770999999999997</v>
      </c>
      <c r="S148" s="129">
        <f t="shared" si="136"/>
        <v>8.5770999999999997</v>
      </c>
      <c r="T148" s="129">
        <f t="shared" si="136"/>
        <v>8.5770999999999997</v>
      </c>
      <c r="U148" s="129">
        <f t="shared" si="136"/>
        <v>95.813100000000006</v>
      </c>
      <c r="V148" s="129">
        <f t="shared" si="136"/>
        <v>120.8381</v>
      </c>
      <c r="W148" s="129">
        <f t="shared" si="136"/>
        <v>176.37447500000002</v>
      </c>
      <c r="X148" s="129">
        <f t="shared" si="136"/>
        <v>197.322925</v>
      </c>
      <c r="Y148" s="129">
        <f t="shared" si="136"/>
        <v>275.80022499999995</v>
      </c>
      <c r="Z148" s="129">
        <f t="shared" si="136"/>
        <v>283.5136</v>
      </c>
      <c r="AA148" s="129">
        <f t="shared" si="136"/>
        <v>296.73247499999997</v>
      </c>
      <c r="AB148" s="129">
        <f t="shared" si="136"/>
        <v>312.45385000000005</v>
      </c>
      <c r="AC148" s="129">
        <f t="shared" si="136"/>
        <v>327.92497500000002</v>
      </c>
      <c r="AD148" s="129">
        <f t="shared" si="136"/>
        <v>341.39409999999998</v>
      </c>
      <c r="AE148" s="129">
        <f t="shared" si="136"/>
        <v>355.61397500000004</v>
      </c>
      <c r="AF148" s="129">
        <f t="shared" si="136"/>
        <v>373.81277499999999</v>
      </c>
      <c r="AG148" s="129">
        <f t="shared" si="136"/>
        <v>388.03264999999999</v>
      </c>
      <c r="AH148" s="129">
        <f t="shared" si="136"/>
        <v>410.93905000000001</v>
      </c>
      <c r="AI148" s="129">
        <f t="shared" si="136"/>
        <v>419.61319999999995</v>
      </c>
      <c r="AJ148" s="130">
        <f t="shared" si="136"/>
        <v>428.78785000000011</v>
      </c>
      <c r="AK148" s="129">
        <f t="shared" si="136"/>
        <v>434.459</v>
      </c>
      <c r="AL148" s="129">
        <f t="shared" si="136"/>
        <v>439.49725000000007</v>
      </c>
      <c r="AM148" s="129">
        <f t="shared" si="136"/>
        <v>443.78474999999997</v>
      </c>
      <c r="AN148" s="129">
        <f t="shared" si="136"/>
        <v>447.57175000000007</v>
      </c>
      <c r="AO148" s="129">
        <f t="shared" si="136"/>
        <v>472.37975</v>
      </c>
      <c r="AP148" s="129">
        <f t="shared" si="136"/>
        <v>496.93750000000006</v>
      </c>
      <c r="AQ148" s="129">
        <f t="shared" si="136"/>
        <v>520.7444999999999</v>
      </c>
      <c r="AR148" s="129">
        <f t="shared" si="136"/>
        <v>522.52949999999998</v>
      </c>
      <c r="AS148" s="129">
        <f t="shared" si="136"/>
        <v>534.79300000000001</v>
      </c>
      <c r="AT148" s="129">
        <f t="shared" si="136"/>
        <v>535.577</v>
      </c>
      <c r="AU148" s="129">
        <f t="shared" si="136"/>
        <v>536.3610000000001</v>
      </c>
      <c r="AV148" s="129">
        <f t="shared" si="136"/>
        <v>537.1450000000001</v>
      </c>
      <c r="AW148" s="129">
        <f t="shared" si="136"/>
        <v>537.1450000000001</v>
      </c>
      <c r="AX148" s="129">
        <f t="shared" si="136"/>
        <v>537.1450000000001</v>
      </c>
      <c r="AY148" s="129">
        <f t="shared" si="136"/>
        <v>537.1450000000001</v>
      </c>
      <c r="AZ148" s="129">
        <f t="shared" si="136"/>
        <v>537.1450000000001</v>
      </c>
      <c r="BA148" s="129">
        <f t="shared" si="136"/>
        <v>537.1450000000001</v>
      </c>
      <c r="BB148" s="129">
        <f t="shared" si="136"/>
        <v>560.66500000000008</v>
      </c>
    </row>
    <row r="149" spans="2:54" s="77" customFormat="1" x14ac:dyDescent="0.25">
      <c r="B149" s="87" t="s">
        <v>124</v>
      </c>
      <c r="C149" s="89"/>
      <c r="D149" s="129">
        <f>+D148-D147</f>
        <v>1.2253000000000001</v>
      </c>
      <c r="E149" s="129">
        <f t="shared" ref="E149:BB149" si="137">+E148-E147</f>
        <v>1.2253000000000001</v>
      </c>
      <c r="F149" s="129">
        <f t="shared" si="137"/>
        <v>3.6759000000000004</v>
      </c>
      <c r="G149" s="129">
        <f t="shared" si="137"/>
        <v>3.6759000000000004</v>
      </c>
      <c r="H149" s="129">
        <f t="shared" si="137"/>
        <v>0</v>
      </c>
      <c r="I149" s="129">
        <f t="shared" si="137"/>
        <v>-2.4505999999999997</v>
      </c>
      <c r="J149" s="129">
        <f t="shared" si="137"/>
        <v>-4.9011999999999993</v>
      </c>
      <c r="K149" s="129">
        <f t="shared" si="137"/>
        <v>-6.1264999999999992</v>
      </c>
      <c r="L149" s="129">
        <f t="shared" si="137"/>
        <v>-7.9644499999999985</v>
      </c>
      <c r="M149" s="129">
        <f>+M148-M147</f>
        <v>-9.8023999999999951</v>
      </c>
      <c r="N149" s="129">
        <f t="shared" si="137"/>
        <v>-12.102399999999999</v>
      </c>
      <c r="O149" s="129">
        <f t="shared" si="137"/>
        <v>-13.3277</v>
      </c>
      <c r="P149" s="129">
        <f t="shared" si="137"/>
        <v>-14.553000000000001</v>
      </c>
      <c r="Q149" s="129">
        <f t="shared" si="137"/>
        <v>-12.715050000000003</v>
      </c>
      <c r="R149" s="129">
        <f t="shared" si="137"/>
        <v>-13.327700000000002</v>
      </c>
      <c r="S149" s="129">
        <f t="shared" si="137"/>
        <v>-13.940350000000004</v>
      </c>
      <c r="T149" s="129">
        <f t="shared" si="137"/>
        <v>-27.638400000000004</v>
      </c>
      <c r="U149" s="129">
        <f t="shared" si="137"/>
        <v>50.261350000000007</v>
      </c>
      <c r="V149" s="129">
        <f t="shared" si="137"/>
        <v>74.673699999999997</v>
      </c>
      <c r="W149" s="129">
        <f t="shared" si="137"/>
        <v>80.710154775000021</v>
      </c>
      <c r="X149" s="129">
        <f t="shared" si="137"/>
        <v>60.496324999999985</v>
      </c>
      <c r="Y149" s="129">
        <f t="shared" si="137"/>
        <v>130.16788749999995</v>
      </c>
      <c r="Z149" s="129">
        <f t="shared" si="137"/>
        <v>135.221025</v>
      </c>
      <c r="AA149" s="129">
        <f t="shared" si="137"/>
        <v>89.35179999999994</v>
      </c>
      <c r="AB149" s="129">
        <f t="shared" si="137"/>
        <v>91.030075000000039</v>
      </c>
      <c r="AC149" s="129">
        <f t="shared" si="137"/>
        <v>92.458100000000002</v>
      </c>
      <c r="AD149" s="129">
        <f>+AD148-AD147</f>
        <v>90.736175000000003</v>
      </c>
      <c r="AE149" s="129">
        <f t="shared" si="137"/>
        <v>66.21572500000002</v>
      </c>
      <c r="AF149" s="129">
        <f t="shared" si="137"/>
        <v>61.544049999999913</v>
      </c>
      <c r="AG149" s="129">
        <f t="shared" si="137"/>
        <v>57.260824999999954</v>
      </c>
      <c r="AH149" s="129">
        <f>+AH148-AH147</f>
        <v>51.357974999999954</v>
      </c>
      <c r="AI149" s="129">
        <f t="shared" si="137"/>
        <v>44.481249999999875</v>
      </c>
      <c r="AJ149" s="130">
        <f t="shared" si="137"/>
        <v>20.849150000000009</v>
      </c>
      <c r="AK149" s="129">
        <f t="shared" si="137"/>
        <v>19.573999999999899</v>
      </c>
      <c r="AL149" s="129">
        <f t="shared" si="137"/>
        <v>17.665950000000009</v>
      </c>
      <c r="AM149" s="129">
        <f t="shared" si="137"/>
        <v>15.19847499999986</v>
      </c>
      <c r="AN149" s="129">
        <f t="shared" si="137"/>
        <v>12.421824999999956</v>
      </c>
      <c r="AO149" s="129">
        <f t="shared" si="137"/>
        <v>21.038824999999918</v>
      </c>
      <c r="AP149" s="129">
        <f t="shared" si="137"/>
        <v>19.532274999999913</v>
      </c>
      <c r="AQ149" s="129">
        <f t="shared" si="137"/>
        <v>19.777474999999697</v>
      </c>
      <c r="AR149" s="129">
        <f t="shared" si="137"/>
        <v>13.282824999999832</v>
      </c>
      <c r="AS149" s="129">
        <f t="shared" si="137"/>
        <v>13.148399999999924</v>
      </c>
      <c r="AT149" s="129">
        <f t="shared" si="137"/>
        <v>4.9935999999999012</v>
      </c>
      <c r="AU149" s="129">
        <f t="shared" si="137"/>
        <v>-3.161200000000008</v>
      </c>
      <c r="AV149" s="129">
        <f t="shared" si="137"/>
        <v>-11.316000000000031</v>
      </c>
      <c r="AW149" s="129">
        <f t="shared" si="137"/>
        <v>-12.884000000000015</v>
      </c>
      <c r="AX149" s="129">
        <f t="shared" si="137"/>
        <v>-14.451999999999998</v>
      </c>
      <c r="AY149" s="129">
        <f t="shared" si="137"/>
        <v>-16.019999999999982</v>
      </c>
      <c r="AZ149" s="129">
        <f t="shared" si="137"/>
        <v>-23.860000000000014</v>
      </c>
      <c r="BA149" s="129">
        <f t="shared" si="137"/>
        <v>-25.82000000000005</v>
      </c>
      <c r="BB149" s="129">
        <f t="shared" si="137"/>
        <v>-2.3000000000000682</v>
      </c>
    </row>
    <row r="150" spans="2:54" s="77" customFormat="1" x14ac:dyDescent="0.25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30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5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81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5">
      <c r="B152" s="76" t="s">
        <v>167</v>
      </c>
      <c r="C152" s="235">
        <f>SUM(C10:C131)</f>
        <v>562.96499999999992</v>
      </c>
      <c r="D152" s="75">
        <f t="shared" ref="D152:AI152" si="138">+D74+D82+D90+D114+D122+D18+D58+D34+D42+D50+D98+D106+D66+D10+D130+D26</f>
        <v>0</v>
      </c>
      <c r="E152" s="75">
        <f t="shared" si="138"/>
        <v>0</v>
      </c>
      <c r="F152" s="75">
        <f t="shared" si="138"/>
        <v>0</v>
      </c>
      <c r="G152" s="75">
        <f t="shared" si="138"/>
        <v>0</v>
      </c>
      <c r="H152" s="75">
        <f t="shared" si="138"/>
        <v>3.6758999999999999</v>
      </c>
      <c r="I152" s="75">
        <f t="shared" si="138"/>
        <v>6.1265000000000001</v>
      </c>
      <c r="J152" s="75">
        <f t="shared" si="138"/>
        <v>8.5770999999999997</v>
      </c>
      <c r="K152" s="75">
        <f t="shared" si="138"/>
        <v>11.027699999999999</v>
      </c>
      <c r="L152" s="75">
        <f t="shared" si="138"/>
        <v>12.865649999999999</v>
      </c>
      <c r="M152" s="75">
        <f t="shared" si="138"/>
        <v>14.703599999999996</v>
      </c>
      <c r="N152" s="75">
        <f t="shared" si="138"/>
        <v>18.228899999999999</v>
      </c>
      <c r="O152" s="75">
        <f t="shared" si="138"/>
        <v>19.4542</v>
      </c>
      <c r="P152" s="75">
        <f t="shared" si="138"/>
        <v>20.679500000000001</v>
      </c>
      <c r="Q152" s="75">
        <f t="shared" si="138"/>
        <v>21.292150000000003</v>
      </c>
      <c r="R152" s="75">
        <f t="shared" si="138"/>
        <v>21.904800000000002</v>
      </c>
      <c r="S152" s="75">
        <f t="shared" si="138"/>
        <v>22.517450000000004</v>
      </c>
      <c r="T152" s="75">
        <f t="shared" si="138"/>
        <v>36.215499999999999</v>
      </c>
      <c r="U152" s="75">
        <f t="shared" si="138"/>
        <v>45.551749999999998</v>
      </c>
      <c r="V152" s="75">
        <f t="shared" si="138"/>
        <v>46.164400000000001</v>
      </c>
      <c r="W152" s="75">
        <f t="shared" si="138"/>
        <v>95.664320225000012</v>
      </c>
      <c r="X152" s="75">
        <f t="shared" si="138"/>
        <v>136.82660000000001</v>
      </c>
      <c r="Y152" s="75">
        <f t="shared" si="138"/>
        <v>145.63233750000003</v>
      </c>
      <c r="Z152" s="75">
        <f t="shared" si="138"/>
        <v>148.29257500000003</v>
      </c>
      <c r="AA152" s="75">
        <f t="shared" si="138"/>
        <v>207.38067500000002</v>
      </c>
      <c r="AB152" s="75">
        <f t="shared" si="138"/>
        <v>221.42377500000001</v>
      </c>
      <c r="AC152" s="75">
        <f t="shared" si="138"/>
        <v>235.46687499999999</v>
      </c>
      <c r="AD152" s="75">
        <f t="shared" si="138"/>
        <v>250.65792500000003</v>
      </c>
      <c r="AE152" s="75">
        <f t="shared" si="138"/>
        <v>289.39825000000008</v>
      </c>
      <c r="AF152" s="75">
        <f t="shared" si="138"/>
        <v>312.26872500000013</v>
      </c>
      <c r="AG152" s="75">
        <f t="shared" si="138"/>
        <v>330.77182500000009</v>
      </c>
      <c r="AH152" s="75">
        <f t="shared" si="138"/>
        <v>359.58107500000011</v>
      </c>
      <c r="AI152" s="75">
        <f t="shared" si="138"/>
        <v>375.13195000000007</v>
      </c>
      <c r="AJ152" s="75">
        <f t="shared" ref="AJ152:BB152" si="139">+AJ74+AJ82+AJ90+AJ114+AJ122+AJ18+AJ58+AJ34+AJ42+AJ50+AJ98+AJ106+AJ66+AJ10+AJ130+AJ26</f>
        <v>407.9387000000001</v>
      </c>
      <c r="AK152" s="75">
        <f t="shared" si="139"/>
        <v>414.8850000000001</v>
      </c>
      <c r="AL152" s="75">
        <f t="shared" si="139"/>
        <v>421.83130000000011</v>
      </c>
      <c r="AM152" s="75">
        <f t="shared" si="139"/>
        <v>428.58627500000006</v>
      </c>
      <c r="AN152" s="75">
        <f t="shared" si="139"/>
        <v>435.14992500000011</v>
      </c>
      <c r="AO152" s="75">
        <f t="shared" si="139"/>
        <v>451.34092500000014</v>
      </c>
      <c r="AP152" s="75">
        <f t="shared" si="139"/>
        <v>477.40522500000014</v>
      </c>
      <c r="AQ152" s="75">
        <f t="shared" si="139"/>
        <v>500.96702500000009</v>
      </c>
      <c r="AR152" s="75">
        <f t="shared" si="139"/>
        <v>509.2466750000001</v>
      </c>
      <c r="AS152" s="75">
        <f t="shared" si="139"/>
        <v>521.64460000000008</v>
      </c>
      <c r="AT152" s="75">
        <f t="shared" si="139"/>
        <v>530.58340000000021</v>
      </c>
      <c r="AU152" s="75">
        <f t="shared" si="139"/>
        <v>539.52220000000011</v>
      </c>
      <c r="AV152" s="75">
        <f t="shared" si="139"/>
        <v>548.46100000000013</v>
      </c>
      <c r="AW152" s="75">
        <f t="shared" si="139"/>
        <v>550.02900000000011</v>
      </c>
      <c r="AX152" s="75">
        <f t="shared" si="139"/>
        <v>551.59700000000009</v>
      </c>
      <c r="AY152" s="75">
        <f t="shared" si="139"/>
        <v>553.16500000000008</v>
      </c>
      <c r="AZ152" s="75">
        <f t="shared" si="139"/>
        <v>561.00500000000011</v>
      </c>
      <c r="BA152" s="75">
        <f t="shared" si="139"/>
        <v>562.96500000000015</v>
      </c>
      <c r="BB152" s="75">
        <f t="shared" si="139"/>
        <v>562.96500000000015</v>
      </c>
    </row>
    <row r="153" spans="2:54" x14ac:dyDescent="0.25">
      <c r="D153" s="75">
        <f t="shared" ref="D153:AI153" si="140">+D75+D83+D91+D115+D123+D19+D59+D35+D43+D51+D99+D107+D67+D11+D131+D27</f>
        <v>1.2253000000000001</v>
      </c>
      <c r="E153" s="75">
        <f t="shared" si="140"/>
        <v>1.2253000000000001</v>
      </c>
      <c r="F153" s="75">
        <f t="shared" si="140"/>
        <v>3.6759000000000004</v>
      </c>
      <c r="G153" s="75">
        <f t="shared" si="140"/>
        <v>3.6759000000000004</v>
      </c>
      <c r="H153" s="75">
        <f t="shared" si="140"/>
        <v>3.6759000000000004</v>
      </c>
      <c r="I153" s="75">
        <f t="shared" si="140"/>
        <v>3.6759000000000004</v>
      </c>
      <c r="J153" s="75">
        <f t="shared" si="140"/>
        <v>3.6759000000000004</v>
      </c>
      <c r="K153" s="75">
        <f t="shared" si="140"/>
        <v>4.9012000000000002</v>
      </c>
      <c r="L153" s="75">
        <f t="shared" si="140"/>
        <v>4.9012000000000002</v>
      </c>
      <c r="M153" s="75">
        <f t="shared" si="140"/>
        <v>4.9012000000000002</v>
      </c>
      <c r="N153" s="75">
        <f t="shared" si="140"/>
        <v>6.1265000000000001</v>
      </c>
      <c r="O153" s="75">
        <f t="shared" si="140"/>
        <v>6.1265000000000001</v>
      </c>
      <c r="P153" s="75">
        <f t="shared" si="140"/>
        <v>6.1265000000000001</v>
      </c>
      <c r="Q153" s="75">
        <f t="shared" si="140"/>
        <v>8.5770999999999997</v>
      </c>
      <c r="R153" s="75">
        <f t="shared" si="140"/>
        <v>8.5770999999999997</v>
      </c>
      <c r="S153" s="75">
        <f t="shared" si="140"/>
        <v>8.5770999999999997</v>
      </c>
      <c r="T153" s="75">
        <f t="shared" si="140"/>
        <v>8.5770999999999997</v>
      </c>
      <c r="U153" s="75">
        <f t="shared" si="140"/>
        <v>95.813100000000006</v>
      </c>
      <c r="V153" s="75">
        <f t="shared" si="140"/>
        <v>120.8381</v>
      </c>
      <c r="W153" s="75">
        <f t="shared" si="140"/>
        <v>176.37447499999999</v>
      </c>
      <c r="X153" s="75">
        <f t="shared" si="140"/>
        <v>197.322925</v>
      </c>
      <c r="Y153" s="75">
        <f t="shared" si="140"/>
        <v>275.80022499999995</v>
      </c>
      <c r="Z153" s="75">
        <f t="shared" si="140"/>
        <v>283.5136</v>
      </c>
      <c r="AA153" s="75">
        <f t="shared" si="140"/>
        <v>296.73247500000002</v>
      </c>
      <c r="AB153" s="75">
        <f t="shared" si="140"/>
        <v>312.45384999999999</v>
      </c>
      <c r="AC153" s="75">
        <f t="shared" si="140"/>
        <v>327.92497499999996</v>
      </c>
      <c r="AD153" s="75">
        <f t="shared" si="140"/>
        <v>341.39409999999992</v>
      </c>
      <c r="AE153" s="75">
        <f t="shared" si="140"/>
        <v>355.61397499999993</v>
      </c>
      <c r="AF153" s="75">
        <f t="shared" si="140"/>
        <v>373.81277499999999</v>
      </c>
      <c r="AG153" s="75">
        <f t="shared" si="140"/>
        <v>388.03264999999999</v>
      </c>
      <c r="AH153" s="75">
        <f t="shared" si="140"/>
        <v>410.93905000000001</v>
      </c>
      <c r="AI153" s="75">
        <f t="shared" si="140"/>
        <v>419.61319999999995</v>
      </c>
      <c r="AJ153" s="75">
        <f t="shared" ref="AJ153:BB153" si="141">+AJ75+AJ83+AJ91+AJ115+AJ123+AJ19+AJ59+AJ35+AJ43+AJ51+AJ99+AJ107+AJ67+AJ11+AJ131+AJ27</f>
        <v>428.78784999999999</v>
      </c>
      <c r="AK153" s="75">
        <f t="shared" si="141"/>
        <v>434.459</v>
      </c>
      <c r="AL153" s="75">
        <f t="shared" si="141"/>
        <v>439.49724999999995</v>
      </c>
      <c r="AM153" s="75">
        <f t="shared" si="141"/>
        <v>443.78475000000003</v>
      </c>
      <c r="AN153" s="75">
        <f t="shared" si="141"/>
        <v>447.57174999999995</v>
      </c>
      <c r="AO153" s="75">
        <f t="shared" si="141"/>
        <v>472.37975000000006</v>
      </c>
      <c r="AP153" s="75">
        <f t="shared" si="141"/>
        <v>496.9375</v>
      </c>
      <c r="AQ153" s="75">
        <f t="shared" si="141"/>
        <v>520.74450000000002</v>
      </c>
      <c r="AR153" s="75">
        <f t="shared" si="141"/>
        <v>522.52949999999998</v>
      </c>
      <c r="AS153" s="75">
        <f t="shared" si="141"/>
        <v>534.79300000000001</v>
      </c>
      <c r="AT153" s="75">
        <f t="shared" si="141"/>
        <v>535.577</v>
      </c>
      <c r="AU153" s="75">
        <f t="shared" si="141"/>
        <v>536.36099999999999</v>
      </c>
      <c r="AV153" s="75">
        <f t="shared" si="141"/>
        <v>537.14499999999998</v>
      </c>
      <c r="AW153" s="75">
        <f t="shared" si="141"/>
        <v>537.14499999999998</v>
      </c>
      <c r="AX153" s="75">
        <f t="shared" si="141"/>
        <v>537.14499999999998</v>
      </c>
      <c r="AY153" s="75">
        <f t="shared" si="141"/>
        <v>537.14499999999998</v>
      </c>
      <c r="AZ153" s="75">
        <f t="shared" si="141"/>
        <v>537.14499999999998</v>
      </c>
      <c r="BA153" s="75">
        <f t="shared" si="141"/>
        <v>537.14499999999998</v>
      </c>
      <c r="BB153" s="75">
        <f t="shared" si="141"/>
        <v>560.66500000000008</v>
      </c>
    </row>
    <row r="154" spans="2:54" x14ac:dyDescent="0.25">
      <c r="D154" s="75">
        <f>+D153-D152</f>
        <v>1.2253000000000001</v>
      </c>
      <c r="E154" s="75">
        <f t="shared" ref="E154:BB154" si="142">+E153-E152</f>
        <v>1.2253000000000001</v>
      </c>
      <c r="F154" s="75">
        <f t="shared" si="142"/>
        <v>3.6759000000000004</v>
      </c>
      <c r="G154" s="75">
        <f t="shared" si="142"/>
        <v>3.6759000000000004</v>
      </c>
      <c r="H154" s="75">
        <f t="shared" si="142"/>
        <v>0</v>
      </c>
      <c r="I154" s="75">
        <f t="shared" si="142"/>
        <v>-2.4505999999999997</v>
      </c>
      <c r="J154" s="75">
        <f t="shared" si="142"/>
        <v>-4.9011999999999993</v>
      </c>
      <c r="K154" s="75">
        <f t="shared" si="142"/>
        <v>-6.1264999999999992</v>
      </c>
      <c r="L154" s="75">
        <f t="shared" si="142"/>
        <v>-7.9644499999999985</v>
      </c>
      <c r="M154" s="75">
        <f t="shared" si="142"/>
        <v>-9.8023999999999951</v>
      </c>
      <c r="N154" s="75">
        <f t="shared" si="142"/>
        <v>-12.102399999999999</v>
      </c>
      <c r="O154" s="75">
        <f t="shared" si="142"/>
        <v>-13.3277</v>
      </c>
      <c r="P154" s="75">
        <f t="shared" si="142"/>
        <v>-14.553000000000001</v>
      </c>
      <c r="Q154" s="75">
        <f t="shared" si="142"/>
        <v>-12.715050000000003</v>
      </c>
      <c r="R154" s="75">
        <f t="shared" si="142"/>
        <v>-13.327700000000002</v>
      </c>
      <c r="S154" s="75">
        <f t="shared" si="142"/>
        <v>-13.940350000000004</v>
      </c>
      <c r="T154" s="75">
        <f t="shared" si="142"/>
        <v>-27.638399999999997</v>
      </c>
      <c r="U154" s="75">
        <f t="shared" si="142"/>
        <v>50.261350000000007</v>
      </c>
      <c r="V154" s="75">
        <f t="shared" si="142"/>
        <v>74.673699999999997</v>
      </c>
      <c r="W154" s="75">
        <f t="shared" si="142"/>
        <v>80.710154774999978</v>
      </c>
      <c r="X154" s="75">
        <f t="shared" si="142"/>
        <v>60.496324999999985</v>
      </c>
      <c r="Y154" s="75">
        <f t="shared" si="142"/>
        <v>130.16788749999992</v>
      </c>
      <c r="Z154" s="75">
        <f t="shared" si="142"/>
        <v>135.22102499999997</v>
      </c>
      <c r="AA154" s="75">
        <f t="shared" si="142"/>
        <v>89.351799999999997</v>
      </c>
      <c r="AB154" s="75">
        <f t="shared" si="142"/>
        <v>91.030074999999982</v>
      </c>
      <c r="AC154" s="75">
        <f t="shared" si="142"/>
        <v>92.458099999999973</v>
      </c>
      <c r="AD154" s="75">
        <f t="shared" si="142"/>
        <v>90.736174999999889</v>
      </c>
      <c r="AE154" s="75">
        <f t="shared" si="142"/>
        <v>66.21572499999985</v>
      </c>
      <c r="AF154" s="75">
        <f t="shared" si="142"/>
        <v>61.544049999999856</v>
      </c>
      <c r="AG154" s="75">
        <f t="shared" si="142"/>
        <v>57.260824999999897</v>
      </c>
      <c r="AH154" s="75">
        <f t="shared" si="142"/>
        <v>51.357974999999897</v>
      </c>
      <c r="AI154" s="75">
        <f t="shared" si="142"/>
        <v>44.481249999999875</v>
      </c>
      <c r="AJ154" s="81">
        <f t="shared" si="142"/>
        <v>20.849149999999895</v>
      </c>
      <c r="AK154" s="75">
        <f t="shared" si="142"/>
        <v>19.573999999999899</v>
      </c>
      <c r="AL154" s="75">
        <f t="shared" si="142"/>
        <v>17.665949999999839</v>
      </c>
      <c r="AM154" s="75">
        <f t="shared" si="142"/>
        <v>15.198474999999974</v>
      </c>
      <c r="AN154" s="75">
        <f t="shared" si="142"/>
        <v>12.421824999999842</v>
      </c>
      <c r="AO154" s="75">
        <f t="shared" si="142"/>
        <v>21.038824999999918</v>
      </c>
      <c r="AP154" s="75">
        <f t="shared" si="142"/>
        <v>19.532274999999856</v>
      </c>
      <c r="AQ154" s="75">
        <f t="shared" si="142"/>
        <v>19.777474999999924</v>
      </c>
      <c r="AR154" s="75">
        <f t="shared" si="142"/>
        <v>13.282824999999889</v>
      </c>
      <c r="AS154" s="75">
        <f t="shared" si="142"/>
        <v>13.148399999999924</v>
      </c>
      <c r="AT154" s="75">
        <f t="shared" si="142"/>
        <v>4.9935999999997875</v>
      </c>
      <c r="AU154" s="75">
        <f t="shared" si="142"/>
        <v>-3.1612000000001217</v>
      </c>
      <c r="AV154" s="75">
        <f t="shared" si="142"/>
        <v>-11.316000000000145</v>
      </c>
      <c r="AW154" s="75">
        <f t="shared" si="142"/>
        <v>-12.884000000000128</v>
      </c>
      <c r="AX154" s="75">
        <f t="shared" si="142"/>
        <v>-14.452000000000112</v>
      </c>
      <c r="AY154" s="75">
        <f t="shared" si="142"/>
        <v>-16.020000000000095</v>
      </c>
      <c r="AZ154" s="75">
        <f t="shared" si="142"/>
        <v>-23.860000000000127</v>
      </c>
      <c r="BA154" s="75">
        <f t="shared" si="142"/>
        <v>-25.820000000000164</v>
      </c>
      <c r="BB154" s="75">
        <f t="shared" si="142"/>
        <v>-2.3000000000000682</v>
      </c>
    </row>
    <row r="155" spans="2:54" x14ac:dyDescent="0.25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81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5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43">+E147-E152</f>
        <v>0</v>
      </c>
      <c r="F156" s="234">
        <f t="shared" si="143"/>
        <v>0</v>
      </c>
      <c r="G156" s="234">
        <f t="shared" si="143"/>
        <v>0</v>
      </c>
      <c r="H156" s="234">
        <f t="shared" si="143"/>
        <v>0</v>
      </c>
      <c r="I156" s="234">
        <f t="shared" si="143"/>
        <v>0</v>
      </c>
      <c r="J156" s="234">
        <f t="shared" si="143"/>
        <v>0</v>
      </c>
      <c r="K156" s="234">
        <f t="shared" si="143"/>
        <v>0</v>
      </c>
      <c r="L156" s="234">
        <f t="shared" si="143"/>
        <v>0</v>
      </c>
      <c r="M156" s="234">
        <f t="shared" si="143"/>
        <v>0</v>
      </c>
      <c r="N156" s="234">
        <f t="shared" si="143"/>
        <v>0</v>
      </c>
      <c r="O156" s="234">
        <f t="shared" si="143"/>
        <v>0</v>
      </c>
      <c r="P156" s="234">
        <f t="shared" si="143"/>
        <v>0</v>
      </c>
      <c r="Q156" s="234">
        <f t="shared" si="143"/>
        <v>0</v>
      </c>
      <c r="R156" s="234">
        <f t="shared" si="143"/>
        <v>0</v>
      </c>
      <c r="S156" s="234">
        <f t="shared" si="143"/>
        <v>0</v>
      </c>
      <c r="T156" s="234">
        <f t="shared" si="143"/>
        <v>0</v>
      </c>
      <c r="U156" s="234">
        <f t="shared" si="143"/>
        <v>0</v>
      </c>
      <c r="V156" s="234">
        <f t="shared" si="143"/>
        <v>0</v>
      </c>
      <c r="W156" s="234">
        <f t="shared" si="143"/>
        <v>0</v>
      </c>
      <c r="X156" s="234">
        <f t="shared" si="143"/>
        <v>0</v>
      </c>
      <c r="Y156" s="234">
        <f t="shared" si="143"/>
        <v>0</v>
      </c>
      <c r="Z156" s="234">
        <f t="shared" si="143"/>
        <v>0</v>
      </c>
      <c r="AA156" s="234">
        <f t="shared" si="143"/>
        <v>0</v>
      </c>
      <c r="AB156" s="234">
        <f t="shared" si="143"/>
        <v>0</v>
      </c>
      <c r="AC156" s="234">
        <f t="shared" si="143"/>
        <v>0</v>
      </c>
      <c r="AD156" s="234">
        <f>+AD147-AD152</f>
        <v>0</v>
      </c>
      <c r="AE156" s="234">
        <f t="shared" si="143"/>
        <v>0</v>
      </c>
      <c r="AF156" s="234">
        <f t="shared" si="143"/>
        <v>0</v>
      </c>
      <c r="AG156" s="234">
        <f t="shared" si="143"/>
        <v>0</v>
      </c>
      <c r="AH156" s="234">
        <f t="shared" si="143"/>
        <v>0</v>
      </c>
      <c r="AI156" s="234">
        <f t="shared" si="143"/>
        <v>0</v>
      </c>
      <c r="AJ156" s="240">
        <f t="shared" ref="AJ156:BB156" si="144">+AJ147-AJ152</f>
        <v>0</v>
      </c>
      <c r="AK156" s="234">
        <f t="shared" si="144"/>
        <v>0</v>
      </c>
      <c r="AL156" s="234">
        <f t="shared" si="144"/>
        <v>0</v>
      </c>
      <c r="AM156" s="234">
        <f t="shared" si="144"/>
        <v>0</v>
      </c>
      <c r="AN156" s="234">
        <f t="shared" si="144"/>
        <v>0</v>
      </c>
      <c r="AO156" s="234">
        <f t="shared" si="144"/>
        <v>0</v>
      </c>
      <c r="AP156" s="234">
        <f t="shared" si="144"/>
        <v>0</v>
      </c>
      <c r="AQ156" s="234">
        <f t="shared" si="144"/>
        <v>0</v>
      </c>
      <c r="AR156" s="234">
        <f t="shared" si="144"/>
        <v>0</v>
      </c>
      <c r="AS156" s="234">
        <f t="shared" si="144"/>
        <v>0</v>
      </c>
      <c r="AT156" s="234">
        <f t="shared" si="144"/>
        <v>0</v>
      </c>
      <c r="AU156" s="234">
        <f t="shared" si="144"/>
        <v>0</v>
      </c>
      <c r="AV156" s="234">
        <f t="shared" si="144"/>
        <v>0</v>
      </c>
      <c r="AW156" s="234">
        <f t="shared" si="144"/>
        <v>0</v>
      </c>
      <c r="AX156" s="234">
        <f t="shared" si="144"/>
        <v>0</v>
      </c>
      <c r="AY156" s="234">
        <f t="shared" si="144"/>
        <v>0</v>
      </c>
      <c r="AZ156" s="234">
        <f t="shared" si="144"/>
        <v>0</v>
      </c>
      <c r="BA156" s="234">
        <f t="shared" si="144"/>
        <v>0</v>
      </c>
      <c r="BB156" s="234">
        <f t="shared" si="144"/>
        <v>0</v>
      </c>
    </row>
    <row r="157" spans="2:54" x14ac:dyDescent="0.25">
      <c r="D157" s="234">
        <f>+D148-D153</f>
        <v>0</v>
      </c>
      <c r="E157" s="234">
        <f t="shared" ref="E157:AI157" si="145">+E148-E153</f>
        <v>0</v>
      </c>
      <c r="F157" s="234">
        <f t="shared" si="145"/>
        <v>0</v>
      </c>
      <c r="G157" s="234">
        <f t="shared" si="145"/>
        <v>0</v>
      </c>
      <c r="H157" s="234">
        <f t="shared" si="145"/>
        <v>0</v>
      </c>
      <c r="I157" s="234">
        <f t="shared" si="145"/>
        <v>0</v>
      </c>
      <c r="J157" s="234">
        <f t="shared" si="145"/>
        <v>0</v>
      </c>
      <c r="K157" s="234">
        <f t="shared" si="145"/>
        <v>0</v>
      </c>
      <c r="L157" s="234">
        <f t="shared" si="145"/>
        <v>0</v>
      </c>
      <c r="M157" s="234">
        <f t="shared" si="145"/>
        <v>0</v>
      </c>
      <c r="N157" s="234">
        <f t="shared" si="145"/>
        <v>0</v>
      </c>
      <c r="O157" s="234">
        <f t="shared" si="145"/>
        <v>0</v>
      </c>
      <c r="P157" s="234">
        <f t="shared" si="145"/>
        <v>0</v>
      </c>
      <c r="Q157" s="234">
        <f t="shared" si="145"/>
        <v>0</v>
      </c>
      <c r="R157" s="234">
        <f t="shared" si="145"/>
        <v>0</v>
      </c>
      <c r="S157" s="234">
        <f t="shared" si="145"/>
        <v>0</v>
      </c>
      <c r="T157" s="234">
        <f t="shared" si="145"/>
        <v>0</v>
      </c>
      <c r="U157" s="234">
        <f t="shared" si="145"/>
        <v>0</v>
      </c>
      <c r="V157" s="234">
        <f t="shared" si="145"/>
        <v>0</v>
      </c>
      <c r="W157" s="234">
        <f t="shared" si="145"/>
        <v>0</v>
      </c>
      <c r="X157" s="234">
        <f t="shared" si="145"/>
        <v>0</v>
      </c>
      <c r="Y157" s="234">
        <f t="shared" si="145"/>
        <v>0</v>
      </c>
      <c r="Z157" s="234">
        <f t="shared" si="145"/>
        <v>0</v>
      </c>
      <c r="AA157" s="234">
        <f t="shared" si="145"/>
        <v>0</v>
      </c>
      <c r="AB157" s="234">
        <f t="shared" si="145"/>
        <v>0</v>
      </c>
      <c r="AC157" s="234">
        <f t="shared" si="145"/>
        <v>0</v>
      </c>
      <c r="AD157" s="234">
        <f t="shared" si="145"/>
        <v>0</v>
      </c>
      <c r="AE157" s="234">
        <f t="shared" si="145"/>
        <v>0</v>
      </c>
      <c r="AF157" s="234">
        <f t="shared" si="145"/>
        <v>0</v>
      </c>
      <c r="AG157" s="234">
        <f t="shared" si="145"/>
        <v>0</v>
      </c>
      <c r="AH157" s="234">
        <f t="shared" si="145"/>
        <v>0</v>
      </c>
      <c r="AI157" s="234">
        <f t="shared" si="145"/>
        <v>0</v>
      </c>
      <c r="AJ157" s="240">
        <f t="shared" ref="AJ157:BB157" si="146">+AJ148-AJ153</f>
        <v>0</v>
      </c>
      <c r="AK157" s="234">
        <f t="shared" si="146"/>
        <v>0</v>
      </c>
      <c r="AL157" s="234">
        <f t="shared" si="146"/>
        <v>0</v>
      </c>
      <c r="AM157" s="234">
        <f t="shared" si="146"/>
        <v>0</v>
      </c>
      <c r="AN157" s="234">
        <f t="shared" si="146"/>
        <v>0</v>
      </c>
      <c r="AO157" s="234">
        <f t="shared" si="146"/>
        <v>0</v>
      </c>
      <c r="AP157" s="234">
        <f t="shared" si="146"/>
        <v>0</v>
      </c>
      <c r="AQ157" s="234">
        <f t="shared" si="146"/>
        <v>0</v>
      </c>
      <c r="AR157" s="234">
        <f t="shared" si="146"/>
        <v>0</v>
      </c>
      <c r="AS157" s="234">
        <f t="shared" si="146"/>
        <v>0</v>
      </c>
      <c r="AT157" s="234">
        <f t="shared" si="146"/>
        <v>0</v>
      </c>
      <c r="AU157" s="234">
        <f t="shared" si="146"/>
        <v>0</v>
      </c>
      <c r="AV157" s="234">
        <f t="shared" si="146"/>
        <v>0</v>
      </c>
      <c r="AW157" s="234">
        <f t="shared" si="146"/>
        <v>0</v>
      </c>
      <c r="AX157" s="234">
        <f t="shared" si="146"/>
        <v>0</v>
      </c>
      <c r="AY157" s="234">
        <f t="shared" si="146"/>
        <v>0</v>
      </c>
      <c r="AZ157" s="234">
        <f t="shared" si="146"/>
        <v>0</v>
      </c>
      <c r="BA157" s="234">
        <f t="shared" si="146"/>
        <v>0</v>
      </c>
      <c r="BB157" s="234">
        <f t="shared" si="146"/>
        <v>0</v>
      </c>
    </row>
    <row r="158" spans="2:54" x14ac:dyDescent="0.25">
      <c r="D158" s="234">
        <f t="shared" ref="D158:AI158" si="147">+D149-D154</f>
        <v>0</v>
      </c>
      <c r="E158" s="234">
        <f t="shared" si="147"/>
        <v>0</v>
      </c>
      <c r="F158" s="234">
        <f t="shared" si="147"/>
        <v>0</v>
      </c>
      <c r="G158" s="234">
        <f t="shared" si="147"/>
        <v>0</v>
      </c>
      <c r="H158" s="234">
        <f t="shared" si="147"/>
        <v>0</v>
      </c>
      <c r="I158" s="234">
        <f t="shared" si="147"/>
        <v>0</v>
      </c>
      <c r="J158" s="234">
        <f t="shared" si="147"/>
        <v>0</v>
      </c>
      <c r="K158" s="234">
        <f t="shared" si="147"/>
        <v>0</v>
      </c>
      <c r="L158" s="234">
        <f t="shared" si="147"/>
        <v>0</v>
      </c>
      <c r="M158" s="234">
        <f t="shared" si="147"/>
        <v>0</v>
      </c>
      <c r="N158" s="234">
        <f t="shared" si="147"/>
        <v>0</v>
      </c>
      <c r="O158" s="234">
        <f t="shared" si="147"/>
        <v>0</v>
      </c>
      <c r="P158" s="234">
        <f t="shared" si="147"/>
        <v>0</v>
      </c>
      <c r="Q158" s="234">
        <f t="shared" si="147"/>
        <v>0</v>
      </c>
      <c r="R158" s="234">
        <f t="shared" si="147"/>
        <v>0</v>
      </c>
      <c r="S158" s="234">
        <f t="shared" si="147"/>
        <v>0</v>
      </c>
      <c r="T158" s="234">
        <f t="shared" si="147"/>
        <v>0</v>
      </c>
      <c r="U158" s="234">
        <f t="shared" si="147"/>
        <v>0</v>
      </c>
      <c r="V158" s="234">
        <f t="shared" si="147"/>
        <v>0</v>
      </c>
      <c r="W158" s="234">
        <f t="shared" si="147"/>
        <v>0</v>
      </c>
      <c r="X158" s="234">
        <f t="shared" si="147"/>
        <v>0</v>
      </c>
      <c r="Y158" s="234">
        <f t="shared" si="147"/>
        <v>0</v>
      </c>
      <c r="Z158" s="234">
        <f t="shared" si="147"/>
        <v>0</v>
      </c>
      <c r="AA158" s="234">
        <f t="shared" si="147"/>
        <v>0</v>
      </c>
      <c r="AB158" s="234">
        <f t="shared" si="147"/>
        <v>0</v>
      </c>
      <c r="AC158" s="234">
        <f t="shared" si="147"/>
        <v>0</v>
      </c>
      <c r="AD158" s="234">
        <f t="shared" si="147"/>
        <v>1.1368683772161603E-13</v>
      </c>
      <c r="AE158" s="234">
        <f t="shared" si="147"/>
        <v>1.7053025658242404E-13</v>
      </c>
      <c r="AF158" s="234">
        <f t="shared" si="147"/>
        <v>5.6843418860808015E-14</v>
      </c>
      <c r="AG158" s="234">
        <f t="shared" si="147"/>
        <v>5.6843418860808015E-14</v>
      </c>
      <c r="AH158" s="234">
        <f t="shared" si="147"/>
        <v>5.6843418860808015E-14</v>
      </c>
      <c r="AI158" s="234">
        <f t="shared" si="147"/>
        <v>0</v>
      </c>
      <c r="AJ158" s="240">
        <f t="shared" ref="AJ158:BA158" si="148">+AJ149-AJ154</f>
        <v>1.1368683772161603E-13</v>
      </c>
      <c r="AK158" s="234">
        <f t="shared" si="148"/>
        <v>0</v>
      </c>
      <c r="AL158" s="234">
        <f t="shared" si="148"/>
        <v>1.7053025658242404E-13</v>
      </c>
      <c r="AM158" s="234">
        <f t="shared" si="148"/>
        <v>-1.1368683772161603E-13</v>
      </c>
      <c r="AN158" s="234">
        <f t="shared" si="148"/>
        <v>1.1368683772161603E-13</v>
      </c>
      <c r="AO158" s="234">
        <f t="shared" si="148"/>
        <v>0</v>
      </c>
      <c r="AP158" s="234">
        <f t="shared" si="148"/>
        <v>5.6843418860808015E-14</v>
      </c>
      <c r="AQ158" s="234">
        <f t="shared" si="148"/>
        <v>-2.2737367544323206E-13</v>
      </c>
      <c r="AR158" s="234">
        <f t="shared" si="148"/>
        <v>-5.6843418860808015E-14</v>
      </c>
      <c r="AS158" s="234">
        <f t="shared" si="148"/>
        <v>0</v>
      </c>
      <c r="AT158" s="234">
        <f t="shared" si="148"/>
        <v>1.1368683772161603E-13</v>
      </c>
      <c r="AU158" s="234">
        <f t="shared" si="148"/>
        <v>1.1368683772161603E-13</v>
      </c>
      <c r="AV158" s="234">
        <f t="shared" si="148"/>
        <v>1.1368683772161603E-13</v>
      </c>
      <c r="AW158" s="234">
        <f t="shared" si="148"/>
        <v>1.1368683772161603E-13</v>
      </c>
      <c r="AX158" s="234">
        <f t="shared" si="148"/>
        <v>1.1368683772161603E-13</v>
      </c>
      <c r="AY158" s="234">
        <f t="shared" si="148"/>
        <v>1.1368683772161603E-13</v>
      </c>
      <c r="AZ158" s="234">
        <f t="shared" si="148"/>
        <v>1.1368683772161603E-13</v>
      </c>
      <c r="BA158" s="234">
        <f t="shared" si="148"/>
        <v>1.1368683772161603E-13</v>
      </c>
      <c r="BB158" s="234">
        <f>+BB149-BB154</f>
        <v>0</v>
      </c>
    </row>
    <row r="159" spans="2:54" x14ac:dyDescent="0.25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81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5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81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5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81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5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81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5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81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5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81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5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81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5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81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5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81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5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81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5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81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5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81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5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81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5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81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5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81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5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81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5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81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5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81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5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81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5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81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5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81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5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81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5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81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5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81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5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81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5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81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5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81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5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81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5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81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5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81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5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81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5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81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5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81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5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81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5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81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5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81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5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81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5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81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5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81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5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81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5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81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5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81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5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81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5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81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5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81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5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81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5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81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5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81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5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81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5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81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5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81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5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81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5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81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5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81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5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81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5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81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5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81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5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81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5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81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5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81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5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81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5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81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5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81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5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81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5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81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5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81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5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81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A12:A19"/>
    <mergeCell ref="A44:A51"/>
    <mergeCell ref="A52:A59"/>
    <mergeCell ref="A28:A35"/>
    <mergeCell ref="A36:A43"/>
    <mergeCell ref="A124:A131"/>
    <mergeCell ref="A60:A67"/>
    <mergeCell ref="A92:A99"/>
    <mergeCell ref="A116:A123"/>
    <mergeCell ref="A108:A115"/>
    <mergeCell ref="C108:C113"/>
    <mergeCell ref="C116:C121"/>
    <mergeCell ref="C92:C97"/>
    <mergeCell ref="C124:C129"/>
    <mergeCell ref="C12:C17"/>
    <mergeCell ref="A100:A107"/>
    <mergeCell ref="A84:A91"/>
    <mergeCell ref="C4:C9"/>
    <mergeCell ref="C44:C49"/>
    <mergeCell ref="A4:A11"/>
    <mergeCell ref="A20:A27"/>
    <mergeCell ref="A68:A75"/>
    <mergeCell ref="A76:A83"/>
    <mergeCell ref="C20:C24"/>
    <mergeCell ref="C52:C57"/>
    <mergeCell ref="C28:C33"/>
    <mergeCell ref="C100:C105"/>
    <mergeCell ref="C36:C41"/>
    <mergeCell ref="C68:C73"/>
    <mergeCell ref="C76:C81"/>
    <mergeCell ref="C84:C89"/>
    <mergeCell ref="C60:C6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A430" sqref="A430:A437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5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197</v>
      </c>
      <c r="Q44" s="7" t="s">
        <v>48</v>
      </c>
      <c r="R44" s="7"/>
      <c r="S44" s="7" t="s">
        <v>199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" customHeight="1" x14ac:dyDescent="0.25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201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200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" customHeight="1" x14ac:dyDescent="0.25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201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200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" customHeight="1" x14ac:dyDescent="0.25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201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200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" customHeight="1" x14ac:dyDescent="0.25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201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200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8" thickBot="1" x14ac:dyDescent="0.3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5">
      <c r="B62" s="197" t="str">
        <f>+'NTP or Sold'!H4</f>
        <v>7FA - now simple cycle</v>
      </c>
      <c r="C62" s="291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5">
      <c r="B63" s="193" t="s">
        <v>108</v>
      </c>
      <c r="C63" s="296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5">
      <c r="B64" s="193" t="s">
        <v>109</v>
      </c>
      <c r="C64" s="296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5">
      <c r="B65" s="193" t="s">
        <v>110</v>
      </c>
      <c r="C65" s="296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5">
      <c r="B66" s="193" t="s">
        <v>111</v>
      </c>
      <c r="C66" s="296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5">
      <c r="B67" s="208"/>
      <c r="C67" s="296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5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8" thickBot="1" x14ac:dyDescent="0.3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5">
      <c r="B70" s="189" t="str">
        <f>+'NTP or Sold'!H5</f>
        <v>LM6000</v>
      </c>
      <c r="C70" s="291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5">
      <c r="B71" s="193" t="s">
        <v>108</v>
      </c>
      <c r="C71" s="292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5">
      <c r="B72" s="193" t="s">
        <v>109</v>
      </c>
      <c r="C72" s="292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5">
      <c r="B73" s="193" t="s">
        <v>110</v>
      </c>
      <c r="C73" s="292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5">
      <c r="B74" s="193" t="s">
        <v>111</v>
      </c>
      <c r="C74" s="292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5">
      <c r="B75" s="208"/>
      <c r="C75" s="292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5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8" thickBot="1" x14ac:dyDescent="0.3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5">
      <c r="B78" s="189" t="str">
        <f>+'NTP or Sold'!H6</f>
        <v>LM6000</v>
      </c>
      <c r="C78" s="291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5">
      <c r="B79" s="193" t="s">
        <v>108</v>
      </c>
      <c r="C79" s="292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5">
      <c r="B80" s="193" t="s">
        <v>109</v>
      </c>
      <c r="C80" s="292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5">
      <c r="B81" s="193" t="s">
        <v>110</v>
      </c>
      <c r="C81" s="292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5">
      <c r="B82" s="193" t="s">
        <v>111</v>
      </c>
      <c r="C82" s="292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5">
      <c r="B83" s="208"/>
      <c r="C83" s="292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5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8" thickBot="1" x14ac:dyDescent="0.3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5">
      <c r="B86" s="189" t="str">
        <f>+'NTP or Sold'!H7</f>
        <v>LM6000</v>
      </c>
      <c r="C86" s="291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5">
      <c r="B87" s="193" t="s">
        <v>108</v>
      </c>
      <c r="C87" s="292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5">
      <c r="B88" s="193" t="s">
        <v>109</v>
      </c>
      <c r="C88" s="292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5">
      <c r="B89" s="193" t="s">
        <v>110</v>
      </c>
      <c r="C89" s="292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5">
      <c r="B90" s="193" t="s">
        <v>111</v>
      </c>
      <c r="C90" s="292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5">
      <c r="B91" s="208"/>
      <c r="C91" s="292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5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8" thickBot="1" x14ac:dyDescent="0.3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5">
      <c r="B94" s="189" t="str">
        <f>+'NTP or Sold'!H8</f>
        <v>LM6000</v>
      </c>
      <c r="C94" s="291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5">
      <c r="B95" s="193" t="s">
        <v>108</v>
      </c>
      <c r="C95" s="292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5">
      <c r="B96" s="193" t="s">
        <v>109</v>
      </c>
      <c r="C96" s="292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5">
      <c r="B97" s="193" t="s">
        <v>110</v>
      </c>
      <c r="C97" s="292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5">
      <c r="B98" s="193" t="s">
        <v>111</v>
      </c>
      <c r="C98" s="292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5">
      <c r="B99" s="208"/>
      <c r="C99" s="292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5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8" thickBot="1" x14ac:dyDescent="0.3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5">
      <c r="B102" s="197" t="str">
        <f>+'NTP or Sold'!H9</f>
        <v>Fr 6B 60 hz power barges</v>
      </c>
      <c r="C102" s="291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5">
      <c r="B103" s="193" t="s">
        <v>108</v>
      </c>
      <c r="C103" s="292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5">
      <c r="B104" s="193" t="s">
        <v>109</v>
      </c>
      <c r="C104" s="292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5">
      <c r="B105" s="193" t="s">
        <v>110</v>
      </c>
      <c r="C105" s="292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5">
      <c r="B106" s="193" t="s">
        <v>111</v>
      </c>
      <c r="C106" s="292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5">
      <c r="B107" s="208"/>
      <c r="C107" s="292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5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8" thickBot="1" x14ac:dyDescent="0.3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5">
      <c r="B110" s="197" t="str">
        <f>+'NTP or Sold'!H10</f>
        <v>Fr 6B 60 hz power barges</v>
      </c>
      <c r="C110" s="291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5">
      <c r="B111" s="193" t="s">
        <v>108</v>
      </c>
      <c r="C111" s="292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5">
      <c r="B112" s="193" t="s">
        <v>109</v>
      </c>
      <c r="C112" s="292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5">
      <c r="B113" s="193" t="s">
        <v>110</v>
      </c>
      <c r="C113" s="292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5">
      <c r="B114" s="193" t="s">
        <v>111</v>
      </c>
      <c r="C114" s="292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5">
      <c r="B115" s="208"/>
      <c r="C115" s="292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5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8" thickBot="1" x14ac:dyDescent="0.3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5">
      <c r="B118" s="197" t="str">
        <f>+'NTP or Sold'!H11</f>
        <v>Fr 6B 60 hz power barges</v>
      </c>
      <c r="C118" s="291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5">
      <c r="B119" s="193" t="s">
        <v>108</v>
      </c>
      <c r="C119" s="292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5">
      <c r="B120" s="193" t="s">
        <v>109</v>
      </c>
      <c r="C120" s="292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5">
      <c r="B121" s="193" t="s">
        <v>110</v>
      </c>
      <c r="C121" s="292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5">
      <c r="B122" s="193" t="s">
        <v>111</v>
      </c>
      <c r="C122" s="292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5">
      <c r="B123" s="208"/>
      <c r="C123" s="292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5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8" thickBot="1" x14ac:dyDescent="0.3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5">
      <c r="B126" s="189" t="str">
        <f>+'NTP or Sold'!H24</f>
        <v>7FA</v>
      </c>
      <c r="C126" s="291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5">
      <c r="B127" s="193" t="s">
        <v>108</v>
      </c>
      <c r="C127" s="292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5">
      <c r="B128" s="193" t="s">
        <v>109</v>
      </c>
      <c r="C128" s="292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5">
      <c r="B129" s="193" t="s">
        <v>110</v>
      </c>
      <c r="C129" s="292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5">
      <c r="B130" s="193" t="s">
        <v>111</v>
      </c>
      <c r="C130" s="292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5">
      <c r="B131" s="208"/>
      <c r="C131" s="292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5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8" thickBot="1" x14ac:dyDescent="0.3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5">
      <c r="B134" s="197" t="str">
        <f>+'NTP or Sold'!H12</f>
        <v>Fr 6B 60 hz power barges</v>
      </c>
      <c r="C134" s="291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5">
      <c r="B135" s="193" t="s">
        <v>108</v>
      </c>
      <c r="C135" s="292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5">
      <c r="B136" s="193" t="s">
        <v>109</v>
      </c>
      <c r="C136" s="292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5">
      <c r="B137" s="193" t="s">
        <v>110</v>
      </c>
      <c r="C137" s="292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5">
      <c r="B138" s="193" t="s">
        <v>111</v>
      </c>
      <c r="C138" s="292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5">
      <c r="B139" s="208"/>
      <c r="C139" s="292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5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8" thickBot="1" x14ac:dyDescent="0.3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5">
      <c r="B142" s="197" t="str">
        <f>+'NTP or Sold'!H13</f>
        <v>Fr 6B 60 hz power barges</v>
      </c>
      <c r="C142" s="291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5">
      <c r="B143" s="193" t="s">
        <v>108</v>
      </c>
      <c r="C143" s="292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5">
      <c r="B144" s="193" t="s">
        <v>109</v>
      </c>
      <c r="C144" s="292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5">
      <c r="B145" s="193" t="s">
        <v>110</v>
      </c>
      <c r="C145" s="292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5">
      <c r="B146" s="193" t="s">
        <v>111</v>
      </c>
      <c r="C146" s="292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5">
      <c r="B147" s="208"/>
      <c r="C147" s="292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5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8" thickBot="1" x14ac:dyDescent="0.3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5">
      <c r="B150" s="197" t="str">
        <f>+'NTP or Sold'!H14</f>
        <v>Fr 6B 60 hz power barges</v>
      </c>
      <c r="C150" s="291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5">
      <c r="B151" s="193" t="s">
        <v>108</v>
      </c>
      <c r="C151" s="292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5">
      <c r="B152" s="193" t="s">
        <v>109</v>
      </c>
      <c r="C152" s="292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5">
      <c r="B153" s="193" t="s">
        <v>110</v>
      </c>
      <c r="C153" s="292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5">
      <c r="B154" s="193" t="s">
        <v>111</v>
      </c>
      <c r="C154" s="292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5">
      <c r="B155" s="208"/>
      <c r="C155" s="292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5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8" thickBot="1" x14ac:dyDescent="0.3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5">
      <c r="B158" s="197" t="str">
        <f>+'NTP or Sold'!H15</f>
        <v>Fr 6B 60 hz power barges</v>
      </c>
      <c r="C158" s="291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5">
      <c r="B159" s="193" t="s">
        <v>108</v>
      </c>
      <c r="C159" s="292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5">
      <c r="B160" s="193" t="s">
        <v>109</v>
      </c>
      <c r="C160" s="292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5">
      <c r="B161" s="193" t="s">
        <v>110</v>
      </c>
      <c r="C161" s="292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5">
      <c r="B162" s="193" t="s">
        <v>111</v>
      </c>
      <c r="C162" s="292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5">
      <c r="B163" s="208"/>
      <c r="C163" s="292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5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8" thickBot="1" x14ac:dyDescent="0.3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5">
      <c r="B166" s="197" t="str">
        <f>+'NTP or Sold'!H16</f>
        <v>Fr 6B 50hz power barges</v>
      </c>
      <c r="C166" s="291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5">
      <c r="B167" s="193" t="s">
        <v>108</v>
      </c>
      <c r="C167" s="296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5">
      <c r="B168" s="193" t="s">
        <v>109</v>
      </c>
      <c r="C168" s="296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5">
      <c r="B169" s="193" t="s">
        <v>110</v>
      </c>
      <c r="C169" s="296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5">
      <c r="B170" s="193" t="s">
        <v>111</v>
      </c>
      <c r="C170" s="296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5">
      <c r="B171" s="208"/>
      <c r="C171" s="296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5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8" thickBot="1" x14ac:dyDescent="0.3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5">
      <c r="B174" s="197" t="str">
        <f>+'NTP or Sold'!H17</f>
        <v>Fr 6B 50hz power barges</v>
      </c>
      <c r="C174" s="291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5">
      <c r="B175" s="193" t="s">
        <v>108</v>
      </c>
      <c r="C175" s="296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5">
      <c r="B176" s="193" t="s">
        <v>109</v>
      </c>
      <c r="C176" s="296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5">
      <c r="B177" s="193" t="s">
        <v>110</v>
      </c>
      <c r="C177" s="296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5">
      <c r="B178" s="193" t="s">
        <v>111</v>
      </c>
      <c r="C178" s="296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5">
      <c r="B179" s="208"/>
      <c r="C179" s="296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5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8" thickBot="1" x14ac:dyDescent="0.3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5">
      <c r="B182" s="189" t="str">
        <f>+'NTP or Sold'!H18</f>
        <v>7FA w/ STG</v>
      </c>
      <c r="C182" s="291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5">
      <c r="B183" s="193" t="s">
        <v>108</v>
      </c>
      <c r="C183" s="292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5">
      <c r="B184" s="193" t="s">
        <v>109</v>
      </c>
      <c r="C184" s="292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5">
      <c r="B185" s="193" t="s">
        <v>110</v>
      </c>
      <c r="C185" s="292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5">
      <c r="B186" s="193" t="s">
        <v>111</v>
      </c>
      <c r="C186" s="292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5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5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8" thickBot="1" x14ac:dyDescent="0.3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5">
      <c r="B190" s="189" t="str">
        <f>+'NTP or Sold'!H19</f>
        <v>7FA w/ STG</v>
      </c>
      <c r="C190" s="291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5">
      <c r="B191" s="193" t="s">
        <v>108</v>
      </c>
      <c r="C191" s="292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5">
      <c r="B192" s="193" t="s">
        <v>109</v>
      </c>
      <c r="C192" s="292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5">
      <c r="B193" s="193" t="s">
        <v>110</v>
      </c>
      <c r="C193" s="292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5">
      <c r="B194" s="193" t="s">
        <v>111</v>
      </c>
      <c r="C194" s="292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5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5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8" thickBot="1" x14ac:dyDescent="0.3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5">
      <c r="B198" s="189" t="s">
        <v>115</v>
      </c>
      <c r="C198" s="291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5">
      <c r="B199" s="193" t="s">
        <v>108</v>
      </c>
      <c r="C199" s="292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5">
      <c r="B200" s="193" t="s">
        <v>109</v>
      </c>
      <c r="C200" s="292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5">
      <c r="B201" s="193" t="s">
        <v>110</v>
      </c>
      <c r="C201" s="292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5">
      <c r="B202" s="193" t="s">
        <v>111</v>
      </c>
      <c r="C202" s="292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5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5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8" thickBot="1" x14ac:dyDescent="0.3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5">
      <c r="B206" s="189" t="str">
        <f>+'NTP or Sold'!H20</f>
        <v>7FA w/ STG</v>
      </c>
      <c r="C206" s="291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5">
      <c r="B207" s="193" t="s">
        <v>108</v>
      </c>
      <c r="C207" s="292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5">
      <c r="B208" s="193" t="s">
        <v>109</v>
      </c>
      <c r="C208" s="292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5">
      <c r="B209" s="193" t="s">
        <v>110</v>
      </c>
      <c r="C209" s="292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5">
      <c r="B210" s="193" t="s">
        <v>111</v>
      </c>
      <c r="C210" s="292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5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5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8" thickBot="1" x14ac:dyDescent="0.3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5">
      <c r="B214" s="189" t="str">
        <f>+'NTP or Sold'!H21</f>
        <v>7FA w/ STG</v>
      </c>
      <c r="C214" s="291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5">
      <c r="B215" s="193" t="s">
        <v>108</v>
      </c>
      <c r="C215" s="292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5">
      <c r="B216" s="193" t="s">
        <v>109</v>
      </c>
      <c r="C216" s="292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5">
      <c r="B217" s="193" t="s">
        <v>110</v>
      </c>
      <c r="C217" s="292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5">
      <c r="B218" s="193" t="s">
        <v>111</v>
      </c>
      <c r="C218" s="292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5">
      <c r="B219" s="208"/>
      <c r="C219" s="292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5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8" thickBot="1" x14ac:dyDescent="0.3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5">
      <c r="B222" s="189" t="s">
        <v>115</v>
      </c>
      <c r="C222" s="291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5">
      <c r="B223" s="193" t="s">
        <v>108</v>
      </c>
      <c r="C223" s="292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5">
      <c r="B224" s="193" t="s">
        <v>109</v>
      </c>
      <c r="C224" s="292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5">
      <c r="B225" s="193" t="s">
        <v>110</v>
      </c>
      <c r="C225" s="292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5">
      <c r="B226" s="193" t="s">
        <v>111</v>
      </c>
      <c r="C226" s="292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5">
      <c r="B227" s="208"/>
      <c r="C227" s="292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5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8" thickBot="1" x14ac:dyDescent="0.3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5">
      <c r="A230" s="294" t="s">
        <v>191</v>
      </c>
      <c r="B230" s="189" t="str">
        <f>+'NTP or Sold'!G40</f>
        <v>7FA</v>
      </c>
      <c r="C230" s="291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5">
      <c r="A231" s="294"/>
      <c r="B231" s="193" t="s">
        <v>108</v>
      </c>
      <c r="C231" s="292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5">
      <c r="A232" s="294"/>
      <c r="B232" s="193" t="s">
        <v>109</v>
      </c>
      <c r="C232" s="292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5">
      <c r="A233" s="294"/>
      <c r="B233" s="193" t="s">
        <v>110</v>
      </c>
      <c r="C233" s="292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5">
      <c r="A234" s="294"/>
      <c r="B234" s="193" t="s">
        <v>111</v>
      </c>
      <c r="C234" s="292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5">
      <c r="A235" s="294"/>
      <c r="B235" s="208"/>
      <c r="C235" s="292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5">
      <c r="A236" s="294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8" thickBot="1" x14ac:dyDescent="0.3">
      <c r="A237" s="295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5">
      <c r="A238" s="293">
        <v>3</v>
      </c>
      <c r="B238" s="189" t="str">
        <f>+'NTP or Sold'!G42</f>
        <v>7FA</v>
      </c>
      <c r="C238" s="291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5">
      <c r="A239" s="294"/>
      <c r="B239" s="193" t="s">
        <v>108</v>
      </c>
      <c r="C239" s="292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5">
      <c r="A240" s="294"/>
      <c r="B240" s="193" t="s">
        <v>109</v>
      </c>
      <c r="C240" s="292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5">
      <c r="A241" s="294"/>
      <c r="B241" s="193" t="s">
        <v>110</v>
      </c>
      <c r="C241" s="292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5">
      <c r="A242" s="294"/>
      <c r="B242" s="193" t="s">
        <v>111</v>
      </c>
      <c r="C242" s="292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5">
      <c r="A243" s="294"/>
      <c r="B243" s="208"/>
      <c r="C243" s="292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5">
      <c r="A244" s="294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8" thickBot="1" x14ac:dyDescent="0.3">
      <c r="A245" s="295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8" thickTop="1" x14ac:dyDescent="0.25">
      <c r="A246" s="293">
        <f>+A238+1</f>
        <v>4</v>
      </c>
      <c r="B246" s="189" t="str">
        <f>+'NTP or Sold'!G43</f>
        <v>7FA</v>
      </c>
      <c r="C246" s="291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5">
      <c r="A247" s="294"/>
      <c r="B247" s="193" t="s">
        <v>108</v>
      </c>
      <c r="C247" s="292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5">
      <c r="A248" s="294"/>
      <c r="B248" s="193" t="s">
        <v>109</v>
      </c>
      <c r="C248" s="292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5">
      <c r="A249" s="294"/>
      <c r="B249" s="193" t="s">
        <v>110</v>
      </c>
      <c r="C249" s="292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5">
      <c r="A250" s="294"/>
      <c r="B250" s="193" t="s">
        <v>111</v>
      </c>
      <c r="C250" s="292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5">
      <c r="A251" s="294"/>
      <c r="B251" s="208"/>
      <c r="C251" s="292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5">
      <c r="A252" s="294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8" thickBot="1" x14ac:dyDescent="0.3">
      <c r="A253" s="295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5">
      <c r="B254" s="110" t="str">
        <f>+'NTP or Sold'!H22</f>
        <v>LM6000</v>
      </c>
      <c r="C254" s="287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5">
      <c r="B255" s="115" t="s">
        <v>108</v>
      </c>
      <c r="C255" s="288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5">
      <c r="B256" s="115" t="s">
        <v>109</v>
      </c>
      <c r="C256" s="288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5">
      <c r="B257" s="115" t="s">
        <v>110</v>
      </c>
      <c r="C257" s="288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5">
      <c r="B258" s="115" t="s">
        <v>111</v>
      </c>
      <c r="C258" s="288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5">
      <c r="B259" s="119"/>
      <c r="C259" s="288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5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8" thickBot="1" x14ac:dyDescent="0.3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5">
      <c r="B262" s="110" t="str">
        <f>+'NTP or Sold'!H23</f>
        <v>LM6000</v>
      </c>
      <c r="C262" s="287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5">
      <c r="B263" s="115" t="s">
        <v>108</v>
      </c>
      <c r="C263" s="288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5">
      <c r="B264" s="115" t="s">
        <v>109</v>
      </c>
      <c r="C264" s="288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5">
      <c r="B265" s="115" t="s">
        <v>110</v>
      </c>
      <c r="C265" s="288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5">
      <c r="B266" s="115" t="s">
        <v>111</v>
      </c>
      <c r="C266" s="288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5">
      <c r="B267" s="119"/>
      <c r="C267" s="288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5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8" thickBot="1" x14ac:dyDescent="0.3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5">
      <c r="A270" s="293">
        <v>4</v>
      </c>
      <c r="B270" s="197" t="str">
        <f>+'NTP or Sold'!H25</f>
        <v>LM6000</v>
      </c>
      <c r="C270" s="291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5">
      <c r="A271" s="294"/>
      <c r="B271" s="193" t="s">
        <v>108</v>
      </c>
      <c r="C271" s="292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5">
      <c r="A272" s="294"/>
      <c r="B272" s="193" t="s">
        <v>109</v>
      </c>
      <c r="C272" s="292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5">
      <c r="A273" s="294"/>
      <c r="B273" s="193" t="s">
        <v>110</v>
      </c>
      <c r="C273" s="292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5">
      <c r="A274" s="294"/>
      <c r="B274" s="193" t="s">
        <v>111</v>
      </c>
      <c r="C274" s="292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5">
      <c r="A275" s="294"/>
      <c r="B275" s="208"/>
      <c r="C275" s="292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5">
      <c r="A276" s="294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8" thickBot="1" x14ac:dyDescent="0.3">
      <c r="A277" s="295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5">
      <c r="A278" s="293">
        <f>+A270+1</f>
        <v>5</v>
      </c>
      <c r="B278" s="197" t="str">
        <f>+'NTP or Sold'!H26</f>
        <v>LM6000</v>
      </c>
      <c r="C278" s="291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5">
      <c r="A279" s="294"/>
      <c r="B279" s="193" t="s">
        <v>108</v>
      </c>
      <c r="C279" s="292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5">
      <c r="A280" s="294"/>
      <c r="B280" s="193" t="s">
        <v>109</v>
      </c>
      <c r="C280" s="292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5">
      <c r="A281" s="294"/>
      <c r="B281" s="193" t="s">
        <v>110</v>
      </c>
      <c r="C281" s="292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5">
      <c r="A282" s="294"/>
      <c r="B282" s="193" t="s">
        <v>111</v>
      </c>
      <c r="C282" s="292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5">
      <c r="A283" s="294"/>
      <c r="B283" s="208"/>
      <c r="C283" s="292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5">
      <c r="A284" s="294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8" thickBot="1" x14ac:dyDescent="0.3">
      <c r="A285" s="295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5">
      <c r="A286" s="293">
        <f>+A278+1</f>
        <v>6</v>
      </c>
      <c r="B286" s="197" t="str">
        <f>+'NTP or Sold'!H28</f>
        <v>LM6000</v>
      </c>
      <c r="C286" s="291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5">
      <c r="A287" s="294"/>
      <c r="B287" s="193" t="s">
        <v>108</v>
      </c>
      <c r="C287" s="292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5">
      <c r="A288" s="294"/>
      <c r="B288" s="193" t="s">
        <v>109</v>
      </c>
      <c r="C288" s="292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5">
      <c r="A289" s="294"/>
      <c r="B289" s="193" t="s">
        <v>110</v>
      </c>
      <c r="C289" s="292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5">
      <c r="A290" s="294"/>
      <c r="B290" s="193" t="s">
        <v>111</v>
      </c>
      <c r="C290" s="292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5">
      <c r="A291" s="294"/>
      <c r="B291" s="208"/>
      <c r="C291" s="292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5">
      <c r="A292" s="294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8" thickBot="1" x14ac:dyDescent="0.3">
      <c r="A293" s="295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5">
      <c r="A294" s="293">
        <f>+A286+1</f>
        <v>7</v>
      </c>
      <c r="B294" s="197" t="str">
        <f>+'NTP or Sold'!H28</f>
        <v>LM6000</v>
      </c>
      <c r="C294" s="291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5">
      <c r="A295" s="294"/>
      <c r="B295" s="193" t="s">
        <v>108</v>
      </c>
      <c r="C295" s="292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5">
      <c r="A296" s="294"/>
      <c r="B296" s="193" t="s">
        <v>109</v>
      </c>
      <c r="C296" s="292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5">
      <c r="A297" s="294"/>
      <c r="B297" s="193" t="s">
        <v>110</v>
      </c>
      <c r="C297" s="292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5">
      <c r="A298" s="294"/>
      <c r="B298" s="193" t="s">
        <v>111</v>
      </c>
      <c r="C298" s="292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5">
      <c r="A299" s="294"/>
      <c r="B299" s="208"/>
      <c r="C299" s="292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5">
      <c r="A300" s="294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8" thickBot="1" x14ac:dyDescent="0.3">
      <c r="A301" s="295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5">
      <c r="A302" s="293">
        <f>+A294+1</f>
        <v>8</v>
      </c>
      <c r="B302" s="189" t="str">
        <f>+'NTP or Sold'!H29</f>
        <v>LM6000</v>
      </c>
      <c r="C302" s="291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5">
      <c r="A303" s="294"/>
      <c r="B303" s="193" t="s">
        <v>108</v>
      </c>
      <c r="C303" s="292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5">
      <c r="A304" s="294"/>
      <c r="B304" s="193" t="s">
        <v>109</v>
      </c>
      <c r="C304" s="292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5">
      <c r="A305" s="294"/>
      <c r="B305" s="193" t="s">
        <v>110</v>
      </c>
      <c r="C305" s="292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5">
      <c r="A306" s="294"/>
      <c r="B306" s="193" t="s">
        <v>111</v>
      </c>
      <c r="C306" s="292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5">
      <c r="A307" s="294"/>
      <c r="B307" s="208"/>
      <c r="C307" s="292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5">
      <c r="A308" s="294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8" thickBot="1" x14ac:dyDescent="0.3">
      <c r="A309" s="295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5">
      <c r="A310" s="293">
        <f>+A302+1</f>
        <v>9</v>
      </c>
      <c r="B310" s="189" t="str">
        <f>+'NTP or Sold'!H30</f>
        <v>LM6000</v>
      </c>
      <c r="C310" s="291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5">
      <c r="A311" s="294"/>
      <c r="B311" s="193" t="s">
        <v>108</v>
      </c>
      <c r="C311" s="292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5">
      <c r="A312" s="294"/>
      <c r="B312" s="193" t="s">
        <v>109</v>
      </c>
      <c r="C312" s="292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5">
      <c r="A313" s="294"/>
      <c r="B313" s="193" t="s">
        <v>110</v>
      </c>
      <c r="C313" s="292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5">
      <c r="A314" s="294"/>
      <c r="B314" s="193" t="s">
        <v>111</v>
      </c>
      <c r="C314" s="292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5">
      <c r="A315" s="294"/>
      <c r="B315" s="208"/>
      <c r="C315" s="292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5">
      <c r="A316" s="294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8" thickBot="1" x14ac:dyDescent="0.3">
      <c r="A317" s="295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5">
      <c r="A318" s="293">
        <f>+'NTP or Sold'!A390+1</f>
        <v>10</v>
      </c>
      <c r="B318" s="98" t="str">
        <f>+'NTP or Sold'!G31</f>
        <v>7FA</v>
      </c>
      <c r="C318" s="289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5">
      <c r="A319" s="294"/>
      <c r="B319" s="101" t="s">
        <v>108</v>
      </c>
      <c r="C319" s="290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5">
      <c r="A320" s="294"/>
      <c r="B320" s="101" t="s">
        <v>109</v>
      </c>
      <c r="C320" s="290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5">
      <c r="A321" s="294"/>
      <c r="B321" s="101" t="s">
        <v>110</v>
      </c>
      <c r="C321" s="290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5">
      <c r="A322" s="294"/>
      <c r="B322" s="101" t="s">
        <v>111</v>
      </c>
      <c r="C322" s="290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5">
      <c r="A323" s="294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5">
      <c r="A324" s="294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8" thickBot="1" x14ac:dyDescent="0.3">
      <c r="A325" s="295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5">
      <c r="A326" s="293">
        <v>4</v>
      </c>
      <c r="B326" s="189" t="str">
        <f>+'NTP or Sold'!G32</f>
        <v>LM6000</v>
      </c>
      <c r="C326" s="291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5">
      <c r="A327" s="294"/>
      <c r="B327" s="193" t="s">
        <v>108</v>
      </c>
      <c r="C327" s="292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5">
      <c r="A328" s="294"/>
      <c r="B328" s="193" t="s">
        <v>109</v>
      </c>
      <c r="C328" s="292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5">
      <c r="A329" s="294"/>
      <c r="B329" s="193" t="s">
        <v>110</v>
      </c>
      <c r="C329" s="292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5">
      <c r="A330" s="294"/>
      <c r="B330" s="193" t="s">
        <v>111</v>
      </c>
      <c r="C330" s="292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5">
      <c r="A331" s="294"/>
      <c r="B331" s="208"/>
      <c r="C331" s="292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5">
      <c r="A332" s="294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8" thickBot="1" x14ac:dyDescent="0.3">
      <c r="A333" s="295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5">
      <c r="A334" s="293">
        <f>+A326+1</f>
        <v>5</v>
      </c>
      <c r="B334" s="189" t="str">
        <f>+'NTP or Sold'!G33</f>
        <v>LM6000</v>
      </c>
      <c r="C334" s="291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5">
      <c r="A335" s="294"/>
      <c r="B335" s="193" t="s">
        <v>108</v>
      </c>
      <c r="C335" s="292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5">
      <c r="A336" s="294"/>
      <c r="B336" s="193" t="s">
        <v>109</v>
      </c>
      <c r="C336" s="292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5">
      <c r="A337" s="294"/>
      <c r="B337" s="193" t="s">
        <v>110</v>
      </c>
      <c r="C337" s="292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5">
      <c r="A338" s="294"/>
      <c r="B338" s="193" t="s">
        <v>111</v>
      </c>
      <c r="C338" s="292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5">
      <c r="A339" s="294"/>
      <c r="B339" s="208"/>
      <c r="C339" s="292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5">
      <c r="A340" s="294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8" thickBot="1" x14ac:dyDescent="0.3">
      <c r="A341" s="295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5">
      <c r="A342" s="293">
        <f>+A334+1</f>
        <v>6</v>
      </c>
      <c r="B342" s="189" t="str">
        <f>+'NTP or Sold'!G34</f>
        <v>LM6000</v>
      </c>
      <c r="C342" s="291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5">
      <c r="A343" s="294"/>
      <c r="B343" s="193" t="s">
        <v>108</v>
      </c>
      <c r="C343" s="292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5">
      <c r="A344" s="294"/>
      <c r="B344" s="193" t="s">
        <v>109</v>
      </c>
      <c r="C344" s="292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5">
      <c r="A345" s="294"/>
      <c r="B345" s="193" t="s">
        <v>110</v>
      </c>
      <c r="C345" s="292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5">
      <c r="A346" s="294"/>
      <c r="B346" s="193" t="s">
        <v>111</v>
      </c>
      <c r="C346" s="292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5">
      <c r="A347" s="294"/>
      <c r="B347" s="208"/>
      <c r="C347" s="292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5">
      <c r="A348" s="294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8" thickBot="1" x14ac:dyDescent="0.3">
      <c r="A349" s="295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5">
      <c r="A350" s="293">
        <f>+A342+1</f>
        <v>7</v>
      </c>
      <c r="B350" s="189" t="str">
        <f>+'NTP or Sold'!G35</f>
        <v>LM6000</v>
      </c>
      <c r="C350" s="291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5">
      <c r="A351" s="294"/>
      <c r="B351" s="193" t="s">
        <v>108</v>
      </c>
      <c r="C351" s="292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5">
      <c r="A352" s="294"/>
      <c r="B352" s="193" t="s">
        <v>109</v>
      </c>
      <c r="C352" s="292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5">
      <c r="A353" s="294"/>
      <c r="B353" s="193" t="s">
        <v>110</v>
      </c>
      <c r="C353" s="292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5">
      <c r="A354" s="294"/>
      <c r="B354" s="193" t="s">
        <v>111</v>
      </c>
      <c r="C354" s="292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5">
      <c r="A355" s="294"/>
      <c r="B355" s="208"/>
      <c r="C355" s="292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5">
      <c r="A356" s="294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8" thickBot="1" x14ac:dyDescent="0.3">
      <c r="A357" s="295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5">
      <c r="A358" s="293">
        <f>+A350+1</f>
        <v>8</v>
      </c>
      <c r="B358" s="189" t="str">
        <f>+'NTP or Sold'!G36</f>
        <v>LM6000</v>
      </c>
      <c r="C358" s="291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5">
      <c r="A359" s="294"/>
      <c r="B359" s="193" t="s">
        <v>108</v>
      </c>
      <c r="C359" s="292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5">
      <c r="A360" s="294"/>
      <c r="B360" s="193" t="s">
        <v>109</v>
      </c>
      <c r="C360" s="292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5">
      <c r="A361" s="294"/>
      <c r="B361" s="193" t="s">
        <v>110</v>
      </c>
      <c r="C361" s="292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5">
      <c r="A362" s="294"/>
      <c r="B362" s="193" t="s">
        <v>111</v>
      </c>
      <c r="C362" s="292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5">
      <c r="A363" s="294"/>
      <c r="B363" s="208"/>
      <c r="C363" s="292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5">
      <c r="A364" s="294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8" thickBot="1" x14ac:dyDescent="0.3">
      <c r="A365" s="295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5">
      <c r="A366" s="293">
        <f>+A358+1</f>
        <v>9</v>
      </c>
      <c r="B366" s="189" t="str">
        <f>+'NTP or Sold'!G37</f>
        <v>LM6000</v>
      </c>
      <c r="C366" s="291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5">
      <c r="A367" s="294"/>
      <c r="B367" s="193" t="s">
        <v>108</v>
      </c>
      <c r="C367" s="292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5">
      <c r="A368" s="294"/>
      <c r="B368" s="193" t="s">
        <v>109</v>
      </c>
      <c r="C368" s="292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5">
      <c r="A369" s="294"/>
      <c r="B369" s="193" t="s">
        <v>110</v>
      </c>
      <c r="C369" s="292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5">
      <c r="A370" s="294"/>
      <c r="B370" s="193" t="s">
        <v>111</v>
      </c>
      <c r="C370" s="292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5">
      <c r="A371" s="294"/>
      <c r="B371" s="208"/>
      <c r="C371" s="292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5">
      <c r="A372" s="294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8" thickBot="1" x14ac:dyDescent="0.3">
      <c r="A373" s="295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5">
      <c r="A374" s="293">
        <f>+A366+1</f>
        <v>10</v>
      </c>
      <c r="B374" s="189" t="str">
        <f>+'NTP or Sold'!G38</f>
        <v>LM6000</v>
      </c>
      <c r="C374" s="291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5">
      <c r="A375" s="294"/>
      <c r="B375" s="193" t="s">
        <v>108</v>
      </c>
      <c r="C375" s="292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5">
      <c r="A376" s="294"/>
      <c r="B376" s="193" t="s">
        <v>109</v>
      </c>
      <c r="C376" s="292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5">
      <c r="A377" s="294"/>
      <c r="B377" s="193" t="s">
        <v>110</v>
      </c>
      <c r="C377" s="292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5">
      <c r="A378" s="294"/>
      <c r="B378" s="193" t="s">
        <v>111</v>
      </c>
      <c r="C378" s="292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5">
      <c r="A379" s="294"/>
      <c r="B379" s="208"/>
      <c r="C379" s="292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5">
      <c r="A380" s="294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8" thickBot="1" x14ac:dyDescent="0.3">
      <c r="A381" s="295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5">
      <c r="A382" s="293">
        <f>+A374+1</f>
        <v>11</v>
      </c>
      <c r="B382" s="189" t="str">
        <f>+'NTP or Sold'!G39</f>
        <v>LM6000</v>
      </c>
      <c r="C382" s="291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5">
      <c r="A383" s="294"/>
      <c r="B383" s="193" t="s">
        <v>108</v>
      </c>
      <c r="C383" s="292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5">
      <c r="A384" s="294"/>
      <c r="B384" s="193" t="s">
        <v>109</v>
      </c>
      <c r="C384" s="292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5">
      <c r="A385" s="294"/>
      <c r="B385" s="193" t="s">
        <v>110</v>
      </c>
      <c r="C385" s="292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5">
      <c r="A386" s="294"/>
      <c r="B386" s="193" t="s">
        <v>111</v>
      </c>
      <c r="C386" s="292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5">
      <c r="A387" s="294"/>
      <c r="B387" s="208"/>
      <c r="C387" s="292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5">
      <c r="A388" s="294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8" thickBot="1" x14ac:dyDescent="0.3">
      <c r="A389" s="295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5">
      <c r="A390" s="293">
        <f>+'Cost Cancel Details'!A60+1</f>
        <v>9</v>
      </c>
      <c r="B390" s="98" t="str">
        <f>+'NTP or Sold'!G44</f>
        <v>7FA - now simple cycle</v>
      </c>
      <c r="C390" s="289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5">
      <c r="A391" s="294"/>
      <c r="B391" s="101" t="s">
        <v>108</v>
      </c>
      <c r="C391" s="290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5">
      <c r="A392" s="294"/>
      <c r="B392" s="101" t="s">
        <v>109</v>
      </c>
      <c r="C392" s="290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5">
      <c r="A393" s="294"/>
      <c r="B393" s="101" t="s">
        <v>110</v>
      </c>
      <c r="C393" s="290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5">
      <c r="A394" s="294"/>
      <c r="B394" s="101" t="s">
        <v>111</v>
      </c>
      <c r="C394" s="290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5">
      <c r="A395" s="294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5">
      <c r="A396" s="294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8" thickBot="1" x14ac:dyDescent="0.3">
      <c r="A397" s="295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5">
      <c r="A398" s="293">
        <f>+'NTP or Sold'!A454+1</f>
        <v>7</v>
      </c>
      <c r="B398" s="98" t="e">
        <f>'Detail by Turbine'!#REF!</f>
        <v>#REF!</v>
      </c>
      <c r="C398" s="289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5">
      <c r="A399" s="294"/>
      <c r="B399" s="101" t="s">
        <v>108</v>
      </c>
      <c r="C399" s="290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5">
      <c r="A400" s="294"/>
      <c r="B400" s="101" t="s">
        <v>109</v>
      </c>
      <c r="C400" s="290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5">
      <c r="A401" s="294"/>
      <c r="B401" s="101" t="s">
        <v>110</v>
      </c>
      <c r="C401" s="290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5">
      <c r="A402" s="294"/>
      <c r="B402" s="101" t="s">
        <v>111</v>
      </c>
      <c r="C402" s="290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5">
      <c r="A403" s="294"/>
      <c r="B403" s="106"/>
      <c r="C403" s="290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5">
      <c r="A404" s="294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8" thickBot="1" x14ac:dyDescent="0.3">
      <c r="A405" s="295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5">
      <c r="A406" s="293">
        <f>+A398+1</f>
        <v>8</v>
      </c>
      <c r="B406" s="98" t="e">
        <f>'Detail by Turbine'!#REF!</f>
        <v>#REF!</v>
      </c>
      <c r="C406" s="289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5">
      <c r="A407" s="294"/>
      <c r="B407" s="101" t="s">
        <v>108</v>
      </c>
      <c r="C407" s="290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5">
      <c r="A408" s="294"/>
      <c r="B408" s="101" t="s">
        <v>109</v>
      </c>
      <c r="C408" s="290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5">
      <c r="A409" s="294"/>
      <c r="B409" s="101" t="s">
        <v>110</v>
      </c>
      <c r="C409" s="290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5">
      <c r="A410" s="294"/>
      <c r="B410" s="101" t="s">
        <v>111</v>
      </c>
      <c r="C410" s="290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5">
      <c r="A411" s="294"/>
      <c r="B411" s="106"/>
      <c r="C411" s="290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5">
      <c r="A412" s="294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8" thickBot="1" x14ac:dyDescent="0.3">
      <c r="A413" s="295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5">
      <c r="A414" s="293">
        <f>+A406+1</f>
        <v>9</v>
      </c>
      <c r="B414" s="98" t="e">
        <f>'Detail by Turbine'!#REF!</f>
        <v>#REF!</v>
      </c>
      <c r="C414" s="289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5">
      <c r="A415" s="294"/>
      <c r="B415" s="101" t="s">
        <v>108</v>
      </c>
      <c r="C415" s="290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5">
      <c r="A416" s="294"/>
      <c r="B416" s="101" t="s">
        <v>109</v>
      </c>
      <c r="C416" s="290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5">
      <c r="A417" s="294"/>
      <c r="B417" s="101" t="s">
        <v>110</v>
      </c>
      <c r="C417" s="290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5">
      <c r="A418" s="294"/>
      <c r="B418" s="101" t="s">
        <v>111</v>
      </c>
      <c r="C418" s="290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5">
      <c r="A419" s="294"/>
      <c r="B419" s="106"/>
      <c r="C419" s="290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5">
      <c r="A420" s="294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8" thickBot="1" x14ac:dyDescent="0.3">
      <c r="A421" s="295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5">
      <c r="A422" s="293">
        <f>+A414+1</f>
        <v>10</v>
      </c>
      <c r="B422" s="98" t="e">
        <f>'Detail by Turbine'!#REF!</f>
        <v>#REF!</v>
      </c>
      <c r="C422" s="289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5">
      <c r="A423" s="294"/>
      <c r="B423" s="101" t="s">
        <v>108</v>
      </c>
      <c r="C423" s="290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5">
      <c r="A424" s="294"/>
      <c r="B424" s="101" t="s">
        <v>109</v>
      </c>
      <c r="C424" s="290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5">
      <c r="A425" s="294"/>
      <c r="B425" s="101" t="s">
        <v>110</v>
      </c>
      <c r="C425" s="290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5">
      <c r="A426" s="294"/>
      <c r="B426" s="101" t="s">
        <v>111</v>
      </c>
      <c r="C426" s="290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5">
      <c r="A427" s="294"/>
      <c r="B427" s="106"/>
      <c r="C427" s="290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5">
      <c r="A428" s="294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8" thickBot="1" x14ac:dyDescent="0.3">
      <c r="A429" s="295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5">
      <c r="A430" s="293">
        <f>+'Cost Cancel Details'!A12+1</f>
        <v>3</v>
      </c>
      <c r="B430" s="189" t="str">
        <f>'NTP or Sold'!G45</f>
        <v>LM6000</v>
      </c>
      <c r="C430" s="291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5">
      <c r="A431" s="294"/>
      <c r="B431" s="193" t="s">
        <v>108</v>
      </c>
      <c r="C431" s="292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5">
      <c r="A432" s="294"/>
      <c r="B432" s="193" t="s">
        <v>109</v>
      </c>
      <c r="C432" s="292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5">
      <c r="A433" s="294"/>
      <c r="B433" s="193" t="s">
        <v>110</v>
      </c>
      <c r="C433" s="292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5">
      <c r="A434" s="294"/>
      <c r="B434" s="193" t="s">
        <v>111</v>
      </c>
      <c r="C434" s="292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5">
      <c r="A435" s="294"/>
      <c r="B435" s="208"/>
      <c r="C435" s="292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5">
      <c r="A436" s="294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8" thickBot="1" x14ac:dyDescent="0.3">
      <c r="A437" s="295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5">
      <c r="A438" s="293">
        <f>+A430+1</f>
        <v>4</v>
      </c>
      <c r="B438" s="189" t="str">
        <f>'NTP or Sold'!G46</f>
        <v>LM6000</v>
      </c>
      <c r="C438" s="291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5">
      <c r="A439" s="294"/>
      <c r="B439" s="193" t="s">
        <v>108</v>
      </c>
      <c r="C439" s="292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5">
      <c r="A440" s="294"/>
      <c r="B440" s="193" t="s">
        <v>109</v>
      </c>
      <c r="C440" s="292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5">
      <c r="A441" s="294"/>
      <c r="B441" s="193" t="s">
        <v>110</v>
      </c>
      <c r="C441" s="292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5">
      <c r="A442" s="294"/>
      <c r="B442" s="193" t="s">
        <v>111</v>
      </c>
      <c r="C442" s="292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5">
      <c r="A443" s="294"/>
      <c r="B443" s="208"/>
      <c r="C443" s="292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5">
      <c r="A444" s="294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8" thickBot="1" x14ac:dyDescent="0.3">
      <c r="A445" s="295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5">
      <c r="A446" s="293">
        <f>+A438+1</f>
        <v>5</v>
      </c>
      <c r="B446" s="189" t="str">
        <f>'NTP or Sold'!G47</f>
        <v>LM6000</v>
      </c>
      <c r="C446" s="291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5">
      <c r="A447" s="294"/>
      <c r="B447" s="193" t="s">
        <v>108</v>
      </c>
      <c r="C447" s="292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5">
      <c r="A448" s="294"/>
      <c r="B448" s="193" t="s">
        <v>109</v>
      </c>
      <c r="C448" s="292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5">
      <c r="A449" s="294"/>
      <c r="B449" s="193" t="s">
        <v>110</v>
      </c>
      <c r="C449" s="292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5">
      <c r="A450" s="294"/>
      <c r="B450" s="193" t="s">
        <v>111</v>
      </c>
      <c r="C450" s="292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5">
      <c r="A451" s="294"/>
      <c r="B451" s="208"/>
      <c r="C451" s="292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5">
      <c r="A452" s="294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8" thickBot="1" x14ac:dyDescent="0.3">
      <c r="A453" s="295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5">
      <c r="A454" s="293">
        <f>+A446+1</f>
        <v>6</v>
      </c>
      <c r="B454" s="189" t="str">
        <f>'NTP or Sold'!G48</f>
        <v>LM6000</v>
      </c>
      <c r="C454" s="291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5">
      <c r="A455" s="294"/>
      <c r="B455" s="193" t="s">
        <v>108</v>
      </c>
      <c r="C455" s="292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5">
      <c r="A456" s="294"/>
      <c r="B456" s="193" t="s">
        <v>109</v>
      </c>
      <c r="C456" s="292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5">
      <c r="A457" s="294"/>
      <c r="B457" s="193" t="s">
        <v>110</v>
      </c>
      <c r="C457" s="292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5">
      <c r="A458" s="294"/>
      <c r="B458" s="193" t="s">
        <v>111</v>
      </c>
      <c r="C458" s="292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5">
      <c r="A459" s="294"/>
      <c r="B459" s="208"/>
      <c r="C459" s="292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5">
      <c r="A460" s="294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8" thickBot="1" x14ac:dyDescent="0.3">
      <c r="A461" s="295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46:A453"/>
    <mergeCell ref="C446:C451"/>
    <mergeCell ref="A454:A461"/>
    <mergeCell ref="C454:C459"/>
    <mergeCell ref="A390:A397"/>
    <mergeCell ref="C366:C371"/>
    <mergeCell ref="C374:C379"/>
    <mergeCell ref="A430:A437"/>
    <mergeCell ref="C430:C435"/>
    <mergeCell ref="A438:A445"/>
    <mergeCell ref="C438:C443"/>
    <mergeCell ref="C382:C387"/>
    <mergeCell ref="C326:C331"/>
    <mergeCell ref="C334:C339"/>
    <mergeCell ref="C342:C347"/>
    <mergeCell ref="C350:C355"/>
    <mergeCell ref="C390:C394"/>
    <mergeCell ref="A366:A373"/>
    <mergeCell ref="A374:A381"/>
    <mergeCell ref="A382:A389"/>
    <mergeCell ref="A326:A333"/>
    <mergeCell ref="A334:A341"/>
    <mergeCell ref="A342:A349"/>
    <mergeCell ref="A350:A357"/>
    <mergeCell ref="C294:C299"/>
    <mergeCell ref="C270:C275"/>
    <mergeCell ref="C278:C283"/>
    <mergeCell ref="A286:A293"/>
    <mergeCell ref="A294:A301"/>
    <mergeCell ref="A358:A365"/>
    <mergeCell ref="C358:C363"/>
    <mergeCell ref="C206:C210"/>
    <mergeCell ref="C214:C219"/>
    <mergeCell ref="A302:A309"/>
    <mergeCell ref="A310:A317"/>
    <mergeCell ref="A318:A325"/>
    <mergeCell ref="C318:C322"/>
    <mergeCell ref="A270:A277"/>
    <mergeCell ref="A278:A285"/>
    <mergeCell ref="C302:C307"/>
    <mergeCell ref="C310:C315"/>
    <mergeCell ref="C62:C67"/>
    <mergeCell ref="C94:C99"/>
    <mergeCell ref="C86:C91"/>
    <mergeCell ref="C78:C83"/>
    <mergeCell ref="C70:C75"/>
    <mergeCell ref="C254:C259"/>
    <mergeCell ref="C190:C194"/>
    <mergeCell ref="C182:C186"/>
    <mergeCell ref="C222:C227"/>
    <mergeCell ref="C198:C202"/>
    <mergeCell ref="C102:C107"/>
    <mergeCell ref="C174:C179"/>
    <mergeCell ref="C166:C171"/>
    <mergeCell ref="C158:C163"/>
    <mergeCell ref="C150:C155"/>
    <mergeCell ref="C142:C147"/>
    <mergeCell ref="C134:C139"/>
    <mergeCell ref="C118:C123"/>
    <mergeCell ref="C110:C115"/>
    <mergeCell ref="C126:C131"/>
    <mergeCell ref="A422:A429"/>
    <mergeCell ref="C422:C427"/>
    <mergeCell ref="A246:A253"/>
    <mergeCell ref="C246:C251"/>
    <mergeCell ref="A230:A237"/>
    <mergeCell ref="A238:A245"/>
    <mergeCell ref="C230:C235"/>
    <mergeCell ref="C238:C243"/>
    <mergeCell ref="C262:C267"/>
    <mergeCell ref="C286:C291"/>
    <mergeCell ref="A398:A405"/>
    <mergeCell ref="C398:C403"/>
    <mergeCell ref="A406:A413"/>
    <mergeCell ref="C406:C411"/>
    <mergeCell ref="A414:A421"/>
    <mergeCell ref="C414:C419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2001-06-28T13:43:30Z</cp:lastPrinted>
  <dcterms:created xsi:type="dcterms:W3CDTF">2000-08-10T19:34:44Z</dcterms:created>
  <dcterms:modified xsi:type="dcterms:W3CDTF">2023-09-10T15:19:42Z</dcterms:modified>
</cp:coreProperties>
</file>