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0" windowHeight="127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9" i="1" l="1"/>
  <c r="I9" i="1"/>
  <c r="K9" i="1"/>
  <c r="M9" i="1"/>
  <c r="Q9" i="1"/>
  <c r="Q11" i="1"/>
  <c r="Q13" i="1"/>
  <c r="Q15" i="1"/>
  <c r="Q17" i="1"/>
  <c r="Q19" i="1"/>
  <c r="Q21" i="1"/>
  <c r="Q23" i="1"/>
  <c r="Q25" i="1"/>
  <c r="Q27" i="1"/>
  <c r="S27" i="1"/>
  <c r="Q29" i="1"/>
  <c r="Q31" i="1"/>
  <c r="O33" i="1"/>
  <c r="Q33" i="1"/>
  <c r="S33" i="1"/>
  <c r="Q35" i="1"/>
  <c r="Q37" i="1"/>
  <c r="Q39" i="1"/>
  <c r="Q41" i="1"/>
  <c r="Q43" i="1"/>
  <c r="Q45" i="1"/>
  <c r="Q47" i="1"/>
  <c r="K49" i="1"/>
  <c r="M49" i="1"/>
  <c r="O49" i="1"/>
  <c r="Q49" i="1"/>
  <c r="S49" i="1"/>
  <c r="K51" i="1"/>
  <c r="M51" i="1"/>
  <c r="Q51" i="1"/>
  <c r="Q53" i="1"/>
  <c r="D55" i="1"/>
  <c r="F55" i="1"/>
  <c r="O55" i="1"/>
  <c r="Q55" i="1"/>
  <c r="S55" i="1"/>
  <c r="Q57" i="1"/>
  <c r="Q59" i="1"/>
  <c r="Q61" i="1"/>
  <c r="M62" i="1"/>
  <c r="D67" i="1"/>
  <c r="F67" i="1"/>
  <c r="O67" i="1"/>
  <c r="Q67" i="1"/>
  <c r="S67" i="1"/>
  <c r="Q69" i="1"/>
  <c r="F71" i="1"/>
  <c r="G71" i="1"/>
  <c r="I71" i="1"/>
  <c r="K71" i="1"/>
  <c r="M71" i="1"/>
  <c r="O71" i="1"/>
  <c r="Q71" i="1"/>
  <c r="S71" i="1"/>
  <c r="O73" i="1"/>
  <c r="Q73" i="1"/>
  <c r="S73" i="1"/>
  <c r="O75" i="1"/>
  <c r="Q75" i="1"/>
  <c r="S75" i="1"/>
  <c r="Q77" i="1"/>
  <c r="Q79" i="1"/>
  <c r="Q81" i="1"/>
  <c r="Q83" i="1"/>
  <c r="Q86" i="1"/>
  <c r="Q87" i="1"/>
  <c r="Q88" i="1"/>
  <c r="Q89" i="1"/>
  <c r="Q90" i="1"/>
  <c r="Q91" i="1"/>
  <c r="Q92" i="1"/>
  <c r="Q93" i="1"/>
  <c r="Q94" i="1"/>
  <c r="S94" i="1"/>
  <c r="Q95" i="1"/>
  <c r="Q96" i="1"/>
  <c r="Q97" i="1"/>
  <c r="Q98" i="1"/>
  <c r="G99" i="1"/>
  <c r="K99" i="1"/>
  <c r="O99" i="1"/>
  <c r="Q99" i="1"/>
  <c r="S99" i="1"/>
  <c r="Q101" i="1"/>
  <c r="Q102" i="1"/>
  <c r="Q104" i="1"/>
  <c r="Q106" i="1"/>
  <c r="Q108" i="1"/>
  <c r="Q110" i="1"/>
  <c r="Q112" i="1"/>
  <c r="Q114" i="1"/>
  <c r="Q116" i="1"/>
  <c r="M118" i="1"/>
  <c r="Q118" i="1"/>
  <c r="S118" i="1"/>
  <c r="Q120" i="1"/>
  <c r="Q122" i="1"/>
  <c r="Q123" i="1"/>
  <c r="Q125" i="1"/>
  <c r="G128" i="1"/>
  <c r="Q128" i="1"/>
  <c r="Q129" i="1"/>
  <c r="Q130" i="1"/>
  <c r="Q131" i="1"/>
  <c r="G133" i="1"/>
  <c r="M137" i="1"/>
  <c r="Q137" i="1"/>
  <c r="O140" i="1"/>
  <c r="Q140" i="1"/>
  <c r="G144" i="1"/>
  <c r="I144" i="1"/>
  <c r="K144" i="1"/>
  <c r="M144" i="1"/>
  <c r="O144" i="1"/>
  <c r="Q144" i="1"/>
  <c r="S144" i="1"/>
  <c r="F147" i="1"/>
  <c r="G147" i="1"/>
  <c r="I147" i="1"/>
  <c r="K147" i="1"/>
  <c r="M147" i="1"/>
  <c r="O147" i="1"/>
  <c r="Q147" i="1"/>
  <c r="S147" i="1"/>
</calcChain>
</file>

<file path=xl/sharedStrings.xml><?xml version="1.0" encoding="utf-8"?>
<sst xmlns="http://schemas.openxmlformats.org/spreadsheetml/2006/main" count="132" uniqueCount="89">
  <si>
    <t>2000 YTD</t>
  </si>
  <si>
    <t>2001 Oct YTD</t>
  </si>
  <si>
    <t>2002 Plan</t>
  </si>
  <si>
    <t>VAR Limit</t>
  </si>
  <si>
    <t>Gross Margin</t>
  </si>
  <si>
    <t>Direct Expenses</t>
  </si>
  <si>
    <t>Headcount</t>
  </si>
  <si>
    <t>EBIT</t>
  </si>
  <si>
    <t>Texas Gas Trading</t>
  </si>
  <si>
    <t xml:space="preserve"> 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</si>
  <si>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</si>
  <si>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</si>
  <si>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</si>
  <si>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</si>
  <si>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</si>
  <si>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</si>
  <si>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</si>
  <si>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</si>
  <si>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Derivatives Marketing</t>
  </si>
  <si>
    <t>Mexico</t>
  </si>
  <si>
    <t>Crude</t>
  </si>
  <si>
    <t>Total Gas Trading and Origination***</t>
  </si>
  <si>
    <t>Management Book</t>
  </si>
  <si>
    <t>ERCOT Power Trading</t>
  </si>
  <si>
    <t>Northeast Power Trading</t>
  </si>
  <si>
    <t>Midwest Power Trading</t>
  </si>
  <si>
    <t>Southeast Trading</t>
  </si>
  <si>
    <t>Options</t>
  </si>
  <si>
    <t>East Power Origination</t>
  </si>
  <si>
    <t>Total East Power Trading and Origination</t>
  </si>
  <si>
    <t>West Power Trading- Portland</t>
  </si>
  <si>
    <t>West Power Origination- Portland</t>
  </si>
  <si>
    <t>Total West Power Trading and Origination</t>
  </si>
  <si>
    <t>Canada Gas/Power Trading</t>
  </si>
  <si>
    <t>Canada Gas/Power Trading/Orig</t>
  </si>
  <si>
    <t>Canada Gas/Power Origination</t>
  </si>
  <si>
    <t>HPL/Upstream/Bridgeline</t>
  </si>
  <si>
    <t>Merchant</t>
  </si>
  <si>
    <t>Total Canada Trading and Origination</t>
  </si>
  <si>
    <t>Leadership(Office of the Chair)</t>
  </si>
  <si>
    <t>Total Commercial</t>
  </si>
  <si>
    <t>Analysts &amp; Associates Directly Supporting Commercial Teams</t>
  </si>
  <si>
    <t>Admins for Commercial Teams</t>
  </si>
  <si>
    <t>Regulatory Affairs</t>
  </si>
  <si>
    <t>Fundamentals</t>
  </si>
  <si>
    <t>Structuring</t>
  </si>
  <si>
    <t>Weather</t>
  </si>
  <si>
    <t>Energy Ops</t>
  </si>
  <si>
    <t>Gas Risk Management</t>
  </si>
  <si>
    <t>Gas Volume Management</t>
  </si>
  <si>
    <t>Gas Logistics</t>
  </si>
  <si>
    <t>Gas Settlements</t>
  </si>
  <si>
    <t>Power Risk Management</t>
  </si>
  <si>
    <t xml:space="preserve">Power Volume Management </t>
  </si>
  <si>
    <t>Power Logistics****</t>
  </si>
  <si>
    <t>Power Settlements</t>
  </si>
  <si>
    <t>Documentation</t>
  </si>
  <si>
    <t>Management</t>
  </si>
  <si>
    <t>Power Volume Mgmt</t>
  </si>
  <si>
    <t>IT- Development *</t>
  </si>
  <si>
    <t>IT- Infrastructure**</t>
  </si>
  <si>
    <t>EOL Support</t>
  </si>
  <si>
    <t>Canada Support</t>
  </si>
  <si>
    <t>Credit</t>
  </si>
  <si>
    <t>Market Risk</t>
  </si>
  <si>
    <t>Research</t>
  </si>
  <si>
    <t>Accounting, Transaction Support</t>
  </si>
  <si>
    <t>Cash Operations</t>
  </si>
  <si>
    <t>Tax</t>
  </si>
  <si>
    <t>HR</t>
  </si>
  <si>
    <t>IT- EOL</t>
  </si>
  <si>
    <t>Legal</t>
  </si>
  <si>
    <t xml:space="preserve">Rent </t>
  </si>
  <si>
    <t>Houston &amp; Other</t>
  </si>
  <si>
    <t>Portland</t>
  </si>
  <si>
    <t>Canada</t>
  </si>
  <si>
    <t>Other Corporate Charges</t>
  </si>
  <si>
    <t>Other</t>
  </si>
  <si>
    <t>Houston Fundamentals/Structuring, CABC, and Weather</t>
  </si>
  <si>
    <t>ENE Service Level Agreements</t>
  </si>
  <si>
    <t>Bonus</t>
  </si>
  <si>
    <t>Total Group</t>
  </si>
  <si>
    <t>Total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</si>
  <si>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</si>
  <si>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</si>
  <si>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</si>
  <si>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</si>
  <si>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***Unable to identify which region 2 gas employees belong to.</t>
  </si>
  <si>
    <t>****Power Logistics Plan was based on Gas Logistics Plan adjusted for headcount.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</si>
</sst>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  <numFmt numFmtId="167" formatCode="_(* #,##0_);_(* \(#,##0\);_(* &quot;-&quot;?_);_(@_)"/>
    <numFmt numFmtId="168" formatCode="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5" xfId="1" applyNumberFormat="1" applyBorder="1"/>
    <xf numFmtId="164" fontId="1" fillId="0" borderId="0" xfId="1" applyNumberFormat="1"/>
    <xf numFmtId="164" fontId="1" fillId="0" borderId="0" xfId="1" applyNumberFormat="1" applyBorder="1"/>
    <xf numFmtId="165" fontId="1" fillId="0" borderId="5" xfId="1" applyNumberFormat="1" applyFont="1" applyBorder="1"/>
    <xf numFmtId="164" fontId="1" fillId="0" borderId="0" xfId="1" applyNumberFormat="1" applyFont="1"/>
    <xf numFmtId="0" fontId="0" fillId="0" borderId="5" xfId="0" applyBorder="1"/>
    <xf numFmtId="43" fontId="1" fillId="0" borderId="5" xfId="1" applyBorder="1"/>
    <xf numFmtId="164" fontId="1" fillId="0" borderId="5" xfId="1" applyNumberFormat="1" applyFont="1" applyBorder="1"/>
    <xf numFmtId="0" fontId="2" fillId="0" borderId="0" xfId="0" applyFont="1"/>
    <xf numFmtId="164" fontId="2" fillId="0" borderId="5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165" fontId="2" fillId="0" borderId="5" xfId="1" applyNumberFormat="1" applyFont="1" applyBorder="1"/>
    <xf numFmtId="0" fontId="2" fillId="0" borderId="5" xfId="0" applyFont="1" applyBorder="1"/>
    <xf numFmtId="0" fontId="3" fillId="0" borderId="0" xfId="0" applyFont="1"/>
    <xf numFmtId="164" fontId="3" fillId="0" borderId="5" xfId="1" applyNumberFormat="1" applyFont="1" applyBorder="1"/>
    <xf numFmtId="164" fontId="3" fillId="0" borderId="0" xfId="1" applyNumberFormat="1" applyFont="1"/>
    <xf numFmtId="0" fontId="3" fillId="0" borderId="5" xfId="0" applyFont="1" applyBorder="1"/>
    <xf numFmtId="165" fontId="1" fillId="0" borderId="5" xfId="1" applyNumberFormat="1" applyBorder="1"/>
    <xf numFmtId="43" fontId="2" fillId="0" borderId="5" xfId="1" applyFont="1" applyBorder="1"/>
    <xf numFmtId="0" fontId="2" fillId="0" borderId="0" xfId="0" applyFont="1" applyBorder="1"/>
    <xf numFmtId="0" fontId="0" fillId="0" borderId="6" xfId="0" applyBorder="1"/>
    <xf numFmtId="0" fontId="0" fillId="0" borderId="0" xfId="0" applyBorder="1"/>
    <xf numFmtId="164" fontId="1" fillId="0" borderId="6" xfId="1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7" fontId="0" fillId="0" borderId="7" xfId="0" applyNumberFormat="1" applyBorder="1"/>
    <xf numFmtId="0" fontId="0" fillId="0" borderId="4" xfId="0" applyBorder="1"/>
    <xf numFmtId="166" fontId="0" fillId="0" borderId="5" xfId="0" applyNumberFormat="1" applyBorder="1"/>
    <xf numFmtId="43" fontId="1" fillId="0" borderId="5" xfId="1" applyFont="1" applyBorder="1"/>
    <xf numFmtId="168" fontId="0" fillId="0" borderId="5" xfId="0" applyNumberFormat="1" applyBorder="1"/>
    <xf numFmtId="0" fontId="0" fillId="0" borderId="8" xfId="0" applyBorder="1"/>
    <xf numFmtId="43" fontId="1" fillId="0" borderId="6" xfId="1" applyFont="1" applyBorder="1"/>
    <xf numFmtId="164" fontId="0" fillId="0" borderId="5" xfId="0" applyNumberFormat="1" applyBorder="1"/>
    <xf numFmtId="164" fontId="0" fillId="0" borderId="0" xfId="0" applyNumberFormat="1" applyBorder="1"/>
    <xf numFmtId="167" fontId="0" fillId="0" borderId="5" xfId="0" applyNumberFormat="1" applyBorder="1"/>
    <xf numFmtId="168" fontId="0" fillId="0" borderId="0" xfId="0" applyNumberFormat="1" applyBorder="1"/>
    <xf numFmtId="164" fontId="1" fillId="0" borderId="7" xfId="1" applyNumberFormat="1" applyBorder="1"/>
    <xf numFmtId="165" fontId="1" fillId="0" borderId="7" xfId="1" applyNumberFormat="1" applyBorder="1"/>
    <xf numFmtId="164" fontId="1" fillId="0" borderId="4" xfId="1" applyNumberFormat="1" applyBorder="1"/>
    <xf numFmtId="164" fontId="0" fillId="0" borderId="7" xfId="0" applyNumberFormat="1" applyBorder="1"/>
    <xf numFmtId="165" fontId="0" fillId="0" borderId="7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abSelected="1" workbookViewId="0">
      <selection activeCell="D15" sqref="D15"/>
    </sheetView>
  </sheetViews>
  <sheetFormatPr defaultRowHeight="13.2" x14ac:dyDescent="0.25"/>
  <cols>
    <col min="3" max="3" width="29.33203125" customWidth="1"/>
    <col min="4" max="4" width="18.5546875" customWidth="1"/>
    <col min="5" max="5" width="2.6640625" customWidth="1"/>
    <col min="6" max="6" width="18.5546875" customWidth="1"/>
    <col min="7" max="7" width="15.5546875" hidden="1" customWidth="1"/>
    <col min="8" max="8" width="2.5546875" hidden="1" customWidth="1"/>
    <col min="9" max="9" width="10.6640625" hidden="1" customWidth="1"/>
    <col min="10" max="10" width="2.88671875" hidden="1" customWidth="1"/>
    <col min="11" max="11" width="15.5546875" hidden="1" customWidth="1"/>
    <col min="12" max="12" width="2.6640625" hidden="1" customWidth="1"/>
    <col min="13" max="13" width="10.6640625" hidden="1" customWidth="1"/>
    <col min="14" max="14" width="2.6640625" customWidth="1"/>
    <col min="15" max="15" width="15.5546875" bestFit="1" customWidth="1"/>
    <col min="16" max="16" width="2.6640625" customWidth="1"/>
    <col min="17" max="17" width="10" customWidth="1"/>
    <col min="18" max="18" width="2.6640625" customWidth="1"/>
    <col min="19" max="19" width="10.664062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1:19" ht="13.8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3.8" thickBot="1" x14ac:dyDescent="0.3">
      <c r="G5" s="2" t="s">
        <v>0</v>
      </c>
      <c r="H5" s="3"/>
      <c r="I5" s="2">
        <v>2000</v>
      </c>
      <c r="K5" s="2" t="s">
        <v>1</v>
      </c>
      <c r="M5" s="2">
        <v>2001</v>
      </c>
      <c r="O5" s="2" t="s">
        <v>2</v>
      </c>
      <c r="S5" s="2" t="s">
        <v>2</v>
      </c>
    </row>
    <row r="6" spans="1:19" ht="13.8" thickBot="1" x14ac:dyDescent="0.3">
      <c r="D6" s="2" t="s">
        <v>3</v>
      </c>
      <c r="F6" s="4" t="s">
        <v>4</v>
      </c>
      <c r="G6" s="5" t="s">
        <v>5</v>
      </c>
      <c r="H6" s="3"/>
      <c r="I6" s="5" t="s">
        <v>6</v>
      </c>
      <c r="J6" s="3"/>
      <c r="K6" s="5" t="s">
        <v>5</v>
      </c>
      <c r="L6" s="6"/>
      <c r="M6" s="5" t="s">
        <v>6</v>
      </c>
      <c r="N6" s="6"/>
      <c r="O6" s="5" t="s">
        <v>5</v>
      </c>
      <c r="Q6" s="2" t="s">
        <v>7</v>
      </c>
      <c r="S6" s="5" t="s">
        <v>6</v>
      </c>
    </row>
    <row r="7" spans="1:19" x14ac:dyDescent="0.25">
      <c r="D7" s="7"/>
      <c r="F7" s="7"/>
      <c r="G7" s="8"/>
      <c r="H7" s="9"/>
      <c r="I7" s="8"/>
      <c r="J7" s="9"/>
      <c r="K7" s="8"/>
      <c r="L7" s="6"/>
      <c r="M7" s="8"/>
      <c r="N7" s="6"/>
      <c r="O7" s="8"/>
      <c r="Q7" s="7"/>
      <c r="S7" s="8"/>
    </row>
    <row r="8" spans="1:19" x14ac:dyDescent="0.25">
      <c r="D8" s="8"/>
      <c r="F8" s="8"/>
      <c r="G8" s="8"/>
      <c r="H8" s="9"/>
      <c r="I8" s="8"/>
      <c r="J8" s="9"/>
      <c r="K8" s="8"/>
      <c r="L8" s="6"/>
      <c r="M8" s="8"/>
      <c r="N8" s="6"/>
      <c r="O8" s="8"/>
      <c r="Q8" s="8"/>
      <c r="S8" s="8"/>
    </row>
    <row r="9" spans="1:19" x14ac:dyDescent="0.25">
      <c r="A9" t="s">
        <v>8</v>
      </c>
      <c r="D9" s="10">
        <v>0</v>
      </c>
      <c r="E9" s="11"/>
      <c r="F9" s="10">
        <v>0</v>
      </c>
      <c r="G9" s="10">
        <f>67.7-0.7+4.6</f>
        <v>71.599999999999994</v>
      </c>
      <c r="H9" s="12"/>
      <c r="I9" s="13">
        <f>151+12</f>
        <v>163</v>
      </c>
      <c r="J9" s="12"/>
      <c r="K9" s="10">
        <f>29.1+5+4.1</f>
        <v>38.200000000000003</v>
      </c>
      <c r="L9" s="14" t="s">
        <v>9</v>
      </c>
      <c r="M9" s="15">
        <f>164-37+16</f>
        <v>143</v>
      </c>
      <c r="N9" s="14"/>
      <c r="O9" s="10">
        <v>1</v>
      </c>
      <c r="P9" s="11"/>
      <c r="Q9" s="10">
        <f>F9-O9</f>
        <v>-1</v>
      </c>
      <c r="S9" s="15">
        <v>3</v>
      </c>
    </row>
    <row r="10" spans="1:19" x14ac:dyDescent="0.25">
      <c r="D10" s="10"/>
      <c r="E10" s="11"/>
      <c r="F10" s="10"/>
      <c r="G10" s="10"/>
      <c r="H10" s="12"/>
      <c r="I10" s="13"/>
      <c r="J10" s="12"/>
      <c r="K10" s="10"/>
      <c r="L10" s="14"/>
      <c r="M10" s="15"/>
      <c r="N10" s="14"/>
      <c r="O10" s="10"/>
      <c r="P10" s="11"/>
      <c r="Q10" s="10"/>
      <c r="S10" s="15"/>
    </row>
    <row r="11" spans="1:19" x14ac:dyDescent="0.25">
      <c r="A11" t="s">
        <v>10</v>
      </c>
      <c r="D11" s="10">
        <v>0</v>
      </c>
      <c r="E11" s="11"/>
      <c r="F11" s="10">
        <v>0</v>
      </c>
      <c r="G11" s="10"/>
      <c r="H11" s="12"/>
      <c r="I11" s="13"/>
      <c r="J11" s="12"/>
      <c r="K11" s="10"/>
      <c r="L11" s="14"/>
      <c r="M11" s="15"/>
      <c r="N11" s="14"/>
      <c r="O11" s="10">
        <v>6</v>
      </c>
      <c r="P11" s="11"/>
      <c r="Q11" s="10">
        <f>F11-O11</f>
        <v>-6</v>
      </c>
      <c r="S11" s="15">
        <v>7</v>
      </c>
    </row>
    <row r="12" spans="1:19" x14ac:dyDescent="0.25">
      <c r="D12" s="10"/>
      <c r="E12" s="11"/>
      <c r="F12" s="10"/>
      <c r="G12" s="10"/>
      <c r="H12" s="12"/>
      <c r="I12" s="13"/>
      <c r="J12" s="12"/>
      <c r="K12" s="10"/>
      <c r="L12" s="14"/>
      <c r="M12" s="15"/>
      <c r="N12" s="14"/>
      <c r="O12" s="10"/>
      <c r="P12" s="11"/>
      <c r="Q12" s="10"/>
      <c r="S12" s="15"/>
    </row>
    <row r="13" spans="1:19" x14ac:dyDescent="0.25">
      <c r="A13" t="s">
        <v>11</v>
      </c>
      <c r="D13" s="10">
        <v>0</v>
      </c>
      <c r="E13" s="11"/>
      <c r="F13" s="10">
        <v>0</v>
      </c>
      <c r="G13" s="10"/>
      <c r="H13" s="12"/>
      <c r="I13" s="13"/>
      <c r="J13" s="12"/>
      <c r="K13" s="10"/>
      <c r="L13" s="14"/>
      <c r="M13" s="15"/>
      <c r="N13" s="14"/>
      <c r="O13" s="10">
        <v>1.6</v>
      </c>
      <c r="P13" s="11"/>
      <c r="Q13" s="10">
        <f>F13-O13</f>
        <v>-1.6</v>
      </c>
      <c r="S13" s="15">
        <v>7</v>
      </c>
    </row>
    <row r="14" spans="1:19" x14ac:dyDescent="0.25">
      <c r="D14" s="10"/>
      <c r="E14" s="11"/>
      <c r="F14" s="10"/>
      <c r="G14" s="10"/>
      <c r="H14" s="12"/>
      <c r="I14" s="13"/>
      <c r="J14" s="12"/>
      <c r="K14" s="10"/>
      <c r="L14" s="14"/>
      <c r="M14" s="15"/>
      <c r="N14" s="14"/>
      <c r="O14" s="10"/>
      <c r="P14" s="11"/>
      <c r="Q14" s="10"/>
      <c r="S14" s="15"/>
    </row>
    <row r="15" spans="1:19" x14ac:dyDescent="0.25">
      <c r="A15" t="s">
        <v>12</v>
      </c>
      <c r="D15" s="10">
        <v>0</v>
      </c>
      <c r="E15" s="11"/>
      <c r="F15" s="10">
        <v>0</v>
      </c>
      <c r="G15" s="10"/>
      <c r="H15" s="12"/>
      <c r="I15" s="13"/>
      <c r="J15" s="12"/>
      <c r="K15" s="10"/>
      <c r="L15" s="14"/>
      <c r="M15" s="15"/>
      <c r="N15" s="14"/>
      <c r="O15" s="10">
        <v>1.2</v>
      </c>
      <c r="P15" s="11"/>
      <c r="Q15" s="10">
        <f>F15-O15</f>
        <v>-1.2</v>
      </c>
      <c r="S15" s="15">
        <v>4</v>
      </c>
    </row>
    <row r="16" spans="1:19" x14ac:dyDescent="0.25">
      <c r="D16" s="10"/>
      <c r="E16" s="11"/>
      <c r="F16" s="10"/>
      <c r="G16" s="10"/>
      <c r="H16" s="12"/>
      <c r="I16" s="13"/>
      <c r="J16" s="12"/>
      <c r="K16" s="10"/>
      <c r="L16" s="14"/>
      <c r="M16" s="15"/>
      <c r="N16" s="14"/>
      <c r="O16" s="10"/>
      <c r="P16" s="11"/>
      <c r="Q16" s="10"/>
      <c r="S16" s="15"/>
    </row>
    <row r="17" spans="1:19" x14ac:dyDescent="0.25">
      <c r="A17" t="s">
        <v>13</v>
      </c>
      <c r="D17" s="10">
        <v>0</v>
      </c>
      <c r="E17" s="11"/>
      <c r="F17" s="10">
        <v>0</v>
      </c>
      <c r="G17" s="10"/>
      <c r="H17" s="12"/>
      <c r="I17" s="13"/>
      <c r="J17" s="12"/>
      <c r="K17" s="10"/>
      <c r="L17" s="14"/>
      <c r="M17" s="15"/>
      <c r="N17" s="14"/>
      <c r="O17" s="10">
        <v>1.6</v>
      </c>
      <c r="P17" s="11"/>
      <c r="Q17" s="10">
        <f>F17-O17</f>
        <v>-1.6</v>
      </c>
      <c r="S17" s="15">
        <v>6</v>
      </c>
    </row>
    <row r="18" spans="1:19" x14ac:dyDescent="0.25">
      <c r="D18" s="10"/>
      <c r="E18" s="11"/>
      <c r="F18" s="10"/>
      <c r="G18" s="10"/>
      <c r="H18" s="12"/>
      <c r="I18" s="13"/>
      <c r="J18" s="12"/>
      <c r="K18" s="10"/>
      <c r="L18" s="14"/>
      <c r="M18" s="15"/>
      <c r="N18" s="14"/>
      <c r="O18" s="10"/>
      <c r="P18" s="11"/>
      <c r="Q18" s="10"/>
      <c r="S18" s="15"/>
    </row>
    <row r="19" spans="1:19" x14ac:dyDescent="0.25">
      <c r="A19" t="s">
        <v>14</v>
      </c>
      <c r="D19" s="10">
        <v>0</v>
      </c>
      <c r="E19" s="11"/>
      <c r="F19" s="10">
        <v>0</v>
      </c>
      <c r="G19" s="10"/>
      <c r="H19" s="12"/>
      <c r="I19" s="13"/>
      <c r="J19" s="12"/>
      <c r="K19" s="10"/>
      <c r="L19" s="14"/>
      <c r="M19" s="15"/>
      <c r="N19" s="14"/>
      <c r="O19" s="10">
        <v>1.6</v>
      </c>
      <c r="P19" s="11"/>
      <c r="Q19" s="10">
        <f>F19-O19</f>
        <v>-1.6</v>
      </c>
      <c r="S19" s="15">
        <v>4</v>
      </c>
    </row>
    <row r="20" spans="1:19" x14ac:dyDescent="0.25">
      <c r="D20" s="10"/>
      <c r="E20" s="11"/>
      <c r="F20" s="10"/>
      <c r="G20" s="10"/>
      <c r="H20" s="12"/>
      <c r="I20" s="13"/>
      <c r="J20" s="12"/>
      <c r="K20" s="10"/>
      <c r="L20" s="14"/>
      <c r="M20" s="15"/>
      <c r="N20" s="14"/>
      <c r="O20" s="10"/>
      <c r="P20" s="11"/>
      <c r="Q20" s="10"/>
      <c r="S20" s="15"/>
    </row>
    <row r="21" spans="1:19" x14ac:dyDescent="0.25">
      <c r="A21" t="s">
        <v>15</v>
      </c>
      <c r="D21" s="10">
        <v>0</v>
      </c>
      <c r="E21" s="11"/>
      <c r="F21" s="10">
        <v>0</v>
      </c>
      <c r="G21" s="10"/>
      <c r="H21" s="12"/>
      <c r="I21" s="13"/>
      <c r="J21" s="12"/>
      <c r="K21" s="10" t="s">
        <v>9</v>
      </c>
      <c r="L21" s="14"/>
      <c r="M21" s="15"/>
      <c r="N21" s="14"/>
      <c r="O21" s="10">
        <v>1.2</v>
      </c>
      <c r="P21" s="11"/>
      <c r="Q21" s="10">
        <f>F21-O21</f>
        <v>-1.2</v>
      </c>
      <c r="S21" s="15">
        <v>4</v>
      </c>
    </row>
    <row r="22" spans="1:19" x14ac:dyDescent="0.25">
      <c r="D22" s="10"/>
      <c r="E22" s="11"/>
      <c r="F22" s="10"/>
      <c r="G22" s="10"/>
      <c r="H22" s="12"/>
      <c r="I22" s="16"/>
      <c r="J22" s="12"/>
      <c r="K22" s="17"/>
      <c r="L22" s="11"/>
      <c r="M22" s="15"/>
      <c r="N22" s="11"/>
      <c r="O22" s="10"/>
      <c r="P22" s="11"/>
      <c r="Q22" s="10"/>
      <c r="S22" s="15"/>
    </row>
    <row r="23" spans="1:19" x14ac:dyDescent="0.25">
      <c r="A23" t="s">
        <v>16</v>
      </c>
      <c r="D23" s="10">
        <v>0</v>
      </c>
      <c r="E23" s="11"/>
      <c r="F23" s="10">
        <v>0</v>
      </c>
      <c r="G23" s="10"/>
      <c r="H23" s="12"/>
      <c r="I23" s="13"/>
      <c r="J23" s="12"/>
      <c r="K23" s="10"/>
      <c r="L23" s="14"/>
      <c r="M23" s="15"/>
      <c r="N23" s="14"/>
      <c r="O23" s="10">
        <v>1.8</v>
      </c>
      <c r="P23" s="11"/>
      <c r="Q23" s="10">
        <f>F23-O23</f>
        <v>-1.8</v>
      </c>
      <c r="S23" s="15">
        <v>7</v>
      </c>
    </row>
    <row r="24" spans="1:19" x14ac:dyDescent="0.25">
      <c r="D24" s="10"/>
      <c r="E24" s="11"/>
      <c r="F24" s="10"/>
      <c r="G24" s="10"/>
      <c r="H24" s="12"/>
      <c r="I24" s="16"/>
      <c r="J24" s="12"/>
      <c r="K24" s="17"/>
      <c r="L24" s="11"/>
      <c r="M24" s="15"/>
      <c r="N24" s="11"/>
      <c r="O24" s="10"/>
      <c r="P24" s="11"/>
      <c r="Q24" s="10"/>
      <c r="S24" s="15"/>
    </row>
    <row r="25" spans="1:19" x14ac:dyDescent="0.25">
      <c r="A25" t="s">
        <v>17</v>
      </c>
      <c r="D25" s="10">
        <v>0</v>
      </c>
      <c r="E25" s="11"/>
      <c r="F25" s="10">
        <v>0</v>
      </c>
      <c r="G25" s="10"/>
      <c r="H25" s="12"/>
      <c r="I25" s="13"/>
      <c r="J25" s="12"/>
      <c r="K25" s="10"/>
      <c r="L25" s="14"/>
      <c r="M25" s="15"/>
      <c r="N25" s="14"/>
      <c r="O25" s="10">
        <v>1.9</v>
      </c>
      <c r="P25" s="11"/>
      <c r="Q25" s="10">
        <f>F25-O25</f>
        <v>-1.9</v>
      </c>
      <c r="S25" s="15">
        <v>7</v>
      </c>
    </row>
    <row r="26" spans="1:19" x14ac:dyDescent="0.25">
      <c r="D26" s="10"/>
      <c r="E26" s="11"/>
      <c r="F26" s="10"/>
      <c r="G26" s="10"/>
      <c r="H26" s="12"/>
      <c r="I26" s="16"/>
      <c r="J26" s="12"/>
      <c r="K26" s="17"/>
      <c r="L26" s="11"/>
      <c r="M26" s="15"/>
      <c r="N26" s="11"/>
      <c r="O26" s="10"/>
      <c r="P26" s="11"/>
      <c r="Q26" s="10"/>
      <c r="S26" s="15"/>
    </row>
    <row r="27" spans="1:19" x14ac:dyDescent="0.25">
      <c r="A27" t="s">
        <v>18</v>
      </c>
      <c r="D27" s="10">
        <v>0</v>
      </c>
      <c r="E27" s="11"/>
      <c r="F27" s="10">
        <v>0</v>
      </c>
      <c r="G27" s="10"/>
      <c r="H27" s="12"/>
      <c r="I27" s="13"/>
      <c r="J27" s="12"/>
      <c r="K27" s="10"/>
      <c r="L27" s="14"/>
      <c r="M27" s="15"/>
      <c r="N27" s="14"/>
      <c r="O27" s="10">
        <v>2.9</v>
      </c>
      <c r="P27" s="11"/>
      <c r="Q27" s="10">
        <f>F27-O27</f>
        <v>-2.9</v>
      </c>
      <c r="S27" s="15">
        <f>9+2</f>
        <v>11</v>
      </c>
    </row>
    <row r="28" spans="1:19" x14ac:dyDescent="0.25">
      <c r="D28" s="10"/>
      <c r="E28" s="11"/>
      <c r="F28" s="10"/>
      <c r="G28" s="10"/>
      <c r="H28" s="12"/>
      <c r="I28" s="16"/>
      <c r="J28" s="12"/>
      <c r="K28" s="17"/>
      <c r="L28" s="11"/>
      <c r="M28" s="15"/>
      <c r="N28" s="11"/>
      <c r="O28" s="10"/>
      <c r="P28" s="11"/>
      <c r="Q28" s="10"/>
      <c r="S28" s="15"/>
    </row>
    <row r="29" spans="1:19" x14ac:dyDescent="0.25">
      <c r="A29" t="s">
        <v>19</v>
      </c>
      <c r="D29" s="10">
        <v>0</v>
      </c>
      <c r="E29" s="11"/>
      <c r="F29" s="10">
        <v>0</v>
      </c>
      <c r="G29" s="10"/>
      <c r="H29" s="12"/>
      <c r="I29" s="13"/>
      <c r="J29" s="12"/>
      <c r="K29" s="10"/>
      <c r="L29" s="14"/>
      <c r="M29" s="15"/>
      <c r="N29" s="14"/>
      <c r="O29" s="10">
        <v>0</v>
      </c>
      <c r="P29" s="11"/>
      <c r="Q29" s="10">
        <f>F29-O29</f>
        <v>0</v>
      </c>
      <c r="S29" s="15">
        <v>0</v>
      </c>
    </row>
    <row r="30" spans="1:19" x14ac:dyDescent="0.25">
      <c r="D30" s="10"/>
      <c r="E30" s="11"/>
      <c r="F30" s="10"/>
      <c r="G30" s="10"/>
      <c r="H30" s="12"/>
      <c r="I30" s="13"/>
      <c r="J30" s="12"/>
      <c r="K30" s="10"/>
      <c r="L30" s="14"/>
      <c r="M30" s="15"/>
      <c r="N30" s="14"/>
      <c r="O30" s="10"/>
      <c r="P30" s="11"/>
      <c r="Q30" s="10"/>
      <c r="S30" s="15"/>
    </row>
    <row r="31" spans="1:19" x14ac:dyDescent="0.25">
      <c r="A31" t="s">
        <v>20</v>
      </c>
      <c r="D31" s="10">
        <v>0</v>
      </c>
      <c r="E31" s="11"/>
      <c r="F31" s="10">
        <v>0</v>
      </c>
      <c r="G31" s="10"/>
      <c r="H31" s="12"/>
      <c r="I31" s="13"/>
      <c r="J31" s="12"/>
      <c r="K31" s="10"/>
      <c r="L31" s="14"/>
      <c r="M31" s="15"/>
      <c r="N31" s="14"/>
      <c r="O31" s="10">
        <v>0.5</v>
      </c>
      <c r="P31" s="11"/>
      <c r="Q31" s="10">
        <f>F31-O31</f>
        <v>-0.5</v>
      </c>
      <c r="S31" s="15">
        <v>2</v>
      </c>
    </row>
    <row r="32" spans="1:19" x14ac:dyDescent="0.25">
      <c r="D32" s="10"/>
      <c r="E32" s="11"/>
      <c r="F32" s="10"/>
      <c r="G32" s="10"/>
      <c r="H32" s="12"/>
      <c r="I32" s="13"/>
      <c r="J32" s="12"/>
      <c r="K32" s="10"/>
      <c r="L32" s="14"/>
      <c r="M32" s="15"/>
      <c r="N32" s="14"/>
      <c r="O32" s="10"/>
      <c r="P32" s="11"/>
      <c r="Q32" s="10"/>
      <c r="S32" s="15"/>
    </row>
    <row r="33" spans="1:19" x14ac:dyDescent="0.25">
      <c r="A33" s="18" t="s">
        <v>21</v>
      </c>
      <c r="B33" s="18"/>
      <c r="C33" s="18"/>
      <c r="D33" s="19">
        <v>0</v>
      </c>
      <c r="E33" s="20"/>
      <c r="F33" s="19">
        <v>425</v>
      </c>
      <c r="G33" s="19"/>
      <c r="H33" s="21"/>
      <c r="I33" s="22"/>
      <c r="J33" s="21"/>
      <c r="K33" s="19"/>
      <c r="L33" s="20"/>
      <c r="M33" s="23"/>
      <c r="N33" s="20"/>
      <c r="O33" s="19">
        <f>SUM(O9:O31)</f>
        <v>21.299999999999997</v>
      </c>
      <c r="P33" s="20"/>
      <c r="Q33" s="19">
        <f>F33-O33</f>
        <v>403.7</v>
      </c>
      <c r="R33" s="18"/>
      <c r="S33" s="23">
        <f>SUM(S9:S31)</f>
        <v>62</v>
      </c>
    </row>
    <row r="34" spans="1:19" x14ac:dyDescent="0.25">
      <c r="A34" s="18"/>
      <c r="B34" s="18"/>
      <c r="C34" s="18"/>
      <c r="D34" s="19"/>
      <c r="E34" s="20"/>
      <c r="F34" s="19"/>
      <c r="G34" s="19"/>
      <c r="H34" s="21"/>
      <c r="I34" s="22"/>
      <c r="J34" s="21"/>
      <c r="K34" s="19"/>
      <c r="L34" s="20"/>
      <c r="M34" s="23"/>
      <c r="N34" s="20"/>
      <c r="O34" s="19"/>
      <c r="P34" s="20"/>
      <c r="Q34" s="19"/>
      <c r="R34" s="18"/>
      <c r="S34" s="23"/>
    </row>
    <row r="35" spans="1:19" x14ac:dyDescent="0.25">
      <c r="A35" s="24" t="s">
        <v>22</v>
      </c>
      <c r="B35" s="18"/>
      <c r="C35" s="18"/>
      <c r="D35" s="19">
        <v>0</v>
      </c>
      <c r="E35" s="20"/>
      <c r="F35" s="19">
        <v>0</v>
      </c>
      <c r="G35" s="19"/>
      <c r="H35" s="21"/>
      <c r="I35" s="22"/>
      <c r="J35" s="21"/>
      <c r="K35" s="19"/>
      <c r="L35" s="20"/>
      <c r="M35" s="23"/>
      <c r="N35" s="20"/>
      <c r="O35" s="25">
        <v>1.3</v>
      </c>
      <c r="P35" s="26"/>
      <c r="Q35" s="10">
        <f>F35-O35</f>
        <v>-1.3</v>
      </c>
      <c r="R35" s="24"/>
      <c r="S35" s="27">
        <v>5</v>
      </c>
    </row>
    <row r="36" spans="1:19" x14ac:dyDescent="0.25">
      <c r="A36" s="24"/>
      <c r="B36" s="18"/>
      <c r="C36" s="18"/>
      <c r="D36" s="19"/>
      <c r="E36" s="20"/>
      <c r="F36" s="19"/>
      <c r="G36" s="19"/>
      <c r="H36" s="21"/>
      <c r="I36" s="22"/>
      <c r="J36" s="21"/>
      <c r="K36" s="19"/>
      <c r="L36" s="20"/>
      <c r="M36" s="23"/>
      <c r="N36" s="20"/>
      <c r="O36" s="25"/>
      <c r="P36" s="26"/>
      <c r="Q36" s="25"/>
      <c r="R36" s="24"/>
      <c r="S36" s="27"/>
    </row>
    <row r="37" spans="1:19" x14ac:dyDescent="0.25">
      <c r="A37" s="24" t="s">
        <v>23</v>
      </c>
      <c r="B37" s="18"/>
      <c r="C37" s="18"/>
      <c r="D37" s="19">
        <v>0</v>
      </c>
      <c r="E37" s="20"/>
      <c r="F37" s="19">
        <v>0</v>
      </c>
      <c r="G37" s="19"/>
      <c r="H37" s="21"/>
      <c r="I37" s="22"/>
      <c r="J37" s="21"/>
      <c r="K37" s="19"/>
      <c r="L37" s="20"/>
      <c r="M37" s="23"/>
      <c r="N37" s="20"/>
      <c r="O37" s="25">
        <v>1.2</v>
      </c>
      <c r="P37" s="26"/>
      <c r="Q37" s="10">
        <f>F37-O37</f>
        <v>-1.2</v>
      </c>
      <c r="R37" s="24"/>
      <c r="S37" s="27">
        <v>5</v>
      </c>
    </row>
    <row r="38" spans="1:19" x14ac:dyDescent="0.25">
      <c r="A38" s="24"/>
      <c r="B38" s="18"/>
      <c r="C38" s="18"/>
      <c r="D38" s="19"/>
      <c r="E38" s="20"/>
      <c r="F38" s="19"/>
      <c r="G38" s="19"/>
      <c r="H38" s="21"/>
      <c r="I38" s="22"/>
      <c r="J38" s="21"/>
      <c r="K38" s="19"/>
      <c r="L38" s="20"/>
      <c r="M38" s="23"/>
      <c r="N38" s="20"/>
      <c r="O38" s="25"/>
      <c r="P38" s="26"/>
      <c r="Q38" s="25"/>
      <c r="R38" s="24"/>
      <c r="S38" s="27"/>
    </row>
    <row r="39" spans="1:19" x14ac:dyDescent="0.25">
      <c r="A39" s="24" t="s">
        <v>24</v>
      </c>
      <c r="B39" s="18"/>
      <c r="C39" s="18"/>
      <c r="D39" s="19">
        <v>0</v>
      </c>
      <c r="E39" s="20"/>
      <c r="F39" s="19">
        <v>0</v>
      </c>
      <c r="G39" s="19"/>
      <c r="H39" s="21"/>
      <c r="I39" s="22"/>
      <c r="J39" s="21"/>
      <c r="K39" s="19"/>
      <c r="L39" s="20"/>
      <c r="M39" s="23"/>
      <c r="N39" s="20"/>
      <c r="O39" s="25">
        <v>1.7</v>
      </c>
      <c r="P39" s="26"/>
      <c r="Q39" s="10">
        <f>F39-O39</f>
        <v>-1.7</v>
      </c>
      <c r="R39" s="24"/>
      <c r="S39" s="27">
        <v>7</v>
      </c>
    </row>
    <row r="40" spans="1:19" x14ac:dyDescent="0.25">
      <c r="A40" s="24"/>
      <c r="B40" s="18"/>
      <c r="C40" s="18"/>
      <c r="D40" s="19"/>
      <c r="E40" s="20"/>
      <c r="F40" s="19"/>
      <c r="G40" s="19"/>
      <c r="H40" s="21"/>
      <c r="I40" s="22"/>
      <c r="J40" s="21"/>
      <c r="K40" s="19"/>
      <c r="L40" s="20"/>
      <c r="M40" s="23"/>
      <c r="N40" s="20"/>
      <c r="O40" s="25"/>
      <c r="P40" s="26"/>
      <c r="Q40" s="25"/>
      <c r="R40" s="24"/>
      <c r="S40" s="27"/>
    </row>
    <row r="41" spans="1:19" x14ac:dyDescent="0.25">
      <c r="A41" s="24" t="s">
        <v>25</v>
      </c>
      <c r="B41" s="18"/>
      <c r="C41" s="18"/>
      <c r="D41" s="19">
        <v>0</v>
      </c>
      <c r="E41" s="20"/>
      <c r="F41" s="19">
        <v>0</v>
      </c>
      <c r="G41" s="19"/>
      <c r="H41" s="21"/>
      <c r="I41" s="22"/>
      <c r="J41" s="21"/>
      <c r="K41" s="19"/>
      <c r="L41" s="20"/>
      <c r="M41" s="23"/>
      <c r="N41" s="20"/>
      <c r="O41" s="25">
        <v>0.9</v>
      </c>
      <c r="P41" s="26"/>
      <c r="Q41" s="10">
        <f>F41-O41</f>
        <v>-0.9</v>
      </c>
      <c r="R41" s="24"/>
      <c r="S41" s="27">
        <v>4</v>
      </c>
    </row>
    <row r="42" spans="1:19" x14ac:dyDescent="0.25">
      <c r="A42" s="24"/>
      <c r="B42" s="18"/>
      <c r="C42" s="18"/>
      <c r="D42" s="19"/>
      <c r="E42" s="20"/>
      <c r="F42" s="19"/>
      <c r="G42" s="19"/>
      <c r="H42" s="21"/>
      <c r="I42" s="22"/>
      <c r="J42" s="21"/>
      <c r="K42" s="19"/>
      <c r="L42" s="20"/>
      <c r="M42" s="23"/>
      <c r="N42" s="20"/>
      <c r="O42" s="25"/>
      <c r="P42" s="26"/>
      <c r="Q42" s="25"/>
      <c r="R42" s="24"/>
      <c r="S42" s="27"/>
    </row>
    <row r="43" spans="1:19" x14ac:dyDescent="0.25">
      <c r="A43" s="24" t="s">
        <v>26</v>
      </c>
      <c r="B43" s="18"/>
      <c r="C43" s="18"/>
      <c r="D43" s="19">
        <v>0</v>
      </c>
      <c r="E43" s="20"/>
      <c r="F43" s="19">
        <v>0</v>
      </c>
      <c r="G43" s="19"/>
      <c r="H43" s="21"/>
      <c r="I43" s="22"/>
      <c r="J43" s="21"/>
      <c r="K43" s="19"/>
      <c r="L43" s="20"/>
      <c r="M43" s="23"/>
      <c r="N43" s="20"/>
      <c r="O43" s="25">
        <v>1.3</v>
      </c>
      <c r="P43" s="26"/>
      <c r="Q43" s="10">
        <f>F43-O43</f>
        <v>-1.3</v>
      </c>
      <c r="R43" s="24"/>
      <c r="S43" s="27">
        <v>6</v>
      </c>
    </row>
    <row r="44" spans="1:19" x14ac:dyDescent="0.25">
      <c r="A44" s="24"/>
      <c r="B44" s="18"/>
      <c r="C44" s="18"/>
      <c r="D44" s="19"/>
      <c r="E44" s="20"/>
      <c r="F44" s="19"/>
      <c r="G44" s="19"/>
      <c r="H44" s="21"/>
      <c r="I44" s="22"/>
      <c r="J44" s="21"/>
      <c r="K44" s="19"/>
      <c r="L44" s="20"/>
      <c r="M44" s="23"/>
      <c r="N44" s="20"/>
      <c r="O44" s="25"/>
      <c r="P44" s="26"/>
      <c r="Q44" s="25"/>
      <c r="R44" s="24"/>
      <c r="S44" s="27"/>
    </row>
    <row r="45" spans="1:19" x14ac:dyDescent="0.25">
      <c r="A45" s="24" t="s">
        <v>27</v>
      </c>
      <c r="B45" s="18"/>
      <c r="C45" s="18"/>
      <c r="D45" s="19">
        <v>0</v>
      </c>
      <c r="E45" s="20"/>
      <c r="F45" s="19">
        <v>0</v>
      </c>
      <c r="G45" s="19"/>
      <c r="H45" s="21"/>
      <c r="I45" s="22"/>
      <c r="J45" s="21"/>
      <c r="K45" s="19"/>
      <c r="L45" s="20"/>
      <c r="M45" s="23"/>
      <c r="N45" s="20"/>
      <c r="O45" s="25">
        <v>1</v>
      </c>
      <c r="P45" s="26"/>
      <c r="Q45" s="10">
        <f>F45-O45</f>
        <v>-1</v>
      </c>
      <c r="R45" s="24"/>
      <c r="S45" s="27">
        <v>4</v>
      </c>
    </row>
    <row r="46" spans="1:19" x14ac:dyDescent="0.25">
      <c r="A46" s="24"/>
      <c r="B46" s="18"/>
      <c r="C46" s="18"/>
      <c r="D46" s="19"/>
      <c r="E46" s="20"/>
      <c r="F46" s="19"/>
      <c r="G46" s="19"/>
      <c r="H46" s="21"/>
      <c r="I46" s="22"/>
      <c r="J46" s="21"/>
      <c r="K46" s="19"/>
      <c r="L46" s="20"/>
      <c r="M46" s="23"/>
      <c r="N46" s="20"/>
      <c r="O46" s="25"/>
      <c r="P46" s="26"/>
      <c r="Q46" s="10"/>
      <c r="R46" s="24"/>
      <c r="S46" s="27"/>
    </row>
    <row r="47" spans="1:19" x14ac:dyDescent="0.25">
      <c r="A47" s="24" t="s">
        <v>28</v>
      </c>
      <c r="D47" s="10">
        <v>0</v>
      </c>
      <c r="E47" s="11"/>
      <c r="F47" s="10">
        <v>0</v>
      </c>
      <c r="G47" s="10"/>
      <c r="H47" s="12"/>
      <c r="I47" s="16"/>
      <c r="J47" s="12"/>
      <c r="K47" s="10"/>
      <c r="L47" s="11"/>
      <c r="M47" s="15"/>
      <c r="N47" s="11"/>
      <c r="O47" s="10">
        <v>4.3</v>
      </c>
      <c r="P47" s="11"/>
      <c r="Q47" s="10">
        <f>F47-O47</f>
        <v>-4.3</v>
      </c>
      <c r="S47" s="15">
        <v>16</v>
      </c>
    </row>
    <row r="48" spans="1:19" x14ac:dyDescent="0.25">
      <c r="D48" s="10"/>
      <c r="E48" s="11"/>
      <c r="F48" s="10"/>
      <c r="G48" s="10"/>
      <c r="H48" s="12"/>
      <c r="I48" s="16"/>
      <c r="J48" s="12"/>
      <c r="K48" s="17"/>
      <c r="L48" s="11"/>
      <c r="M48" s="15"/>
      <c r="N48" s="11"/>
      <c r="O48" s="10"/>
      <c r="P48" s="11"/>
      <c r="Q48" s="10"/>
      <c r="S48" s="15"/>
    </row>
    <row r="49" spans="1:19" x14ac:dyDescent="0.25">
      <c r="A49" s="18" t="s">
        <v>29</v>
      </c>
      <c r="D49" s="10">
        <v>0</v>
      </c>
      <c r="E49" s="11"/>
      <c r="F49" s="19">
        <v>250</v>
      </c>
      <c r="G49" s="19">
        <v>29.9</v>
      </c>
      <c r="H49" s="21"/>
      <c r="I49" s="22">
        <v>147</v>
      </c>
      <c r="J49" s="21"/>
      <c r="K49" s="19">
        <f>32.8+6.4+0.5</f>
        <v>39.699999999999996</v>
      </c>
      <c r="L49" s="20"/>
      <c r="M49" s="23">
        <f>216-29</f>
        <v>187</v>
      </c>
      <c r="N49" s="20"/>
      <c r="O49" s="19">
        <f>SUM(O35:O47)</f>
        <v>11.7</v>
      </c>
      <c r="P49" s="20"/>
      <c r="Q49" s="19">
        <f>F49-O49</f>
        <v>238.3</v>
      </c>
      <c r="R49" s="18"/>
      <c r="S49" s="23">
        <f>SUM(S35:S47)</f>
        <v>47</v>
      </c>
    </row>
    <row r="50" spans="1:19" x14ac:dyDescent="0.25">
      <c r="D50" s="10"/>
      <c r="E50" s="11"/>
      <c r="F50" s="10"/>
      <c r="G50" s="10"/>
      <c r="H50" s="12"/>
      <c r="I50" s="16"/>
      <c r="J50" s="12"/>
      <c r="K50" s="10"/>
      <c r="L50" s="11"/>
      <c r="M50" s="15"/>
      <c r="N50" s="11"/>
      <c r="O50" s="10"/>
      <c r="P50" s="11"/>
      <c r="Q50" s="10"/>
      <c r="S50" s="15"/>
    </row>
    <row r="51" spans="1:19" x14ac:dyDescent="0.25">
      <c r="A51" t="s">
        <v>30</v>
      </c>
      <c r="D51" s="10">
        <v>0</v>
      </c>
      <c r="E51" s="11"/>
      <c r="F51" s="10">
        <v>150</v>
      </c>
      <c r="G51" s="10">
        <v>18.100000000000001</v>
      </c>
      <c r="H51" s="12"/>
      <c r="I51" s="28">
        <v>67</v>
      </c>
      <c r="J51" s="12"/>
      <c r="K51" s="10">
        <f>27.3+6.5</f>
        <v>33.799999999999997</v>
      </c>
      <c r="L51" s="11"/>
      <c r="M51" s="15">
        <f>106-10</f>
        <v>96</v>
      </c>
      <c r="N51" s="11"/>
      <c r="O51" s="10">
        <v>4.2</v>
      </c>
      <c r="P51" s="11"/>
      <c r="Q51" s="10">
        <f>F51-O51</f>
        <v>145.80000000000001</v>
      </c>
      <c r="S51" s="15">
        <v>16</v>
      </c>
    </row>
    <row r="52" spans="1:19" x14ac:dyDescent="0.25">
      <c r="D52" s="10"/>
      <c r="E52" s="11"/>
      <c r="F52" s="10"/>
      <c r="G52" s="10"/>
      <c r="H52" s="12"/>
      <c r="I52" s="28"/>
      <c r="J52" s="12"/>
      <c r="K52" s="10"/>
      <c r="L52" s="11"/>
      <c r="M52" s="15"/>
      <c r="N52" s="11"/>
      <c r="O52" s="10"/>
      <c r="P52" s="11"/>
      <c r="Q52" s="10"/>
      <c r="S52" s="15"/>
    </row>
    <row r="53" spans="1:19" x14ac:dyDescent="0.25">
      <c r="A53" t="s">
        <v>31</v>
      </c>
      <c r="D53" s="10">
        <v>0</v>
      </c>
      <c r="E53" s="11"/>
      <c r="F53" s="10">
        <v>0</v>
      </c>
      <c r="G53" s="10"/>
      <c r="H53" s="12"/>
      <c r="I53" s="16"/>
      <c r="J53" s="12"/>
      <c r="K53" s="10"/>
      <c r="L53" s="11"/>
      <c r="M53" s="15"/>
      <c r="N53" s="11"/>
      <c r="O53" s="10">
        <v>4.0999999999999996</v>
      </c>
      <c r="P53" s="11"/>
      <c r="Q53" s="10">
        <f>F53-O53</f>
        <v>-4.0999999999999996</v>
      </c>
      <c r="S53" s="15">
        <v>12</v>
      </c>
    </row>
    <row r="54" spans="1:19" x14ac:dyDescent="0.25">
      <c r="D54" s="10"/>
      <c r="E54" s="11"/>
      <c r="F54" s="10"/>
      <c r="G54" s="10"/>
      <c r="H54" s="12"/>
      <c r="I54" s="16"/>
      <c r="J54" s="12"/>
      <c r="K54" s="10"/>
      <c r="L54" s="11"/>
      <c r="M54" s="15"/>
      <c r="N54" s="11"/>
      <c r="O54" s="10"/>
      <c r="P54" s="11"/>
      <c r="Q54" s="10"/>
      <c r="S54" s="15"/>
    </row>
    <row r="55" spans="1:19" x14ac:dyDescent="0.25">
      <c r="A55" s="18" t="s">
        <v>32</v>
      </c>
      <c r="B55" s="18"/>
      <c r="C55" s="18"/>
      <c r="D55" s="19">
        <f>SUM(D49:D53)</f>
        <v>0</v>
      </c>
      <c r="E55" s="20"/>
      <c r="F55" s="19">
        <f>SUM(F51:F53)</f>
        <v>150</v>
      </c>
      <c r="G55" s="19"/>
      <c r="H55" s="21"/>
      <c r="I55" s="29"/>
      <c r="J55" s="21"/>
      <c r="K55" s="19"/>
      <c r="L55" s="20"/>
      <c r="M55" s="23"/>
      <c r="N55" s="20"/>
      <c r="O55" s="19">
        <f>SUM(O51:O53)</f>
        <v>8.3000000000000007</v>
      </c>
      <c r="P55" s="20"/>
      <c r="Q55" s="19">
        <f>SUM(Q51:Q53)</f>
        <v>141.70000000000002</v>
      </c>
      <c r="R55" s="18"/>
      <c r="S55" s="23">
        <f>SUM(S51:S53)</f>
        <v>28</v>
      </c>
    </row>
    <row r="56" spans="1:19" x14ac:dyDescent="0.25">
      <c r="D56" s="10"/>
      <c r="E56" s="11"/>
      <c r="F56" s="10"/>
      <c r="G56" s="10"/>
      <c r="H56" s="12"/>
      <c r="I56" s="16"/>
      <c r="J56" s="12"/>
      <c r="K56" s="10"/>
      <c r="L56" s="11"/>
      <c r="M56" s="15"/>
      <c r="N56" s="11"/>
      <c r="O56" s="10"/>
      <c r="P56" s="11"/>
      <c r="Q56" s="10"/>
      <c r="S56" s="15"/>
    </row>
    <row r="57" spans="1:19" x14ac:dyDescent="0.25">
      <c r="A57" t="s">
        <v>33</v>
      </c>
      <c r="D57" s="10">
        <v>0</v>
      </c>
      <c r="E57" s="11"/>
      <c r="F57" s="10">
        <v>25</v>
      </c>
      <c r="G57" s="10">
        <v>8</v>
      </c>
      <c r="H57" s="12"/>
      <c r="I57" s="28">
        <v>47</v>
      </c>
      <c r="J57" s="12"/>
      <c r="K57" s="10">
        <v>9</v>
      </c>
      <c r="L57" s="11"/>
      <c r="M57" s="15">
        <v>49</v>
      </c>
      <c r="N57" s="11"/>
      <c r="O57" s="10">
        <v>1.1000000000000001</v>
      </c>
      <c r="P57" s="11"/>
      <c r="Q57" s="10">
        <f>F57-O57</f>
        <v>23.9</v>
      </c>
      <c r="S57" s="15">
        <v>5</v>
      </c>
    </row>
    <row r="58" spans="1:19" x14ac:dyDescent="0.25">
      <c r="A58" t="s">
        <v>34</v>
      </c>
      <c r="D58" s="10"/>
      <c r="E58" s="11"/>
      <c r="F58" s="10"/>
      <c r="G58" s="10"/>
      <c r="H58" s="12"/>
      <c r="I58" s="16"/>
      <c r="J58" s="12"/>
      <c r="K58" s="10"/>
      <c r="L58" s="11"/>
      <c r="M58" s="15"/>
      <c r="N58" s="11"/>
      <c r="O58" s="10"/>
      <c r="P58" s="11"/>
      <c r="Q58" s="10"/>
      <c r="S58" s="15"/>
    </row>
    <row r="59" spans="1:19" x14ac:dyDescent="0.25">
      <c r="A59" t="s">
        <v>34</v>
      </c>
      <c r="D59" s="10"/>
      <c r="E59" s="11"/>
      <c r="F59" s="10">
        <v>0</v>
      </c>
      <c r="G59" s="10">
        <v>0</v>
      </c>
      <c r="H59" s="12"/>
      <c r="I59" s="28">
        <v>0</v>
      </c>
      <c r="J59" s="12"/>
      <c r="K59" s="10">
        <v>0</v>
      </c>
      <c r="L59" s="11"/>
      <c r="M59" s="15">
        <v>0</v>
      </c>
      <c r="N59" s="11"/>
      <c r="O59" s="10">
        <v>0</v>
      </c>
      <c r="P59" s="11"/>
      <c r="Q59" s="10">
        <f>F59-O59</f>
        <v>0</v>
      </c>
      <c r="S59" s="15">
        <v>0</v>
      </c>
    </row>
    <row r="60" spans="1:19" x14ac:dyDescent="0.25">
      <c r="D60" s="10"/>
      <c r="E60" s="11"/>
      <c r="F60" s="10"/>
      <c r="G60" s="10"/>
      <c r="H60" s="12"/>
      <c r="I60" s="28"/>
      <c r="J60" s="12"/>
      <c r="K60" s="10"/>
      <c r="L60" s="11"/>
      <c r="M60" s="15"/>
      <c r="N60" s="11"/>
      <c r="O60" s="10"/>
      <c r="P60" s="11"/>
      <c r="Q60" s="10"/>
      <c r="S60" s="15"/>
    </row>
    <row r="61" spans="1:19" x14ac:dyDescent="0.25">
      <c r="A61" t="s">
        <v>35</v>
      </c>
      <c r="D61" s="10">
        <v>0</v>
      </c>
      <c r="E61" s="11"/>
      <c r="F61" s="10">
        <v>25</v>
      </c>
      <c r="G61" s="10"/>
      <c r="H61" s="12"/>
      <c r="I61" s="16"/>
      <c r="J61" s="12"/>
      <c r="K61" s="10"/>
      <c r="L61" s="11"/>
      <c r="M61" s="15"/>
      <c r="N61" s="11"/>
      <c r="O61" s="10">
        <v>2.6</v>
      </c>
      <c r="P61" s="11"/>
      <c r="Q61" s="10">
        <f>F61-O61</f>
        <v>22.4</v>
      </c>
      <c r="S61" s="15">
        <v>11</v>
      </c>
    </row>
    <row r="62" spans="1:19" x14ac:dyDescent="0.25">
      <c r="A62" t="s">
        <v>36</v>
      </c>
      <c r="D62" s="10"/>
      <c r="E62" s="11"/>
      <c r="F62" s="10"/>
      <c r="G62" s="10">
        <v>162</v>
      </c>
      <c r="H62" s="12"/>
      <c r="I62" s="28">
        <v>151</v>
      </c>
      <c r="J62" s="12"/>
      <c r="K62" s="10">
        <v>140</v>
      </c>
      <c r="L62" s="11"/>
      <c r="M62" s="13">
        <f>25+17</f>
        <v>42</v>
      </c>
      <c r="N62" s="11"/>
      <c r="O62" s="10">
        <v>0</v>
      </c>
      <c r="P62" s="11"/>
      <c r="Q62" s="10"/>
      <c r="S62" s="16">
        <v>0</v>
      </c>
    </row>
    <row r="63" spans="1:19" x14ac:dyDescent="0.25">
      <c r="D63" s="10"/>
      <c r="E63" s="11"/>
      <c r="F63" s="10"/>
      <c r="G63" s="10"/>
      <c r="H63" s="12"/>
      <c r="I63" s="16" t="s">
        <v>9</v>
      </c>
      <c r="J63" s="12"/>
      <c r="K63" s="10"/>
      <c r="L63" s="11"/>
      <c r="M63" s="15" t="s">
        <v>9</v>
      </c>
      <c r="N63" s="11"/>
      <c r="O63" s="10"/>
      <c r="P63" s="11"/>
      <c r="Q63" s="10"/>
      <c r="S63" s="15" t="s">
        <v>9</v>
      </c>
    </row>
    <row r="64" spans="1:19" x14ac:dyDescent="0.25">
      <c r="A64" t="s">
        <v>37</v>
      </c>
      <c r="D64" s="10"/>
      <c r="E64" s="11"/>
      <c r="F64" s="10"/>
      <c r="G64" s="10">
        <v>31</v>
      </c>
      <c r="H64" s="12"/>
      <c r="I64" s="28">
        <v>107</v>
      </c>
      <c r="J64" s="12"/>
      <c r="K64" s="10">
        <v>7</v>
      </c>
      <c r="L64" s="11"/>
      <c r="M64" s="28">
        <v>36</v>
      </c>
      <c r="N64" s="11"/>
      <c r="O64" s="10">
        <v>0</v>
      </c>
      <c r="P64" s="11"/>
      <c r="Q64" s="10"/>
      <c r="S64" s="16">
        <v>0</v>
      </c>
    </row>
    <row r="65" spans="1:19" x14ac:dyDescent="0.25">
      <c r="D65" s="10"/>
      <c r="E65" s="11"/>
      <c r="F65" s="10"/>
      <c r="G65" s="10"/>
      <c r="H65" s="12"/>
      <c r="I65" s="16"/>
      <c r="J65" s="12"/>
      <c r="K65" s="10"/>
      <c r="L65" s="11"/>
      <c r="M65" s="15"/>
      <c r="N65" s="11"/>
      <c r="O65" s="10"/>
      <c r="P65" s="11"/>
      <c r="Q65" s="10"/>
      <c r="S65" s="15"/>
    </row>
    <row r="66" spans="1:19" x14ac:dyDescent="0.25">
      <c r="D66" s="10"/>
      <c r="E66" s="11"/>
      <c r="F66" s="10"/>
      <c r="G66" s="10"/>
      <c r="H66" s="12"/>
      <c r="I66" s="16"/>
      <c r="J66" s="12"/>
      <c r="K66" s="10"/>
      <c r="L66" s="11"/>
      <c r="M66" s="15"/>
      <c r="N66" s="11"/>
      <c r="O66" s="10"/>
      <c r="P66" s="11"/>
      <c r="Q66" s="10"/>
      <c r="S66" s="15"/>
    </row>
    <row r="67" spans="1:19" x14ac:dyDescent="0.25">
      <c r="A67" s="18" t="s">
        <v>38</v>
      </c>
      <c r="B67" s="18"/>
      <c r="C67" s="18"/>
      <c r="D67" s="19">
        <f>SUM(D57:D61)</f>
        <v>0</v>
      </c>
      <c r="E67" s="20"/>
      <c r="F67" s="19">
        <f>SUM(F57:F61)</f>
        <v>50</v>
      </c>
      <c r="G67" s="19"/>
      <c r="H67" s="21"/>
      <c r="I67" s="29"/>
      <c r="J67" s="21"/>
      <c r="K67" s="19"/>
      <c r="L67" s="20"/>
      <c r="M67" s="23"/>
      <c r="N67" s="20"/>
      <c r="O67" s="19">
        <f>SUM(O57:O61)</f>
        <v>3.7</v>
      </c>
      <c r="P67" s="20"/>
      <c r="Q67" s="19">
        <f>SUM(Q57:Q61)</f>
        <v>46.3</v>
      </c>
      <c r="R67" s="18"/>
      <c r="S67" s="23">
        <f>SUM(S57:S61)</f>
        <v>16</v>
      </c>
    </row>
    <row r="68" spans="1:19" x14ac:dyDescent="0.25">
      <c r="D68" s="10"/>
      <c r="E68" s="11"/>
      <c r="F68" s="10"/>
      <c r="G68" s="10"/>
      <c r="H68" s="12"/>
      <c r="I68" s="16"/>
      <c r="J68" s="12"/>
      <c r="K68" s="10"/>
      <c r="L68" s="11"/>
      <c r="M68" s="15"/>
      <c r="N68" s="11"/>
      <c r="O68" s="10"/>
      <c r="P68" s="11"/>
      <c r="Q68" s="10"/>
      <c r="S68" s="15"/>
    </row>
    <row r="69" spans="1:19" x14ac:dyDescent="0.25">
      <c r="A69" s="18" t="s">
        <v>39</v>
      </c>
      <c r="B69" s="18"/>
      <c r="C69" s="18"/>
      <c r="D69" s="19">
        <v>0</v>
      </c>
      <c r="E69" s="18"/>
      <c r="F69" s="19">
        <v>0</v>
      </c>
      <c r="G69" s="23">
        <v>34.299999999999997</v>
      </c>
      <c r="H69" s="30"/>
      <c r="I69" s="22">
        <v>65</v>
      </c>
      <c r="J69" s="30"/>
      <c r="K69" s="23">
        <v>257.10000000000002</v>
      </c>
      <c r="L69" s="18"/>
      <c r="M69" s="23">
        <v>5</v>
      </c>
      <c r="N69" s="18"/>
      <c r="O69" s="19">
        <v>2.1</v>
      </c>
      <c r="P69" s="18"/>
      <c r="Q69" s="19">
        <f>F69-O69</f>
        <v>-2.1</v>
      </c>
      <c r="R69" s="18"/>
      <c r="S69" s="23">
        <v>3</v>
      </c>
    </row>
    <row r="70" spans="1:19" x14ac:dyDescent="0.25">
      <c r="D70" s="31"/>
      <c r="F70" s="31"/>
      <c r="G70" s="15"/>
      <c r="H70" s="32"/>
      <c r="I70" s="31"/>
      <c r="J70" s="32"/>
      <c r="K70" s="15"/>
      <c r="M70" s="31"/>
      <c r="O70" s="33"/>
      <c r="Q70" s="31"/>
      <c r="S70" s="31"/>
    </row>
    <row r="71" spans="1:19" x14ac:dyDescent="0.25">
      <c r="C71" s="18" t="s">
        <v>40</v>
      </c>
      <c r="D71" s="34">
        <v>60</v>
      </c>
      <c r="F71" s="35">
        <f>SUM(F9:F69)-F55-F67</f>
        <v>875</v>
      </c>
      <c r="G71" s="35">
        <f>+G9+G49+G51+G57+G59+G69+G62+G64</f>
        <v>354.9</v>
      </c>
      <c r="H71" s="36"/>
      <c r="I71" s="37">
        <f>+I9+I49+I51+I57+I59+I62+I64+I69</f>
        <v>747</v>
      </c>
      <c r="J71" s="36"/>
      <c r="K71" s="35">
        <f>+K9+K49+K51+K57+K59+K69+K62+K64</f>
        <v>524.79999999999995</v>
      </c>
      <c r="M71" s="37">
        <f>+M9+M49+M51+M57+M59+M69+M62+M64</f>
        <v>558</v>
      </c>
      <c r="O71" s="35">
        <f>SUM(O9:O69)-O33-O55-O67-O49</f>
        <v>47.099999999999966</v>
      </c>
      <c r="Q71" s="35">
        <f>+Q33+Q49+Q55+Q67+Q69</f>
        <v>827.9</v>
      </c>
      <c r="S71" s="37">
        <f>+S33+S49+S55+S67+S69</f>
        <v>156</v>
      </c>
    </row>
    <row r="72" spans="1:19" x14ac:dyDescent="0.25">
      <c r="G72" s="15"/>
      <c r="H72" s="32"/>
      <c r="I72" s="38"/>
      <c r="K72" s="15"/>
      <c r="M72" s="38"/>
      <c r="O72" s="10"/>
      <c r="Q72" s="38"/>
      <c r="S72" s="38"/>
    </row>
    <row r="73" spans="1:19" x14ac:dyDescent="0.25">
      <c r="A73" t="s">
        <v>41</v>
      </c>
      <c r="G73" s="15"/>
      <c r="H73" s="32"/>
      <c r="I73" s="15"/>
      <c r="K73" s="15"/>
      <c r="M73" s="15"/>
      <c r="O73" s="10">
        <f>2.9+1.9+1.1+1.3</f>
        <v>7.2</v>
      </c>
      <c r="Q73" s="39">
        <f>F73-O73</f>
        <v>-7.2</v>
      </c>
      <c r="S73" s="15">
        <f>49+1</f>
        <v>50</v>
      </c>
    </row>
    <row r="74" spans="1:19" x14ac:dyDescent="0.25">
      <c r="G74" s="15"/>
      <c r="H74" s="32"/>
      <c r="I74" s="15"/>
      <c r="K74" s="15"/>
      <c r="M74" s="15"/>
      <c r="O74" s="10"/>
      <c r="Q74" s="15"/>
      <c r="S74" s="15"/>
    </row>
    <row r="75" spans="1:19" x14ac:dyDescent="0.25">
      <c r="A75" t="s">
        <v>42</v>
      </c>
      <c r="G75" s="15"/>
      <c r="H75" s="32"/>
      <c r="I75" s="15"/>
      <c r="K75" s="15"/>
      <c r="M75" s="15"/>
      <c r="O75" s="10">
        <f>0.4+1.1+0.2+0.6</f>
        <v>2.2999999999999998</v>
      </c>
      <c r="Q75" s="39">
        <f>F75-O75</f>
        <v>-2.2999999999999998</v>
      </c>
      <c r="S75" s="15">
        <f>12+2+6+3</f>
        <v>23</v>
      </c>
    </row>
    <row r="76" spans="1:19" x14ac:dyDescent="0.25">
      <c r="G76" s="15"/>
      <c r="H76" s="32"/>
      <c r="I76" s="15"/>
      <c r="K76" s="15"/>
      <c r="M76" s="15"/>
      <c r="O76" s="10"/>
      <c r="Q76" s="39"/>
      <c r="S76" s="15"/>
    </row>
    <row r="77" spans="1:19" x14ac:dyDescent="0.25">
      <c r="A77" t="s">
        <v>43</v>
      </c>
      <c r="G77" s="15">
        <v>11.4</v>
      </c>
      <c r="H77" s="32"/>
      <c r="I77" s="40" t="s">
        <v>9</v>
      </c>
      <c r="K77" s="15">
        <v>9.5</v>
      </c>
      <c r="L77" t="s">
        <v>9</v>
      </c>
      <c r="M77" s="28"/>
      <c r="O77" s="10">
        <v>7.7</v>
      </c>
      <c r="Q77" s="39">
        <f>F77-O77</f>
        <v>-7.7</v>
      </c>
      <c r="S77" s="15">
        <v>10</v>
      </c>
    </row>
    <row r="78" spans="1:19" x14ac:dyDescent="0.25">
      <c r="G78" s="15"/>
      <c r="H78" s="32"/>
      <c r="I78" s="15"/>
      <c r="K78" s="15"/>
      <c r="M78" s="15"/>
      <c r="O78" s="10"/>
      <c r="Q78" s="39"/>
      <c r="S78" s="15"/>
    </row>
    <row r="79" spans="1:19" x14ac:dyDescent="0.25">
      <c r="A79" t="s">
        <v>44</v>
      </c>
      <c r="G79" s="15"/>
      <c r="H79" s="32"/>
      <c r="I79" s="15"/>
      <c r="K79" s="15"/>
      <c r="M79" s="15"/>
      <c r="O79" s="10">
        <v>8.1</v>
      </c>
      <c r="Q79" s="39">
        <f>F79-O79</f>
        <v>-8.1</v>
      </c>
      <c r="S79" s="15">
        <v>33</v>
      </c>
    </row>
    <row r="80" spans="1:19" x14ac:dyDescent="0.25">
      <c r="G80" s="15"/>
      <c r="H80" s="32"/>
      <c r="I80" s="15"/>
      <c r="K80" s="15"/>
      <c r="M80" s="15"/>
      <c r="O80" s="10"/>
      <c r="Q80" s="39"/>
      <c r="S80" s="15"/>
    </row>
    <row r="81" spans="1:19" x14ac:dyDescent="0.25">
      <c r="A81" t="s">
        <v>45</v>
      </c>
      <c r="G81" s="15"/>
      <c r="H81" s="32"/>
      <c r="I81" s="15"/>
      <c r="K81" s="15"/>
      <c r="M81" s="15"/>
      <c r="O81" s="10">
        <v>1.1000000000000001</v>
      </c>
      <c r="Q81" s="39">
        <f>F81-O81</f>
        <v>-1.1000000000000001</v>
      </c>
      <c r="S81" s="15">
        <v>5</v>
      </c>
    </row>
    <row r="82" spans="1:19" x14ac:dyDescent="0.25">
      <c r="G82" s="15"/>
      <c r="H82" s="32"/>
      <c r="I82" s="15"/>
      <c r="K82" s="15"/>
      <c r="M82" s="15"/>
      <c r="O82" s="10"/>
      <c r="Q82" s="39"/>
      <c r="S82" s="15"/>
    </row>
    <row r="83" spans="1:19" x14ac:dyDescent="0.25">
      <c r="A83" t="s">
        <v>46</v>
      </c>
      <c r="G83" s="15"/>
      <c r="H83" s="32"/>
      <c r="I83" s="15"/>
      <c r="K83" s="15"/>
      <c r="M83" s="15"/>
      <c r="O83" s="10">
        <v>1.4</v>
      </c>
      <c r="Q83" s="39">
        <f>F83-O83</f>
        <v>-1.4</v>
      </c>
      <c r="S83" s="15">
        <v>5</v>
      </c>
    </row>
    <row r="84" spans="1:19" x14ac:dyDescent="0.25">
      <c r="G84" s="15"/>
      <c r="H84" s="32"/>
      <c r="I84" s="15"/>
      <c r="K84" s="15"/>
      <c r="M84" s="15"/>
      <c r="O84" s="10"/>
      <c r="Q84" s="39"/>
      <c r="S84" s="15"/>
    </row>
    <row r="85" spans="1:19" x14ac:dyDescent="0.25">
      <c r="A85" t="s">
        <v>47</v>
      </c>
      <c r="G85" s="15"/>
      <c r="H85" s="32"/>
      <c r="I85" s="40" t="s">
        <v>9</v>
      </c>
      <c r="K85" s="15"/>
      <c r="L85" t="s">
        <v>9</v>
      </c>
      <c r="M85" s="15"/>
      <c r="O85" s="10"/>
      <c r="Q85" s="39"/>
      <c r="S85" s="15"/>
    </row>
    <row r="86" spans="1:19" x14ac:dyDescent="0.25">
      <c r="B86" t="s">
        <v>48</v>
      </c>
      <c r="G86" s="15">
        <v>10.199999999999999</v>
      </c>
      <c r="H86" s="32"/>
      <c r="I86" s="13" t="s">
        <v>9</v>
      </c>
      <c r="K86" s="41">
        <v>7.6</v>
      </c>
      <c r="M86" s="10"/>
      <c r="O86" s="10">
        <v>4.8</v>
      </c>
      <c r="Q86" s="39">
        <f t="shared" ref="Q86:Q98" si="0">F86-O86</f>
        <v>-4.8</v>
      </c>
      <c r="S86" s="15">
        <v>39</v>
      </c>
    </row>
    <row r="87" spans="1:19" x14ac:dyDescent="0.25">
      <c r="B87" t="s">
        <v>49</v>
      </c>
      <c r="G87" s="15"/>
      <c r="H87" s="32"/>
      <c r="I87" s="13"/>
      <c r="K87" s="41"/>
      <c r="M87" s="10"/>
      <c r="O87" s="10">
        <v>0.9</v>
      </c>
      <c r="Q87" s="39">
        <f t="shared" si="0"/>
        <v>-0.9</v>
      </c>
      <c r="S87" s="15">
        <v>7</v>
      </c>
    </row>
    <row r="88" spans="1:19" x14ac:dyDescent="0.25">
      <c r="B88" t="s">
        <v>50</v>
      </c>
      <c r="G88" s="15">
        <v>2.7</v>
      </c>
      <c r="H88" s="32"/>
      <c r="I88" s="40" t="s">
        <v>9</v>
      </c>
      <c r="K88" s="15">
        <v>2.1</v>
      </c>
      <c r="L88" s="42"/>
      <c r="M88" s="10"/>
      <c r="N88" s="42"/>
      <c r="O88" s="10">
        <v>3.9</v>
      </c>
      <c r="Q88" s="39">
        <f t="shared" si="0"/>
        <v>-3.9</v>
      </c>
      <c r="S88" s="15">
        <v>32</v>
      </c>
    </row>
    <row r="89" spans="1:19" x14ac:dyDescent="0.25">
      <c r="B89" t="s">
        <v>51</v>
      </c>
      <c r="G89" s="15"/>
      <c r="H89" s="32"/>
      <c r="I89" s="40"/>
      <c r="K89" s="15"/>
      <c r="L89" s="32"/>
      <c r="M89" s="10"/>
      <c r="N89" s="32"/>
      <c r="O89" s="10">
        <v>2.4</v>
      </c>
      <c r="Q89" s="39">
        <f t="shared" si="0"/>
        <v>-2.4</v>
      </c>
      <c r="S89" s="15">
        <v>20</v>
      </c>
    </row>
    <row r="90" spans="1:19" x14ac:dyDescent="0.25">
      <c r="B90" t="s">
        <v>52</v>
      </c>
      <c r="G90" s="15">
        <v>8.6</v>
      </c>
      <c r="H90" s="32"/>
      <c r="I90" s="13" t="s">
        <v>9</v>
      </c>
      <c r="K90" s="41">
        <v>6</v>
      </c>
      <c r="M90" s="10"/>
      <c r="O90" s="10">
        <v>1.3</v>
      </c>
      <c r="Q90" s="39">
        <f t="shared" si="0"/>
        <v>-1.3</v>
      </c>
      <c r="S90" s="15">
        <v>11</v>
      </c>
    </row>
    <row r="91" spans="1:19" x14ac:dyDescent="0.25">
      <c r="B91" t="s">
        <v>53</v>
      </c>
      <c r="G91" s="15">
        <v>5.9</v>
      </c>
      <c r="H91" s="32"/>
      <c r="I91" s="13" t="s">
        <v>9</v>
      </c>
      <c r="K91" s="41">
        <v>4</v>
      </c>
      <c r="M91" s="10"/>
      <c r="O91" s="10">
        <v>1.6</v>
      </c>
      <c r="Q91" s="39">
        <f t="shared" si="0"/>
        <v>-1.6</v>
      </c>
      <c r="S91" s="15">
        <v>13</v>
      </c>
    </row>
    <row r="92" spans="1:19" x14ac:dyDescent="0.25">
      <c r="B92" t="s">
        <v>54</v>
      </c>
      <c r="G92" s="15">
        <v>2.7</v>
      </c>
      <c r="H92" s="32"/>
      <c r="I92" s="40" t="s">
        <v>9</v>
      </c>
      <c r="K92" s="15">
        <v>2.1</v>
      </c>
      <c r="M92" s="10"/>
      <c r="O92" s="10">
        <v>1.7</v>
      </c>
      <c r="Q92" s="39">
        <f t="shared" si="0"/>
        <v>-1.7</v>
      </c>
      <c r="S92" s="15">
        <v>14</v>
      </c>
    </row>
    <row r="93" spans="1:19" x14ac:dyDescent="0.25">
      <c r="B93" t="s">
        <v>55</v>
      </c>
      <c r="G93" s="15"/>
      <c r="H93" s="32"/>
      <c r="I93" s="13"/>
      <c r="K93" s="41"/>
      <c r="M93" s="10"/>
      <c r="O93" s="10">
        <v>1</v>
      </c>
      <c r="Q93" s="39">
        <f t="shared" si="0"/>
        <v>-1</v>
      </c>
      <c r="S93" s="15">
        <v>8</v>
      </c>
    </row>
    <row r="94" spans="1:19" x14ac:dyDescent="0.25">
      <c r="B94" t="s">
        <v>56</v>
      </c>
      <c r="G94" s="15">
        <v>3.1</v>
      </c>
      <c r="H94" s="32"/>
      <c r="I94" s="40" t="s">
        <v>9</v>
      </c>
      <c r="K94" s="15">
        <v>2.7</v>
      </c>
      <c r="M94" s="10"/>
      <c r="O94" s="10">
        <v>4.4000000000000004</v>
      </c>
      <c r="Q94" s="39">
        <f t="shared" si="0"/>
        <v>-4.4000000000000004</v>
      </c>
      <c r="S94" s="15">
        <f>28+8</f>
        <v>36</v>
      </c>
    </row>
    <row r="95" spans="1:19" x14ac:dyDescent="0.25">
      <c r="B95" t="s">
        <v>57</v>
      </c>
      <c r="G95" s="15"/>
      <c r="H95" s="32"/>
      <c r="I95" s="40"/>
      <c r="K95" s="15"/>
      <c r="M95" s="10"/>
      <c r="O95" s="33">
        <v>0.5</v>
      </c>
      <c r="Q95" s="34">
        <f>F95-O95</f>
        <v>-0.5</v>
      </c>
      <c r="S95" s="31">
        <v>4</v>
      </c>
    </row>
    <row r="96" spans="1:19" x14ac:dyDescent="0.25">
      <c r="B96" t="s">
        <v>55</v>
      </c>
      <c r="G96" s="15">
        <v>2.7</v>
      </c>
      <c r="H96" s="32"/>
      <c r="I96" s="40" t="s">
        <v>9</v>
      </c>
      <c r="K96" s="15">
        <v>2.5</v>
      </c>
      <c r="M96" s="10"/>
      <c r="O96" s="10">
        <v>0</v>
      </c>
      <c r="Q96" s="39">
        <f t="shared" si="0"/>
        <v>0</v>
      </c>
      <c r="S96" s="15">
        <v>0</v>
      </c>
    </row>
    <row r="97" spans="1:19" x14ac:dyDescent="0.25">
      <c r="B97" t="s">
        <v>58</v>
      </c>
      <c r="G97" s="31">
        <v>3.3</v>
      </c>
      <c r="H97" s="32"/>
      <c r="I97" s="43" t="s">
        <v>9</v>
      </c>
      <c r="K97" s="31">
        <v>2.9</v>
      </c>
      <c r="M97" s="33"/>
      <c r="O97" s="10">
        <v>0</v>
      </c>
      <c r="Q97" s="39">
        <f t="shared" si="0"/>
        <v>0</v>
      </c>
      <c r="S97" s="15">
        <v>0</v>
      </c>
    </row>
    <row r="98" spans="1:19" x14ac:dyDescent="0.25">
      <c r="B98" t="s">
        <v>56</v>
      </c>
      <c r="G98" s="15"/>
      <c r="H98" s="32"/>
      <c r="I98" s="40"/>
      <c r="K98" s="15"/>
      <c r="M98" s="10"/>
      <c r="O98" s="10">
        <v>0</v>
      </c>
      <c r="Q98" s="39">
        <f t="shared" si="0"/>
        <v>0</v>
      </c>
      <c r="S98" s="15">
        <v>0</v>
      </c>
    </row>
    <row r="99" spans="1:19" x14ac:dyDescent="0.25">
      <c r="G99" s="44">
        <f>SUM(G86:G97)</f>
        <v>39.199999999999996</v>
      </c>
      <c r="H99" s="45"/>
      <c r="I99" s="46">
        <v>452</v>
      </c>
      <c r="K99" s="44">
        <f>SUM(K86:K97)</f>
        <v>29.9</v>
      </c>
      <c r="M99" s="46"/>
      <c r="O99" s="44">
        <f>SUM(O86:O98)</f>
        <v>22.5</v>
      </c>
      <c r="Q99" s="39">
        <f>SUM(Q86:Q98)</f>
        <v>-22.5</v>
      </c>
      <c r="S99" s="46">
        <f>SUM(S86:S98)</f>
        <v>184</v>
      </c>
    </row>
    <row r="100" spans="1:19" x14ac:dyDescent="0.25">
      <c r="G100" s="15"/>
      <c r="H100" s="32"/>
      <c r="I100" s="15"/>
      <c r="K100" s="15"/>
      <c r="M100" s="15"/>
      <c r="O100" s="10"/>
      <c r="Q100" s="15"/>
      <c r="S100" s="15"/>
    </row>
    <row r="101" spans="1:19" x14ac:dyDescent="0.25">
      <c r="A101" t="s">
        <v>59</v>
      </c>
      <c r="G101" s="15">
        <v>27.5</v>
      </c>
      <c r="H101" s="32"/>
      <c r="I101" s="28">
        <v>175</v>
      </c>
      <c r="K101" s="41">
        <v>29</v>
      </c>
      <c r="L101" t="s">
        <v>9</v>
      </c>
      <c r="M101" s="46"/>
      <c r="O101" s="10">
        <v>38.299999999999997</v>
      </c>
      <c r="Q101" s="39">
        <f>F101-O101</f>
        <v>-38.299999999999997</v>
      </c>
      <c r="S101" s="15">
        <v>141</v>
      </c>
    </row>
    <row r="102" spans="1:19" x14ac:dyDescent="0.25">
      <c r="A102" t="s">
        <v>60</v>
      </c>
      <c r="G102" s="15">
        <v>48.9</v>
      </c>
      <c r="H102" s="32"/>
      <c r="I102" s="40" t="s">
        <v>9</v>
      </c>
      <c r="K102" s="41">
        <v>55</v>
      </c>
      <c r="M102" s="46"/>
      <c r="O102" s="10">
        <v>30.2</v>
      </c>
      <c r="Q102" s="39">
        <f>F102-O102</f>
        <v>-30.2</v>
      </c>
      <c r="S102" s="15">
        <v>59</v>
      </c>
    </row>
    <row r="103" spans="1:19" x14ac:dyDescent="0.25">
      <c r="O103" s="15"/>
      <c r="Q103" s="15"/>
      <c r="S103" s="15"/>
    </row>
    <row r="104" spans="1:19" x14ac:dyDescent="0.25">
      <c r="A104" t="s">
        <v>61</v>
      </c>
      <c r="G104" s="15">
        <v>0.8</v>
      </c>
      <c r="H104" s="32"/>
      <c r="I104" s="40" t="s">
        <v>9</v>
      </c>
      <c r="K104" s="15">
        <v>5.2</v>
      </c>
      <c r="M104" s="46"/>
      <c r="O104" s="10">
        <v>9.1</v>
      </c>
      <c r="Q104" s="39">
        <f>F104-O104</f>
        <v>-9.1</v>
      </c>
      <c r="S104" s="15">
        <v>39</v>
      </c>
    </row>
    <row r="105" spans="1:19" x14ac:dyDescent="0.25">
      <c r="O105" s="15"/>
      <c r="Q105" s="15"/>
      <c r="S105" s="15"/>
    </row>
    <row r="106" spans="1:19" x14ac:dyDescent="0.25">
      <c r="A106" t="s">
        <v>62</v>
      </c>
      <c r="G106" s="15">
        <v>2.8</v>
      </c>
      <c r="H106" s="32"/>
      <c r="I106" s="40">
        <v>0</v>
      </c>
      <c r="K106" s="15">
        <v>3.5</v>
      </c>
      <c r="L106" t="s">
        <v>9</v>
      </c>
      <c r="M106" s="46">
        <v>96</v>
      </c>
      <c r="O106" s="10">
        <v>4.0999999999999996</v>
      </c>
      <c r="Q106" s="39">
        <f>F106-O106</f>
        <v>-4.0999999999999996</v>
      </c>
      <c r="S106" s="15">
        <v>33</v>
      </c>
    </row>
    <row r="107" spans="1:19" x14ac:dyDescent="0.25">
      <c r="O107" s="15"/>
      <c r="Q107" s="15"/>
      <c r="S107" s="15"/>
    </row>
    <row r="108" spans="1:19" x14ac:dyDescent="0.25">
      <c r="A108" t="s">
        <v>63</v>
      </c>
      <c r="G108" s="15">
        <v>11.4</v>
      </c>
      <c r="H108" s="32"/>
      <c r="I108" s="40" t="s">
        <v>9</v>
      </c>
      <c r="K108" s="41">
        <v>7.3</v>
      </c>
      <c r="M108" s="16"/>
      <c r="O108" s="10">
        <v>3.1</v>
      </c>
      <c r="Q108" s="39">
        <f>F108-O108</f>
        <v>-3.1</v>
      </c>
      <c r="S108" s="15">
        <v>15</v>
      </c>
    </row>
    <row r="109" spans="1:19" x14ac:dyDescent="0.25">
      <c r="G109" s="15"/>
      <c r="H109" s="32"/>
      <c r="I109" s="15"/>
      <c r="K109" s="15"/>
      <c r="M109" s="15"/>
      <c r="O109" s="10"/>
      <c r="Q109" s="15"/>
      <c r="S109" s="15"/>
    </row>
    <row r="110" spans="1:19" x14ac:dyDescent="0.25">
      <c r="A110" t="s">
        <v>64</v>
      </c>
      <c r="G110" s="15">
        <v>1.2</v>
      </c>
      <c r="H110" s="32"/>
      <c r="I110" s="40">
        <v>0</v>
      </c>
      <c r="K110" s="15">
        <v>0.7</v>
      </c>
      <c r="L110" t="s">
        <v>9</v>
      </c>
      <c r="M110" s="15">
        <v>26</v>
      </c>
      <c r="O110" s="10">
        <v>2.6</v>
      </c>
      <c r="Q110" s="39">
        <f>F110-O110</f>
        <v>-2.6</v>
      </c>
      <c r="S110" s="15">
        <v>8</v>
      </c>
    </row>
    <row r="111" spans="1:19" x14ac:dyDescent="0.25">
      <c r="G111" s="15"/>
      <c r="H111" s="32"/>
      <c r="I111" s="40"/>
      <c r="K111" s="15"/>
      <c r="M111" s="15"/>
      <c r="O111" s="10"/>
      <c r="Q111" s="39"/>
      <c r="S111" s="15"/>
    </row>
    <row r="112" spans="1:19" x14ac:dyDescent="0.25">
      <c r="A112" t="s">
        <v>65</v>
      </c>
      <c r="G112" s="15"/>
      <c r="H112" s="32"/>
      <c r="I112" s="40"/>
      <c r="K112" s="15"/>
      <c r="M112" s="15"/>
      <c r="O112" s="10">
        <v>0.7</v>
      </c>
      <c r="Q112" s="39">
        <f>F112-O112</f>
        <v>-0.7</v>
      </c>
      <c r="S112" s="15">
        <v>3</v>
      </c>
    </row>
    <row r="113" spans="1:19" x14ac:dyDescent="0.25">
      <c r="G113" s="15"/>
      <c r="H113" s="32"/>
      <c r="I113" s="15"/>
      <c r="K113" s="15"/>
      <c r="M113" s="15"/>
      <c r="O113" s="10"/>
      <c r="Q113" s="39"/>
      <c r="S113" s="15"/>
    </row>
    <row r="114" spans="1:19" x14ac:dyDescent="0.25">
      <c r="A114" t="s">
        <v>64</v>
      </c>
      <c r="G114" s="15">
        <v>1.1000000000000001</v>
      </c>
      <c r="H114" s="32"/>
      <c r="I114" s="40">
        <v>0</v>
      </c>
      <c r="K114" s="15">
        <v>0.7</v>
      </c>
      <c r="M114" s="15">
        <v>27</v>
      </c>
      <c r="O114" s="10">
        <v>0</v>
      </c>
      <c r="Q114" s="39">
        <f>F114-O114</f>
        <v>0</v>
      </c>
      <c r="S114" s="15">
        <v>0</v>
      </c>
    </row>
    <row r="115" spans="1:19" x14ac:dyDescent="0.25">
      <c r="G115" s="15"/>
      <c r="H115" s="32"/>
      <c r="I115" s="15" t="s">
        <v>9</v>
      </c>
      <c r="K115" s="15"/>
      <c r="M115" s="15" t="s">
        <v>9</v>
      </c>
      <c r="O115" s="10"/>
      <c r="Q115" s="15"/>
      <c r="S115" s="15" t="s">
        <v>9</v>
      </c>
    </row>
    <row r="116" spans="1:19" x14ac:dyDescent="0.25">
      <c r="A116" t="s">
        <v>66</v>
      </c>
      <c r="G116" s="41">
        <v>14</v>
      </c>
      <c r="H116" s="47"/>
      <c r="I116" s="28">
        <v>128</v>
      </c>
      <c r="K116" s="15">
        <v>7.9</v>
      </c>
      <c r="L116" t="s">
        <v>9</v>
      </c>
      <c r="M116" s="15">
        <v>122</v>
      </c>
      <c r="O116" s="10">
        <v>7.1</v>
      </c>
      <c r="Q116" s="39">
        <f>F116-O116</f>
        <v>-7.1</v>
      </c>
      <c r="S116" s="15">
        <v>45</v>
      </c>
    </row>
    <row r="117" spans="1:19" x14ac:dyDescent="0.25">
      <c r="G117" s="15"/>
      <c r="H117" s="32"/>
      <c r="I117" s="15"/>
      <c r="K117" s="15"/>
      <c r="M117" s="15"/>
      <c r="O117" s="10"/>
      <c r="Q117" s="39"/>
      <c r="S117" s="15"/>
    </row>
    <row r="118" spans="1:19" x14ac:dyDescent="0.25">
      <c r="A118" t="s">
        <v>67</v>
      </c>
      <c r="D118" t="s">
        <v>9</v>
      </c>
      <c r="G118" s="15">
        <v>5.7</v>
      </c>
      <c r="H118" s="32"/>
      <c r="I118" s="28">
        <v>30</v>
      </c>
      <c r="K118" s="15">
        <v>2.5</v>
      </c>
      <c r="L118" t="s">
        <v>9</v>
      </c>
      <c r="M118" s="15">
        <f>28+7</f>
        <v>35</v>
      </c>
      <c r="O118" s="10">
        <v>1.6</v>
      </c>
      <c r="Q118" s="39">
        <f>F118-O118</f>
        <v>-1.6</v>
      </c>
      <c r="S118" s="15">
        <f>6</f>
        <v>6</v>
      </c>
    </row>
    <row r="119" spans="1:19" x14ac:dyDescent="0.25">
      <c r="G119" s="15"/>
      <c r="H119" s="32"/>
      <c r="I119" s="28"/>
      <c r="K119" s="15"/>
      <c r="M119" s="15"/>
      <c r="O119" s="10"/>
      <c r="Q119" s="39"/>
      <c r="S119" s="15"/>
    </row>
    <row r="120" spans="1:19" x14ac:dyDescent="0.25">
      <c r="A120" t="s">
        <v>68</v>
      </c>
      <c r="G120" s="15"/>
      <c r="H120" s="32"/>
      <c r="I120" s="28"/>
      <c r="K120" s="15"/>
      <c r="M120" s="15"/>
      <c r="O120" s="10">
        <v>1.3</v>
      </c>
      <c r="Q120" s="39">
        <f>F120-O120</f>
        <v>-1.3</v>
      </c>
      <c r="S120" s="15">
        <v>5</v>
      </c>
    </row>
    <row r="121" spans="1:19" x14ac:dyDescent="0.25">
      <c r="G121" s="15"/>
      <c r="H121" s="32"/>
      <c r="I121" s="15"/>
      <c r="K121" s="15"/>
      <c r="M121" s="15"/>
      <c r="O121" s="15"/>
      <c r="Q121" s="15"/>
      <c r="S121" s="15"/>
    </row>
    <row r="122" spans="1:19" x14ac:dyDescent="0.25">
      <c r="A122" t="s">
        <v>69</v>
      </c>
      <c r="G122" s="15">
        <v>10.7</v>
      </c>
      <c r="H122" s="32"/>
      <c r="I122" s="28">
        <v>39</v>
      </c>
      <c r="K122" s="15">
        <v>4.0999999999999996</v>
      </c>
      <c r="L122" t="s">
        <v>9</v>
      </c>
      <c r="M122" s="46">
        <v>105</v>
      </c>
      <c r="O122" s="10">
        <v>2.5</v>
      </c>
      <c r="Q122" s="39">
        <f>F122-O122</f>
        <v>-2.5</v>
      </c>
      <c r="S122" s="15">
        <v>14</v>
      </c>
    </row>
    <row r="123" spans="1:19" x14ac:dyDescent="0.25">
      <c r="A123" t="s">
        <v>70</v>
      </c>
      <c r="G123" s="15">
        <v>1.1000000000000001</v>
      </c>
      <c r="H123" s="32"/>
      <c r="I123" s="40" t="s">
        <v>9</v>
      </c>
      <c r="K123" s="15">
        <v>7.7</v>
      </c>
      <c r="M123" s="46"/>
      <c r="O123" s="10">
        <v>0</v>
      </c>
      <c r="Q123" s="39">
        <f>F123-O123</f>
        <v>0</v>
      </c>
      <c r="S123" s="15">
        <v>0</v>
      </c>
    </row>
    <row r="124" spans="1:19" x14ac:dyDescent="0.25">
      <c r="O124" s="15"/>
      <c r="Q124" s="15"/>
      <c r="S124" s="15"/>
    </row>
    <row r="125" spans="1:19" x14ac:dyDescent="0.25">
      <c r="A125" t="s">
        <v>71</v>
      </c>
      <c r="G125" s="15">
        <v>39.299999999999997</v>
      </c>
      <c r="H125" s="32"/>
      <c r="I125" s="28">
        <v>90</v>
      </c>
      <c r="K125" s="15">
        <v>10.1</v>
      </c>
      <c r="L125" t="s">
        <v>9</v>
      </c>
      <c r="M125" s="46">
        <v>116</v>
      </c>
      <c r="O125" s="10">
        <v>10.6</v>
      </c>
      <c r="Q125" s="39">
        <f>F125-O125</f>
        <v>-10.6</v>
      </c>
      <c r="S125" s="15">
        <v>22</v>
      </c>
    </row>
    <row r="126" spans="1:19" x14ac:dyDescent="0.25">
      <c r="G126" s="15"/>
      <c r="H126" s="32"/>
      <c r="I126" s="46"/>
      <c r="K126" s="15"/>
      <c r="M126" s="46"/>
      <c r="O126" s="10"/>
      <c r="Q126" s="39"/>
      <c r="S126" s="15"/>
    </row>
    <row r="127" spans="1:19" x14ac:dyDescent="0.25">
      <c r="A127" t="s">
        <v>72</v>
      </c>
      <c r="G127" s="15"/>
      <c r="H127" s="32"/>
      <c r="I127" s="46"/>
      <c r="K127" s="15"/>
      <c r="L127" t="s">
        <v>9</v>
      </c>
      <c r="M127" s="46"/>
      <c r="O127" s="10"/>
      <c r="Q127" s="39"/>
      <c r="S127" s="46"/>
    </row>
    <row r="128" spans="1:19" x14ac:dyDescent="0.25">
      <c r="B128" t="s">
        <v>73</v>
      </c>
      <c r="G128" s="41">
        <f>15.3+0.7</f>
        <v>16</v>
      </c>
      <c r="H128" s="32"/>
      <c r="I128" s="46"/>
      <c r="K128" s="41">
        <v>6</v>
      </c>
      <c r="M128" s="46"/>
      <c r="O128" s="10">
        <v>5</v>
      </c>
      <c r="Q128" s="39">
        <f>F128-O128</f>
        <v>-5</v>
      </c>
      <c r="S128" s="46"/>
    </row>
    <row r="129" spans="1:19" x14ac:dyDescent="0.25">
      <c r="B129" t="s">
        <v>74</v>
      </c>
      <c r="G129" s="41">
        <v>1</v>
      </c>
      <c r="H129" s="47"/>
      <c r="I129" s="46"/>
      <c r="K129" s="15">
        <v>0.8</v>
      </c>
      <c r="M129" s="46"/>
      <c r="O129" s="10">
        <v>0.5</v>
      </c>
      <c r="Q129" s="39">
        <f>F129-O129</f>
        <v>-0.5</v>
      </c>
      <c r="S129" s="46"/>
    </row>
    <row r="130" spans="1:19" x14ac:dyDescent="0.25">
      <c r="B130" t="s">
        <v>75</v>
      </c>
      <c r="G130" s="41">
        <v>1</v>
      </c>
      <c r="H130" s="47"/>
      <c r="I130" s="46"/>
      <c r="K130" s="41">
        <v>0.1</v>
      </c>
      <c r="M130" s="46"/>
      <c r="O130" s="10">
        <v>1</v>
      </c>
      <c r="Q130" s="39">
        <f>F130-O130</f>
        <v>-1</v>
      </c>
      <c r="S130" s="46"/>
    </row>
    <row r="131" spans="1:19" x14ac:dyDescent="0.25">
      <c r="B131" t="s">
        <v>19</v>
      </c>
      <c r="G131" s="15">
        <v>0.4</v>
      </c>
      <c r="H131" s="32"/>
      <c r="I131" s="46"/>
      <c r="K131" s="15">
        <v>0.1</v>
      </c>
      <c r="M131" s="46"/>
      <c r="O131" s="10">
        <v>0.6</v>
      </c>
      <c r="Q131" s="39">
        <f>F131-O131</f>
        <v>-0.6</v>
      </c>
      <c r="S131" s="46"/>
    </row>
    <row r="132" spans="1:19" x14ac:dyDescent="0.25">
      <c r="G132" s="15"/>
      <c r="H132" s="32"/>
      <c r="I132" s="46"/>
      <c r="K132" s="15"/>
      <c r="M132" s="46"/>
      <c r="O132" s="10"/>
      <c r="Q132" s="39"/>
      <c r="S132" s="46"/>
    </row>
    <row r="133" spans="1:19" x14ac:dyDescent="0.25">
      <c r="A133" t="s">
        <v>76</v>
      </c>
      <c r="G133" s="15">
        <f>7.3-0.4</f>
        <v>6.8999999999999995</v>
      </c>
      <c r="H133" s="32"/>
      <c r="I133" s="46"/>
      <c r="K133" s="15">
        <v>37.4</v>
      </c>
      <c r="M133" s="46"/>
      <c r="O133" s="10">
        <v>0</v>
      </c>
      <c r="Q133" s="39"/>
      <c r="S133" s="46"/>
    </row>
    <row r="134" spans="1:19" x14ac:dyDescent="0.25">
      <c r="G134" s="15"/>
      <c r="H134" s="32"/>
      <c r="I134" s="46"/>
      <c r="K134" s="15"/>
      <c r="M134" s="46"/>
      <c r="O134" s="10"/>
      <c r="Q134" s="39"/>
      <c r="S134" s="46"/>
    </row>
    <row r="135" spans="1:19" x14ac:dyDescent="0.25">
      <c r="A135" t="s">
        <v>77</v>
      </c>
      <c r="G135" s="16">
        <v>0</v>
      </c>
      <c r="H135" s="32"/>
      <c r="I135" s="46"/>
      <c r="K135" s="15">
        <v>20.9</v>
      </c>
      <c r="M135" s="46"/>
      <c r="O135" s="10"/>
      <c r="Q135" s="39"/>
      <c r="S135" s="46"/>
    </row>
    <row r="136" spans="1:19" x14ac:dyDescent="0.25">
      <c r="G136" s="15"/>
      <c r="H136" s="32"/>
      <c r="I136" s="46"/>
      <c r="K136" s="15"/>
      <c r="M136" s="46"/>
      <c r="O136" s="10"/>
      <c r="Q136" s="39"/>
      <c r="S136" s="46"/>
    </row>
    <row r="137" spans="1:19" x14ac:dyDescent="0.25">
      <c r="A137" t="s">
        <v>78</v>
      </c>
      <c r="G137" s="15">
        <v>0.1</v>
      </c>
      <c r="H137" s="32"/>
      <c r="I137" s="46">
        <v>0</v>
      </c>
      <c r="K137" s="41">
        <v>13.6</v>
      </c>
      <c r="M137" s="46">
        <f>29+29+10+37+24</f>
        <v>129</v>
      </c>
      <c r="O137" s="10">
        <v>0</v>
      </c>
      <c r="Q137" s="39">
        <f>F137-O137</f>
        <v>0</v>
      </c>
      <c r="S137" s="46">
        <v>0</v>
      </c>
    </row>
    <row r="138" spans="1:19" x14ac:dyDescent="0.25">
      <c r="G138" s="15"/>
      <c r="H138" s="32"/>
      <c r="I138" s="46"/>
      <c r="K138" s="15"/>
      <c r="M138" s="46"/>
      <c r="O138" s="10"/>
      <c r="Q138" s="39"/>
      <c r="S138" s="46"/>
    </row>
    <row r="139" spans="1:19" x14ac:dyDescent="0.25">
      <c r="G139" s="15"/>
      <c r="H139" s="32"/>
      <c r="I139" s="46"/>
      <c r="K139" s="15"/>
      <c r="M139" s="46"/>
      <c r="O139" s="10"/>
      <c r="Q139" s="39"/>
      <c r="S139" s="46"/>
    </row>
    <row r="140" spans="1:19" x14ac:dyDescent="0.25">
      <c r="A140" t="s">
        <v>79</v>
      </c>
      <c r="G140" s="15"/>
      <c r="H140" s="32"/>
      <c r="I140" s="46"/>
      <c r="K140" s="10"/>
      <c r="M140" s="46"/>
      <c r="O140" s="10">
        <f>9+2.4+2</f>
        <v>13.4</v>
      </c>
      <c r="Q140" s="39">
        <f>F140-O140</f>
        <v>-13.4</v>
      </c>
      <c r="S140" s="46"/>
    </row>
    <row r="141" spans="1:19" x14ac:dyDescent="0.25">
      <c r="G141" s="15"/>
      <c r="H141" s="32"/>
      <c r="I141" s="46"/>
      <c r="K141" s="15"/>
      <c r="M141" s="46"/>
      <c r="O141" s="10"/>
      <c r="Q141" s="39"/>
      <c r="S141" s="46"/>
    </row>
    <row r="142" spans="1:19" x14ac:dyDescent="0.25">
      <c r="A142" t="s">
        <v>80</v>
      </c>
      <c r="G142" s="15">
        <v>130.6</v>
      </c>
      <c r="H142" s="32"/>
      <c r="I142" s="15"/>
      <c r="K142" s="10">
        <v>61.2</v>
      </c>
      <c r="M142" s="15"/>
      <c r="O142" s="10">
        <v>0</v>
      </c>
      <c r="Q142" s="16">
        <v>0</v>
      </c>
      <c r="S142" s="15"/>
    </row>
    <row r="143" spans="1:19" x14ac:dyDescent="0.25">
      <c r="G143" s="15"/>
      <c r="H143" s="32"/>
      <c r="I143" s="31"/>
      <c r="K143" s="15"/>
      <c r="M143" s="31"/>
      <c r="O143" s="10"/>
      <c r="P143" s="32"/>
      <c r="Q143" s="39"/>
      <c r="S143" s="31"/>
    </row>
    <row r="144" spans="1:19" x14ac:dyDescent="0.25">
      <c r="C144" s="18" t="s">
        <v>81</v>
      </c>
      <c r="G144" s="48">
        <f>+G116+G118+G77+G108+G110+G114+G99+G122+G101+G102+G123+G104+G106+G125+G128+G129+G130+G131+G137+G140+G133+G142</f>
        <v>371.1</v>
      </c>
      <c r="H144" s="12"/>
      <c r="I144" s="49">
        <f>+I116+I118+I99+I122+I101+I125</f>
        <v>914</v>
      </c>
      <c r="K144" s="48">
        <f>+K116+K118+K77+K108+K110+K114+K99+K122+K101+K102+K123+K104+K106+K125+K128+K129+K130+K131+K137+K140+K133+K142+K135</f>
        <v>313.19999999999993</v>
      </c>
      <c r="M144" s="49">
        <f>+M116+M118+M77+M108+M110+M114+M99+M122+M101+M102+M123+M104+M106+M125+M128+M129+M130+M131+M137+M140+M133+M142</f>
        <v>656</v>
      </c>
      <c r="O144" s="48">
        <f>O73+O75+O116+O118+O77+O108+O110+O114+O99+O122+O101+O102+O123+O104+O106+O125+O128+O129+O130+O131+O137+O140+O133+O142+O120+O112+O83+O81+O79</f>
        <v>182</v>
      </c>
      <c r="P144" s="17" t="s">
        <v>9</v>
      </c>
      <c r="Q144" s="48">
        <f>Q73+Q75+Q116+Q118+Q77+Q108+Q110+Q114+Q99+Q122+Q101+Q102+Q123+Q104+Q106+Q125+Q128+Q129+Q130+Q131+Q137+Q140+Q133+Q142+Q120+Q112+Q83+Q81+Q79</f>
        <v>-182</v>
      </c>
      <c r="S144" s="49">
        <f>S73+S75+S116+S118+S77+S108+S110+S114+S99+S122+S101+S102+S123+S104+S106+S125+S128+S129+S130+S131+S1+S79+S81+S83+S10537+S140+S133+S142+S112+S120</f>
        <v>700</v>
      </c>
    </row>
    <row r="145" spans="1:19" x14ac:dyDescent="0.25">
      <c r="D145" s="12"/>
      <c r="E145" s="32"/>
      <c r="F145" s="12"/>
      <c r="G145" s="10"/>
      <c r="H145" s="12"/>
      <c r="I145" s="50"/>
      <c r="J145" s="12"/>
      <c r="K145" s="10"/>
      <c r="M145" s="50"/>
      <c r="O145" s="50"/>
      <c r="Q145" s="50"/>
      <c r="S145" s="50"/>
    </row>
    <row r="146" spans="1:19" x14ac:dyDescent="0.25">
      <c r="D146" s="12"/>
      <c r="E146" s="32"/>
      <c r="F146" s="12"/>
      <c r="G146" s="10"/>
      <c r="H146" s="12"/>
      <c r="I146" s="10"/>
      <c r="J146" s="12"/>
      <c r="K146" s="10"/>
      <c r="M146" s="10"/>
      <c r="O146" s="10"/>
      <c r="Q146" s="10"/>
      <c r="S146" s="10"/>
    </row>
    <row r="147" spans="1:19" x14ac:dyDescent="0.25">
      <c r="C147" s="18" t="s">
        <v>82</v>
      </c>
      <c r="D147" s="36"/>
      <c r="E147" s="32"/>
      <c r="F147" s="35">
        <f>F71</f>
        <v>875</v>
      </c>
      <c r="G147" s="51">
        <f>G144+G71</f>
        <v>726</v>
      </c>
      <c r="H147" s="45"/>
      <c r="I147" s="52">
        <f>I144+I71</f>
        <v>1661</v>
      </c>
      <c r="J147" s="36"/>
      <c r="K147" s="51">
        <f>K144+K71</f>
        <v>837.99999999999989</v>
      </c>
      <c r="M147" s="52">
        <f>M144+M71</f>
        <v>1214</v>
      </c>
      <c r="O147" s="51">
        <f>O144+O71</f>
        <v>229.09999999999997</v>
      </c>
      <c r="Q147" s="51">
        <f>F147-O147</f>
        <v>645.90000000000009</v>
      </c>
      <c r="S147" s="52">
        <f>S144+S71</f>
        <v>856</v>
      </c>
    </row>
    <row r="148" spans="1:19" x14ac:dyDescent="0.25">
      <c r="E148" s="32"/>
      <c r="F148" s="12"/>
      <c r="G148" s="12"/>
      <c r="H148" s="12"/>
      <c r="I148" s="12"/>
      <c r="J148" s="12"/>
      <c r="K148" s="12"/>
      <c r="O148" s="12"/>
      <c r="Q148" s="12"/>
      <c r="S148" s="12"/>
    </row>
    <row r="149" spans="1:19" x14ac:dyDescent="0.25">
      <c r="A149" t="s">
        <v>83</v>
      </c>
      <c r="F149" s="32"/>
      <c r="G149" s="32"/>
      <c r="H149" s="32"/>
      <c r="I149" s="32"/>
      <c r="J149" s="32"/>
      <c r="K149" s="32"/>
      <c r="O149" s="32"/>
      <c r="P149" s="32"/>
      <c r="Q149" s="32"/>
      <c r="R149" s="32"/>
      <c r="S149" s="32"/>
    </row>
    <row r="150" spans="1:19" x14ac:dyDescent="0.25">
      <c r="A150" t="s">
        <v>84</v>
      </c>
      <c r="F150" s="32"/>
      <c r="G150" s="32"/>
      <c r="H150" s="32"/>
      <c r="I150" s="32"/>
      <c r="J150" s="32"/>
      <c r="K150" s="32"/>
    </row>
    <row r="151" spans="1:19" x14ac:dyDescent="0.25">
      <c r="A151" t="s">
        <v>85</v>
      </c>
      <c r="F151" s="32"/>
      <c r="G151" s="32"/>
      <c r="H151" s="32"/>
      <c r="I151" s="32"/>
      <c r="J151" s="32"/>
      <c r="K151" s="32"/>
    </row>
    <row r="152" spans="1:19" x14ac:dyDescent="0.25">
      <c r="A152" t="s">
        <v>86</v>
      </c>
      <c r="F152" s="32"/>
      <c r="G152" s="32"/>
      <c r="H152" s="32"/>
      <c r="I152" s="32"/>
      <c r="J152" s="32"/>
      <c r="K152" s="32"/>
    </row>
    <row r="153" spans="1:19" x14ac:dyDescent="0.25">
      <c r="A153" t="s">
        <v>87</v>
      </c>
    </row>
    <row r="154" spans="1:19" x14ac:dyDescent="0.25">
      <c r="A154" t="s">
        <v>88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Havlíček Jan</cp:lastModifiedBy>
  <dcterms:created xsi:type="dcterms:W3CDTF">2002-01-09T16:46:47Z</dcterms:created>
  <dcterms:modified xsi:type="dcterms:W3CDTF">2023-09-10T15:20:11Z</dcterms:modified>
</cp:coreProperties>
</file>