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96" yWindow="132" windowWidth="12120" windowHeight="3600" tabRatio="830" activeTab="2"/>
  </bookViews>
  <sheets>
    <sheet name="Template" sheetId="154" r:id="rId1"/>
    <sheet name="1203" sheetId="205" r:id="rId2"/>
    <sheet name="1204" sheetId="20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0">Template!$A$1:$P$43</definedName>
  </definedNames>
  <calcPr calcId="92512" calcOnSave="0"/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<sst xmlns="http://schemas.openxmlformats.org/spreadsheetml/2006/main" count="150" uniqueCount="46">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</sst>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-28519380</v>
          </cell>
        </row>
        <row r="22">
          <cell r="J22">
            <v>895448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10764197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2158535.8199999998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86450524.660000056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37231</v>
          </cell>
          <cell r="DB215">
            <v>86450524.660000056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37232</v>
          </cell>
          <cell r="DB257">
            <v>86450524.660000056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86450524.660000056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86450524.660000056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86450524.660000056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86450524.660000056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86450524.660000056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86450524.660000056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86450524.660000056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86450524.660000056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86450524.660000056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86450524.660000056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86450524.660000056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86450524.660000056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86450524.660000056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86450524.660000056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86450524.660000056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86450524.660000056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86450524.660000056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86450524.660000056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86450524.660000056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86450524.660000056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86450524.660000056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86450524.660000056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86450524.660000056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86450524.660000056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5649488.0740261599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4941811.5892806407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4938851.0550187482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5636805.4235506542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5547935.4846982509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5547935.4846982509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5640979.1718813973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5634801.5895347949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5637491.5831474699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5633234.4409605982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5634347.7741950061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5547966.0346982516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5547966.0346982516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4931440.8217938906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4936943.8062861869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4935820.3964233845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4941777.683411899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4939089.0959940348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4844441.4596971907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4844441.4596971907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4935787.4949737517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29403090.235999789</v>
          </cell>
          <cell r="CX173">
            <v>696262.79000000923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37231</v>
          </cell>
          <cell r="CT215">
            <v>29403090.235999789</v>
          </cell>
          <cell r="CX215">
            <v>696262.79000000923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37232</v>
          </cell>
          <cell r="CT257">
            <v>29403090.235999789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29403090.235999789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29403090.235999789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29403090.235999789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29403090.235999789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29403090.235999789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29403090.235999789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29403090.235999789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29403090.235999789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29403090.235999789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29403090.235999789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29403090.235999789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29403090.235999789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29403090.235999789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29403090.235999789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29403090.235999789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29403090.235999789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29403090.235999789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29403090.235999789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29403090.235999789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29403090.235999789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29403090.235999789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29403090.235999789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29403090.235999789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29403090.235999789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6" sqref="B16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f>SUMIF([2]Statements!$A$5:$A$1305,$A$3,[2]Statements!$BN$5:$BN$1305)-3+44488</f>
        <v>239387.53600002639</v>
      </c>
      <c r="C8" s="42"/>
      <c r="D8" s="42">
        <f t="shared" ref="D8:D26" si="0">B8-C8</f>
        <v>239387.53600002639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239387.53600002639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5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f>SUMIF([5]Statements!$A$5:$A$1305,$A$3,[5]Statements!$FF$5:$FF$1305)+15608</f>
        <v>3695967.9232304092</v>
      </c>
      <c r="C12" s="42"/>
      <c r="D12" s="42">
        <f t="shared" si="0"/>
        <v>3695967.9232304092</v>
      </c>
      <c r="E12" s="42">
        <v>0</v>
      </c>
      <c r="F12" s="42">
        <f>'[1]CARR FUTURES'!$I$12</f>
        <v>2158535.8199999998</v>
      </c>
      <c r="G12" s="42"/>
      <c r="H12" s="42">
        <f t="shared" si="1"/>
        <v>2158535.8199999998</v>
      </c>
      <c r="I12" s="42"/>
      <c r="J12" s="42"/>
      <c r="K12" s="42"/>
      <c r="L12" s="42">
        <f t="shared" si="2"/>
        <v>1537432.1032304093</v>
      </c>
      <c r="M12" s="12"/>
      <c r="N12" s="34"/>
      <c r="O12" s="34"/>
      <c r="P12" s="42">
        <f>SUMIF([5]Statements!$A$5:$A$1305,$A$3,[5]Statements!$FJ$5:$FJ$1305)</f>
        <v>-1932825.8549999997</v>
      </c>
    </row>
    <row r="13" spans="1:17" x14ac:dyDescent="0.25">
      <c r="A13" t="s">
        <v>20</v>
      </c>
      <c r="B13" s="42">
        <f>SUMIF([6]Statements!$A$5:$A$1305,$A$3,[6]Statements!$CX$5:$CX$1305)-8-589.5</f>
        <v>29258.320000004023</v>
      </c>
      <c r="C13" s="42"/>
      <c r="D13" s="42">
        <f t="shared" si="0"/>
        <v>29258.320000004023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29258.320000004023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5">
      <c r="A14" t="s">
        <v>44</v>
      </c>
      <c r="B14" s="42">
        <f>SUMIF([7]Statements!$A$5:$A$1305,$A$3,[7]Statements!$CT$5:$CT$1305)-SUMIF([7]Statements!$A$5:$A$1305,$A$3,[7]Statements!$CX$5:$CX$1305)-5</f>
        <v>36258832.445999779</v>
      </c>
      <c r="C14" s="42"/>
      <c r="D14" s="42">
        <f t="shared" si="0"/>
        <v>36258832.445999779</v>
      </c>
      <c r="E14" s="42">
        <f>+'[1]EDF MANN'!$J$20</f>
        <v>-28519380</v>
      </c>
      <c r="F14" s="42">
        <f>'[1]EDF MANN'!$J$22</f>
        <v>895448</v>
      </c>
      <c r="G14" s="43"/>
      <c r="H14" s="42">
        <f t="shared" si="1"/>
        <v>895448</v>
      </c>
      <c r="I14" s="43"/>
      <c r="J14" s="43"/>
      <c r="K14" s="43"/>
      <c r="L14" s="42">
        <f t="shared" ref="L14:L20" si="3">B14+E14-F14+J14</f>
        <v>6844004.4459997788</v>
      </c>
      <c r="M14" s="12"/>
      <c r="N14" s="34"/>
      <c r="O14" s="34"/>
      <c r="P14" s="42">
        <f>SUMIF([7]Statements!$A$5:$A$1305,$A$3,[7]Statements!$DB$5:$DB$1305)</f>
        <v>7552010</v>
      </c>
    </row>
    <row r="15" spans="1:17" x14ac:dyDescent="0.25">
      <c r="A15" t="s">
        <v>43</v>
      </c>
      <c r="B15" s="44">
        <f>SUMIF([8]Statements!$A$5:$A$1305,$A$3,[8]Statements!$BB$5:$BB$1305)-3</f>
        <v>2257971.65</v>
      </c>
      <c r="C15" s="44"/>
      <c r="D15" s="42">
        <f t="shared" si="0"/>
        <v>2257971.65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>
        <f>SUMIF('[1]WIRE WORKSHEET'!$B$4:$B$36,A2,'[1]WIRE WORKSHEET'!$BB$4:$BB$36)</f>
        <v>0</v>
      </c>
      <c r="K15" s="40"/>
      <c r="L15" s="42">
        <f t="shared" si="3"/>
        <v>2257971.65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5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5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5">
      <c r="A18" t="s">
        <v>26</v>
      </c>
      <c r="B18" s="42">
        <f>SUMIF([10]Statements!$A$5:$A$1305,$A$3,[10]Statements!$BB$5:$BB$1305)-5</f>
        <v>735234.84999999963</v>
      </c>
      <c r="C18" s="42"/>
      <c r="D18" s="42">
        <f t="shared" si="0"/>
        <v>735234.84999999963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735234.84999999963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f>SUMIF([12]Statements!$A$5:$A$1305,$A$3,[12]Statements!$DB$5:$DB$1305)-67725</f>
        <v>86335049.660000056</v>
      </c>
      <c r="C20" s="43"/>
      <c r="D20" s="42">
        <f t="shared" si="0"/>
        <v>86335049.660000056</v>
      </c>
      <c r="E20" s="43">
        <v>0</v>
      </c>
      <c r="F20" s="43">
        <f>[1]PARIBAS!$J$19</f>
        <v>10764197</v>
      </c>
      <c r="G20" s="43"/>
      <c r="H20" s="42">
        <f t="shared" si="1"/>
        <v>10764197</v>
      </c>
      <c r="I20" s="43"/>
      <c r="J20" s="43"/>
      <c r="K20" s="43"/>
      <c r="L20" s="42">
        <f t="shared" si="3"/>
        <v>75570852.660000056</v>
      </c>
      <c r="M20" s="12"/>
      <c r="N20" s="34"/>
      <c r="O20" s="34"/>
      <c r="P20" s="43">
        <f>SUMIF([12]Statements!$A$5:$A$1305,$A$3,[12]Statements!$DJ$5:$DJ$1305)</f>
        <v>-47750</v>
      </c>
    </row>
    <row r="21" spans="1:16" x14ac:dyDescent="0.25">
      <c r="A21" t="s">
        <v>13</v>
      </c>
      <c r="B21" s="42">
        <f>SUMIF([13]Statements!$A$5:$A$1305,$A$3,[13]Statements!$EQ$5:$EQ$1305)+1112541.5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5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5">
      <c r="A23" t="s">
        <v>18</v>
      </c>
      <c r="B23" s="42">
        <f>SUMIF([15]Statements!$A$5:$A$1305,$A$3,[15]Statements!$BN$5:$BN$1305)+1</f>
        <v>-0.32000000000698492</v>
      </c>
      <c r="C23" s="42"/>
      <c r="D23" s="42">
        <f t="shared" si="0"/>
        <v>-0.32000000000698492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5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5">
      <c r="A26" s="18" t="s">
        <v>42</v>
      </c>
      <c r="B26" s="42">
        <f>SUMIF([18]Statements!$A$5:$A$1305,$A$3,[18]Statements!$CP$5:$CP$1305)</f>
        <v>0</v>
      </c>
      <c r="C26" s="42"/>
      <c r="D26" s="42">
        <f t="shared" si="0"/>
        <v>0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0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f>SUM(B7:B26)</f>
        <v>129603163.71324252</v>
      </c>
      <c r="C28" s="46">
        <f>SUM(C7:C26)</f>
        <v>0</v>
      </c>
      <c r="D28" s="46">
        <f>SUM(D7:D26)</f>
        <v>129603163.71324252</v>
      </c>
      <c r="E28" s="46">
        <f t="shared" ref="E28:L28" si="5">SUM(E7:E26)</f>
        <v>-28519380</v>
      </c>
      <c r="F28" s="46">
        <f t="shared" si="5"/>
        <v>13818180.82</v>
      </c>
      <c r="G28" s="46">
        <f t="shared" si="5"/>
        <v>0</v>
      </c>
      <c r="H28" s="46">
        <f t="shared" si="5"/>
        <v>13818180.82</v>
      </c>
      <c r="I28" s="46"/>
      <c r="J28" s="46">
        <f t="shared" si="5"/>
        <v>0</v>
      </c>
      <c r="K28" s="46"/>
      <c r="L28" s="46">
        <f t="shared" si="5"/>
        <v>87265602.893242523</v>
      </c>
      <c r="M28" s="28"/>
      <c r="N28" s="46">
        <f>SUM(N7:N27)</f>
        <v>64204.5</v>
      </c>
      <c r="O28" s="46">
        <f>SUM(O7:O27)</f>
        <v>0</v>
      </c>
      <c r="P28" s="46">
        <f>SUM(P7:P27)</f>
        <v>5571434.1450000005</v>
      </c>
    </row>
    <row r="29" spans="1:16" s="17" customFormat="1" hidden="1" x14ac:dyDescent="0.25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f>+B28+SUM(B30:B31)</f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1.6640625" customWidth="1"/>
    <col min="15" max="15" width="10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37229</v>
      </c>
      <c r="M2" s="3"/>
    </row>
    <row r="3" spans="1:17" ht="17.399999999999999" x14ac:dyDescent="0.3">
      <c r="A3" s="5">
        <v>37228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28" sqref="L28"/>
    </sheetView>
  </sheetViews>
  <sheetFormatPr defaultRowHeight="13.2" x14ac:dyDescent="0.25"/>
  <cols>
    <col min="1" max="1" width="33.6640625" customWidth="1"/>
    <col min="2" max="2" width="20.33203125" style="39" customWidth="1"/>
    <col min="3" max="3" width="15" style="39" customWidth="1"/>
    <col min="4" max="4" width="18.109375" style="39" customWidth="1"/>
    <col min="5" max="5" width="17.88671875" style="39" customWidth="1"/>
    <col min="6" max="6" width="20" style="38" customWidth="1"/>
    <col min="7" max="7" width="16.44140625" style="38" customWidth="1"/>
    <col min="8" max="8" width="16.44140625" customWidth="1"/>
    <col min="9" max="9" width="2.5546875" style="38" customWidth="1"/>
    <col min="10" max="10" width="15.5546875" style="38" customWidth="1"/>
    <col min="11" max="11" width="2.5546875" style="38" customWidth="1"/>
    <col min="12" max="12" width="17.6640625" style="38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37230</v>
      </c>
      <c r="M2" s="3"/>
    </row>
    <row r="3" spans="1:17" ht="17.399999999999999" x14ac:dyDescent="0.3">
      <c r="A3" s="5">
        <v>37229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5">
      <c r="M7" s="3"/>
    </row>
    <row r="8" spans="1:17" x14ac:dyDescent="0.25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5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5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5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5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5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5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5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5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5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5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5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5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5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5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5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5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5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5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5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5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5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5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5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8" hidden="1" thickBot="1" x14ac:dyDescent="0.3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5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5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5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8" thickBot="1" x14ac:dyDescent="0.3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8" thickTop="1" x14ac:dyDescent="0.25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5">
      <c r="B38"/>
      <c r="C38"/>
      <c r="D38"/>
      <c r="E38"/>
      <c r="F38"/>
      <c r="G38"/>
      <c r="I38"/>
      <c r="J38"/>
      <c r="K38"/>
      <c r="L38"/>
    </row>
    <row r="39" spans="1:14" x14ac:dyDescent="0.25">
      <c r="B39"/>
      <c r="C39"/>
      <c r="D39"/>
      <c r="E39"/>
      <c r="F39"/>
      <c r="G39"/>
      <c r="I39"/>
      <c r="J39"/>
      <c r="K39"/>
      <c r="L39"/>
    </row>
    <row r="40" spans="1:14" x14ac:dyDescent="0.25">
      <c r="A40" s="18"/>
      <c r="M40" s="18"/>
    </row>
    <row r="41" spans="1:14" x14ac:dyDescent="0.25">
      <c r="A41" s="19"/>
      <c r="B41" s="41"/>
      <c r="C41" s="41"/>
      <c r="D41" s="41"/>
      <c r="E41" s="41"/>
    </row>
    <row r="42" spans="1:14" x14ac:dyDescent="0.25">
      <c r="A42" s="19"/>
      <c r="B42" s="41"/>
      <c r="C42" s="41"/>
      <c r="D42" s="41"/>
      <c r="E42" s="41"/>
    </row>
    <row r="43" spans="1:14" x14ac:dyDescent="0.25">
      <c r="A43" s="33" t="s">
        <v>33</v>
      </c>
      <c r="B43" s="41"/>
      <c r="C43" s="41"/>
      <c r="D43" s="41"/>
      <c r="E43" s="41"/>
    </row>
    <row r="44" spans="1:14" x14ac:dyDescent="0.25">
      <c r="A44" s="19" t="s">
        <v>28</v>
      </c>
      <c r="B44" s="41"/>
      <c r="C44" s="41"/>
      <c r="D44" s="41"/>
      <c r="E44" s="41"/>
    </row>
    <row r="45" spans="1:14" x14ac:dyDescent="0.25">
      <c r="A45" s="19"/>
      <c r="B45" s="41"/>
      <c r="C45" s="41"/>
      <c r="D45" s="41"/>
      <c r="E45" s="41"/>
    </row>
    <row r="46" spans="1:14" x14ac:dyDescent="0.25">
      <c r="A46" s="19"/>
      <c r="B46" s="41"/>
      <c r="C46" s="41"/>
      <c r="D46" s="41"/>
      <c r="E46" s="41"/>
    </row>
    <row r="47" spans="1:14" x14ac:dyDescent="0.25">
      <c r="A47" s="19"/>
      <c r="B47" s="41"/>
      <c r="C47" s="41"/>
      <c r="D47" s="41"/>
      <c r="E47" s="41"/>
    </row>
    <row r="48" spans="1:14" x14ac:dyDescent="0.25">
      <c r="A48" s="19"/>
      <c r="B48" s="41"/>
      <c r="C48" s="41"/>
      <c r="D48" s="41"/>
      <c r="E48" s="41"/>
    </row>
    <row r="49" spans="1:5" x14ac:dyDescent="0.25">
      <c r="A49" s="19"/>
      <c r="B49" s="41"/>
      <c r="C49" s="41"/>
      <c r="D49" s="41"/>
      <c r="E49" s="41"/>
    </row>
    <row r="50" spans="1:5" x14ac:dyDescent="0.25">
      <c r="A50" s="19"/>
      <c r="B50" s="41"/>
      <c r="C50" s="41"/>
      <c r="D50" s="41"/>
      <c r="E50" s="41"/>
    </row>
    <row r="51" spans="1:5" x14ac:dyDescent="0.25">
      <c r="A51" s="19"/>
      <c r="B51" s="41"/>
      <c r="C51" s="41"/>
      <c r="D51" s="41"/>
      <c r="E51" s="41"/>
    </row>
    <row r="52" spans="1:5" x14ac:dyDescent="0.25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1203</vt:lpstr>
      <vt:lpstr>1204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2001-12-05T19:31:14Z</cp:lastPrinted>
  <dcterms:created xsi:type="dcterms:W3CDTF">2000-04-03T19:03:47Z</dcterms:created>
  <dcterms:modified xsi:type="dcterms:W3CDTF">2023-09-10T15:20:38Z</dcterms:modified>
</cp:coreProperties>
</file>