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30"/>
  </bookViews>
  <sheets>
    <sheet name="Template" sheetId="154" r:id="rId1"/>
    <sheet name="1203" sheetId="205" r:id="rId2"/>
    <sheet name="1204" sheetId="207" r:id="rId3"/>
    <sheet name="1205" sheetId="20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Area" localSheetId="0">Template!$A$1:$P$43</definedName>
  </definedNames>
  <calcPr calcId="92512" calcOnSave="0"/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44,488 Interest 12/1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<sst xmlns="http://schemas.openxmlformats.org/spreadsheetml/2006/main" count="200" uniqueCount="46">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</sst>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-30829260</v>
          </cell>
        </row>
        <row r="22">
          <cell r="J22">
            <v>530174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7856805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2075741.95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79568034.660000056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37232</v>
          </cell>
          <cell r="DB257">
            <v>79568034.660000056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37233</v>
          </cell>
          <cell r="DB299">
            <v>79568034.660000056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79568034.660000056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79568034.660000056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79568034.660000056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79568034.660000056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79568034.660000056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79568034.660000056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79568034.660000056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79568034.660000056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79568034.660000056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79568034.660000056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79568034.660000056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79568034.660000056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79568034.660000056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79568034.660000056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79568034.660000056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79568034.660000056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79568034.660000056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79568034.660000056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79568034.660000056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79568034.660000056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79568034.660000056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79568034.660000056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79568034.660000056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4951151.2925706403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4948219.3975687483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5646181.4766706545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5559481.5125182504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5559481.5125182504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5650273.7132613966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5644160.0184947941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5646888.5649574697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5642739.3707505986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5643837.2828450063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5559512.0625182511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5559512.0625182511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4940923.7213838911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4946351.8031961862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4945232.7993733846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4951197.7969318992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4948518.0215940345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4855987.4875171902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4855987.4875171902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4945265.9885237515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32256743.78599979</v>
          </cell>
          <cell r="CX215">
            <v>696262.79000000923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37232</v>
          </cell>
          <cell r="CT257">
            <v>32256743.78599979</v>
          </cell>
          <cell r="CX257">
            <v>696262.79000000923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37233</v>
          </cell>
          <cell r="CT299">
            <v>32256743.78599979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32256743.78599979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32256743.78599979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32256743.78599979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32256743.78599979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32256743.78599979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32256743.78599979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32256743.78599979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32256743.78599979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32256743.78599979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32256743.78599979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32256743.78599979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32256743.78599979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32256743.78599979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32256743.78599979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32256743.78599979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32256743.78599979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32256743.78599979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32256743.78599979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32256743.78599979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32256743.78599979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32256743.78599979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32256743.78599979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32256743.78599979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tabSelected="1"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23" sqref="E2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37231</v>
      </c>
      <c r="M2" s="3"/>
    </row>
    <row r="3" spans="1:17" ht="17.399999999999999" x14ac:dyDescent="0.3">
      <c r="A3" s="5">
        <v>37230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f>SUMIF([2]Statements!$A$5:$A$1305,$A$3,[2]Statements!$BN$5:$BN$1305)-3+44488</f>
        <v>239387.53600002639</v>
      </c>
      <c r="C8" s="42"/>
      <c r="D8" s="42">
        <f t="shared" ref="D8:D26" si="0">B8-C8</f>
        <v>239387.53600002639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239387.53600002639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5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f>SUMIF([5]Statements!$A$5:$A$1305,$A$3,[5]Statements!$FF$5:$FF$1305)+15608-1305.39</f>
        <v>4082982.2090916871</v>
      </c>
      <c r="C12" s="42"/>
      <c r="D12" s="42">
        <f t="shared" si="0"/>
        <v>4082982.2090916871</v>
      </c>
      <c r="E12" s="42">
        <v>0</v>
      </c>
      <c r="F12" s="42">
        <f>'[1]CARR FUTURES'!$I$12</f>
        <v>2075741.95</v>
      </c>
      <c r="G12" s="42"/>
      <c r="H12" s="42">
        <f t="shared" si="1"/>
        <v>2075741.95</v>
      </c>
      <c r="I12" s="42"/>
      <c r="J12" s="42"/>
      <c r="K12" s="42"/>
      <c r="L12" s="42">
        <f t="shared" si="2"/>
        <v>2007240.2590916872</v>
      </c>
      <c r="M12" s="12"/>
      <c r="N12" s="34"/>
      <c r="O12" s="34"/>
      <c r="P12" s="42">
        <f>SUMIF([5]Statements!$A$5:$A$1305,$A$3,[5]Statements!$FJ$5:$FJ$1305)</f>
        <v>-1553591.2962500001</v>
      </c>
    </row>
    <row r="13" spans="1:17" x14ac:dyDescent="0.25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5">
      <c r="A14" t="s">
        <v>44</v>
      </c>
      <c r="B14" s="42">
        <f>SUMIF([7]Statements!$A$5:$A$1305,$A$3,[7]Statements!$CT$5:$CT$1305)-SUMIF([7]Statements!$A$5:$A$1305,$A$3,[7]Statements!$CX$5:$CX$1305)-5</f>
        <v>38582105.995999783</v>
      </c>
      <c r="C14" s="42"/>
      <c r="D14" s="42">
        <f t="shared" si="0"/>
        <v>38582105.995999783</v>
      </c>
      <c r="E14" s="42">
        <f>+'[1]EDF MANN'!$J$20</f>
        <v>-30829260</v>
      </c>
      <c r="F14" s="42">
        <f>'[1]EDF MANN'!$J$22</f>
        <v>530174</v>
      </c>
      <c r="G14" s="43"/>
      <c r="H14" s="42">
        <f t="shared" si="1"/>
        <v>530174</v>
      </c>
      <c r="I14" s="43"/>
      <c r="J14" s="43"/>
      <c r="K14" s="43"/>
      <c r="L14" s="42">
        <f t="shared" ref="L14:L20" si="3">B14+E14-F14+J14</f>
        <v>7222671.9959997833</v>
      </c>
      <c r="M14" s="12"/>
      <c r="N14" s="34"/>
      <c r="O14" s="34"/>
      <c r="P14" s="42">
        <f>SUMIF([7]Statements!$A$5:$A$1305,$A$3,[7]Statements!$DB$5:$DB$1305)</f>
        <v>7021630</v>
      </c>
    </row>
    <row r="15" spans="1:17" x14ac:dyDescent="0.25">
      <c r="A15" t="s">
        <v>43</v>
      </c>
      <c r="B15" s="44">
        <f>SUMIF([8]Statements!$A$5:$A$1305,$A$3,[8]Statements!$BB$5:$BB$1305)-3</f>
        <v>2257971.65</v>
      </c>
      <c r="C15" s="44"/>
      <c r="D15" s="42">
        <f t="shared" si="0"/>
        <v>2257971.65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2257971.65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5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5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5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f>SUMIF([12]Statements!$A$5:$A$1305,$A$3,[12]Statements!$DB$5:$DB$1305)-67725</f>
        <v>82035399.660000056</v>
      </c>
      <c r="C20" s="43"/>
      <c r="D20" s="42">
        <f t="shared" si="0"/>
        <v>82035399.660000056</v>
      </c>
      <c r="E20" s="43">
        <v>0</v>
      </c>
      <c r="F20" s="43">
        <f>[1]PARIBAS!$J$19</f>
        <v>7856805</v>
      </c>
      <c r="G20" s="43"/>
      <c r="H20" s="42">
        <f t="shared" si="1"/>
        <v>7856805</v>
      </c>
      <c r="I20" s="43"/>
      <c r="J20" s="43"/>
      <c r="K20" s="43"/>
      <c r="L20" s="42">
        <f t="shared" si="3"/>
        <v>74178594.660000056</v>
      </c>
      <c r="M20" s="12"/>
      <c r="N20" s="34"/>
      <c r="O20" s="34"/>
      <c r="P20" s="43">
        <f>SUMIF([12]Statements!$A$5:$A$1305,$A$3,[12]Statements!$DJ$5:$DJ$1305)</f>
        <v>2535090</v>
      </c>
    </row>
    <row r="21" spans="1:16" x14ac:dyDescent="0.25">
      <c r="A21" t="s">
        <v>13</v>
      </c>
      <c r="B21" s="42">
        <f>SUMIF([13]Statements!$A$5:$A$1305,$A$3,[13]Statements!$EQ$5:$EQ$1305)+1112541.5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5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5">
      <c r="A23" t="s">
        <v>18</v>
      </c>
      <c r="B23" s="42">
        <f>SUMIF([15]Statements!$A$5:$A$1305,$A$3,[15]Statements!$BN$5:$BN$1305)+1</f>
        <v>-0.32000000000698492</v>
      </c>
      <c r="C23" s="42"/>
      <c r="D23" s="42">
        <f t="shared" si="0"/>
        <v>-0.32000000000698492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5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5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f>SUM(B7:B26)</f>
        <v>128014391.04910381</v>
      </c>
      <c r="C28" s="46">
        <f>SUM(C7:C26)</f>
        <v>0</v>
      </c>
      <c r="D28" s="46">
        <f>SUM(D7:D26)</f>
        <v>128014391.04910381</v>
      </c>
      <c r="E28" s="46">
        <f t="shared" ref="E28:L28" si="5">SUM(E7:E26)</f>
        <v>-30829260</v>
      </c>
      <c r="F28" s="46">
        <f t="shared" si="5"/>
        <v>10462720.949999999</v>
      </c>
      <c r="G28" s="46">
        <f t="shared" si="5"/>
        <v>0</v>
      </c>
      <c r="H28" s="46">
        <f t="shared" si="5"/>
        <v>10462720.949999999</v>
      </c>
      <c r="I28" s="46"/>
      <c r="J28" s="46">
        <f t="shared" si="5"/>
        <v>0</v>
      </c>
      <c r="K28" s="46"/>
      <c r="L28" s="46">
        <f t="shared" si="5"/>
        <v>86722410.099103823</v>
      </c>
      <c r="M28" s="28"/>
      <c r="N28" s="46">
        <f>SUM(N7:N27)</f>
        <v>64204.5</v>
      </c>
      <c r="O28" s="46">
        <f>SUM(O7:O27)</f>
        <v>0</v>
      </c>
      <c r="P28" s="46">
        <f>SUM(P7:P27)</f>
        <v>8003128.7037499994</v>
      </c>
    </row>
    <row r="29" spans="1:16" s="17" customFormat="1" hidden="1" x14ac:dyDescent="0.25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f>+B28+SUM(B30:B31)</f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86722410.099103808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1.6640625" customWidth="1"/>
    <col min="15" max="15" width="10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37229</v>
      </c>
      <c r="M2" s="3"/>
    </row>
    <row r="3" spans="1:17" ht="17.399999999999999" x14ac:dyDescent="0.3">
      <c r="A3" s="5">
        <v>37228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37230</v>
      </c>
      <c r="M2" s="3"/>
    </row>
    <row r="3" spans="1:17" ht="17.399999999999999" x14ac:dyDescent="0.3">
      <c r="A3" s="5">
        <v>37229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9" sqref="A19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37231</v>
      </c>
      <c r="M2" s="3"/>
    </row>
    <row r="3" spans="1:17" ht="17.399999999999999" x14ac:dyDescent="0.3">
      <c r="A3" s="5">
        <v>37230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Template</vt:lpstr>
      <vt:lpstr>1203</vt:lpstr>
      <vt:lpstr>1204</vt:lpstr>
      <vt:lpstr>1205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2001-12-06T16:31:21Z</cp:lastPrinted>
  <dcterms:created xsi:type="dcterms:W3CDTF">2000-04-03T19:03:47Z</dcterms:created>
  <dcterms:modified xsi:type="dcterms:W3CDTF">2023-09-10T15:20:40Z</dcterms:modified>
</cp:coreProperties>
</file>