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Consolidated" sheetId="6" r:id="rId1"/>
    <sheet name="Natural Gas" sheetId="2" r:id="rId2"/>
    <sheet name="Ontario" sheetId="1" r:id="rId3"/>
    <sheet name="Finance" sheetId="3" r:id="rId4"/>
    <sheet name="Executive" sheetId="4" r:id="rId5"/>
    <sheet name="Alberta" sheetId="5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Print_Area" localSheetId="5">Alberta!$B$1:$I$39</definedName>
    <definedName name="_xlnm.Print_Area" localSheetId="0">Consolidated!$B$1:$I$39</definedName>
    <definedName name="_xlnm.Print_Area" localSheetId="4">Executive!$B$1:$I$39</definedName>
    <definedName name="_xlnm.Print_Area" localSheetId="3">Finance!$B$1:$I$39</definedName>
    <definedName name="_xlnm.Print_Area" localSheetId="1">'Natural Gas'!$B$1:$I$39</definedName>
    <definedName name="_xlnm.Print_Area" localSheetId="2">Ontario!$B$1:$I$41</definedName>
    <definedName name="SAPFuncF4Help" localSheetId="5" hidden="1">Main.SAPF4Help()</definedName>
    <definedName name="SAPFuncF4Help" localSheetId="0" hidden="1">Main.SAPF4Help()</definedName>
    <definedName name="SAPFuncF4Help" localSheetId="4" hidden="1">Main.SAPF4Help()</definedName>
    <definedName name="SAPFuncF4Help" localSheetId="3" hidden="1">Main.SAPF4Help()</definedName>
    <definedName name="SAPFuncF4Help" localSheetId="1" hidden="1">Main.SAPF4Help()</definedName>
    <definedName name="SAPFuncF4Help" hidden="1">Main.SAPF4Help()</definedName>
  </definedNames>
  <calcPr calcId="92512"/>
</workbook>
</file>

<file path=xl/calcChain.xml><?xml version="1.0" encoding="utf-8"?>
<calcChain xmlns="http://schemas.openxmlformats.org/spreadsheetml/2006/main">
  <c r="B1" i="5" l="1"/>
  <c r="B2" i="5"/>
  <c r="B3" i="5"/>
  <c r="C8" i="5"/>
  <c r="E8" i="5"/>
  <c r="G8" i="5"/>
  <c r="E9" i="5"/>
  <c r="G9" i="5"/>
  <c r="G10" i="5"/>
  <c r="C11" i="5"/>
  <c r="E11" i="5"/>
  <c r="G11" i="5"/>
  <c r="C12" i="5"/>
  <c r="E12" i="5"/>
  <c r="G12" i="5"/>
  <c r="C13" i="5"/>
  <c r="E13" i="5"/>
  <c r="G13" i="5"/>
  <c r="C14" i="5"/>
  <c r="E14" i="5"/>
  <c r="G14" i="5"/>
  <c r="C15" i="5"/>
  <c r="E15" i="5"/>
  <c r="G15" i="5"/>
  <c r="C16" i="5"/>
  <c r="E16" i="5"/>
  <c r="G16" i="5"/>
  <c r="C17" i="5"/>
  <c r="E17" i="5"/>
  <c r="G17" i="5"/>
  <c r="C18" i="5"/>
  <c r="E18" i="5"/>
  <c r="G18" i="5"/>
  <c r="C19" i="5"/>
  <c r="E19" i="5"/>
  <c r="G19" i="5"/>
  <c r="C20" i="5"/>
  <c r="E20" i="5"/>
  <c r="G20" i="5"/>
  <c r="C21" i="5"/>
  <c r="E21" i="5"/>
  <c r="G21" i="5"/>
  <c r="C22" i="5"/>
  <c r="E22" i="5"/>
  <c r="G22" i="5"/>
  <c r="C23" i="5"/>
  <c r="E23" i="5"/>
  <c r="G23" i="5"/>
  <c r="E29" i="5"/>
  <c r="C31" i="5"/>
  <c r="E31" i="5"/>
  <c r="C32" i="5"/>
  <c r="E32" i="5"/>
  <c r="C33" i="5"/>
  <c r="E33" i="5"/>
  <c r="C34" i="5"/>
  <c r="E34" i="5"/>
  <c r="C35" i="5"/>
  <c r="E35" i="5"/>
  <c r="C36" i="5"/>
  <c r="E36" i="5"/>
  <c r="C37" i="5"/>
  <c r="E37" i="5"/>
  <c r="C38" i="5"/>
  <c r="E38" i="5"/>
  <c r="C44" i="5"/>
  <c r="B1" i="6"/>
  <c r="B3" i="6"/>
  <c r="C8" i="6"/>
  <c r="E8" i="6"/>
  <c r="G8" i="6"/>
  <c r="C9" i="6"/>
  <c r="E9" i="6"/>
  <c r="G9" i="6"/>
  <c r="G10" i="6"/>
  <c r="C11" i="6"/>
  <c r="E11" i="6"/>
  <c r="G11" i="6"/>
  <c r="C12" i="6"/>
  <c r="E12" i="6"/>
  <c r="G12" i="6"/>
  <c r="C13" i="6"/>
  <c r="E13" i="6"/>
  <c r="G13" i="6"/>
  <c r="C14" i="6"/>
  <c r="E14" i="6"/>
  <c r="G14" i="6"/>
  <c r="C15" i="6"/>
  <c r="E15" i="6"/>
  <c r="G15" i="6"/>
  <c r="C16" i="6"/>
  <c r="E16" i="6"/>
  <c r="G16" i="6"/>
  <c r="C17" i="6"/>
  <c r="E17" i="6"/>
  <c r="G17" i="6"/>
  <c r="C18" i="6"/>
  <c r="E18" i="6"/>
  <c r="G18" i="6"/>
  <c r="C19" i="6"/>
  <c r="E19" i="6"/>
  <c r="G19" i="6"/>
  <c r="C20" i="6"/>
  <c r="E20" i="6"/>
  <c r="G20" i="6"/>
  <c r="C21" i="6"/>
  <c r="E21" i="6"/>
  <c r="G21" i="6"/>
  <c r="C22" i="6"/>
  <c r="E22" i="6"/>
  <c r="G22" i="6"/>
  <c r="C23" i="6"/>
  <c r="E23" i="6"/>
  <c r="G23" i="6"/>
  <c r="E25" i="6"/>
  <c r="E27" i="6"/>
  <c r="E29" i="6"/>
  <c r="B1" i="4"/>
  <c r="B2" i="4"/>
  <c r="B3" i="4"/>
  <c r="C8" i="4"/>
  <c r="E8" i="4"/>
  <c r="G8" i="4"/>
  <c r="E9" i="4"/>
  <c r="G9" i="4"/>
  <c r="G10" i="4"/>
  <c r="G11" i="4"/>
  <c r="C12" i="4"/>
  <c r="E12" i="4"/>
  <c r="G12" i="4"/>
  <c r="C13" i="4"/>
  <c r="E13" i="4"/>
  <c r="G13" i="4"/>
  <c r="C14" i="4"/>
  <c r="E14" i="4"/>
  <c r="G14" i="4"/>
  <c r="C15" i="4"/>
  <c r="E15" i="4"/>
  <c r="G15" i="4"/>
  <c r="C16" i="4"/>
  <c r="E16" i="4"/>
  <c r="G16" i="4"/>
  <c r="C17" i="4"/>
  <c r="E17" i="4"/>
  <c r="G17" i="4"/>
  <c r="C18" i="4"/>
  <c r="E18" i="4"/>
  <c r="G18" i="4"/>
  <c r="C19" i="4"/>
  <c r="E19" i="4"/>
  <c r="G19" i="4"/>
  <c r="C20" i="4"/>
  <c r="E20" i="4"/>
  <c r="G20" i="4"/>
  <c r="C21" i="4"/>
  <c r="E21" i="4"/>
  <c r="G21" i="4"/>
  <c r="C22" i="4"/>
  <c r="E22" i="4"/>
  <c r="G22" i="4"/>
  <c r="C23" i="4"/>
  <c r="E23" i="4"/>
  <c r="G23" i="4"/>
  <c r="E29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C44" i="4"/>
  <c r="B1" i="3"/>
  <c r="B2" i="3"/>
  <c r="B3" i="3"/>
  <c r="C8" i="3"/>
  <c r="E8" i="3"/>
  <c r="G8" i="3"/>
  <c r="E9" i="3"/>
  <c r="G9" i="3"/>
  <c r="G10" i="3"/>
  <c r="C11" i="3"/>
  <c r="E11" i="3"/>
  <c r="G11" i="3"/>
  <c r="C12" i="3"/>
  <c r="E12" i="3"/>
  <c r="G12" i="3"/>
  <c r="C13" i="3"/>
  <c r="E13" i="3"/>
  <c r="G13" i="3"/>
  <c r="C14" i="3"/>
  <c r="E14" i="3"/>
  <c r="G14" i="3"/>
  <c r="C15" i="3"/>
  <c r="E15" i="3"/>
  <c r="G15" i="3"/>
  <c r="C16" i="3"/>
  <c r="E16" i="3"/>
  <c r="G16" i="3"/>
  <c r="C17" i="3"/>
  <c r="E17" i="3"/>
  <c r="G17" i="3"/>
  <c r="C18" i="3"/>
  <c r="E18" i="3"/>
  <c r="G18" i="3"/>
  <c r="C19" i="3"/>
  <c r="E19" i="3"/>
  <c r="G19" i="3"/>
  <c r="C20" i="3"/>
  <c r="E20" i="3"/>
  <c r="G20" i="3"/>
  <c r="C21" i="3"/>
  <c r="E21" i="3"/>
  <c r="G21" i="3"/>
  <c r="C22" i="3"/>
  <c r="E22" i="3"/>
  <c r="G22" i="3"/>
  <c r="C23" i="3"/>
  <c r="E23" i="3"/>
  <c r="G23" i="3"/>
  <c r="E29" i="3"/>
  <c r="C31" i="3"/>
  <c r="E31" i="3"/>
  <c r="C32" i="3"/>
  <c r="E32" i="3"/>
  <c r="C33" i="3"/>
  <c r="E33" i="3"/>
  <c r="C34" i="3"/>
  <c r="E34" i="3"/>
  <c r="C35" i="3"/>
  <c r="E35" i="3"/>
  <c r="C36" i="3"/>
  <c r="E36" i="3"/>
  <c r="C37" i="3"/>
  <c r="E37" i="3"/>
  <c r="C38" i="3"/>
  <c r="E38" i="3"/>
  <c r="C44" i="3"/>
  <c r="B1" i="2"/>
  <c r="B2" i="2"/>
  <c r="B3" i="2"/>
  <c r="C8" i="2"/>
  <c r="E8" i="2"/>
  <c r="G8" i="2"/>
  <c r="E9" i="2"/>
  <c r="G9" i="2"/>
  <c r="G10" i="2"/>
  <c r="C11" i="2"/>
  <c r="E11" i="2"/>
  <c r="G11" i="2"/>
  <c r="C12" i="2"/>
  <c r="E12" i="2"/>
  <c r="G12" i="2"/>
  <c r="C13" i="2"/>
  <c r="E13" i="2"/>
  <c r="G13" i="2"/>
  <c r="C14" i="2"/>
  <c r="E14" i="2"/>
  <c r="G14" i="2"/>
  <c r="C15" i="2"/>
  <c r="E15" i="2"/>
  <c r="G15" i="2"/>
  <c r="C16" i="2"/>
  <c r="E16" i="2"/>
  <c r="G16" i="2"/>
  <c r="C17" i="2"/>
  <c r="E17" i="2"/>
  <c r="G17" i="2"/>
  <c r="C18" i="2"/>
  <c r="E18" i="2"/>
  <c r="G18" i="2"/>
  <c r="C19" i="2"/>
  <c r="E19" i="2"/>
  <c r="G19" i="2"/>
  <c r="C20" i="2"/>
  <c r="E20" i="2"/>
  <c r="G20" i="2"/>
  <c r="C21" i="2"/>
  <c r="E21" i="2"/>
  <c r="G21" i="2"/>
  <c r="C22" i="2"/>
  <c r="E22" i="2"/>
  <c r="G22" i="2"/>
  <c r="C23" i="2"/>
  <c r="E23" i="2"/>
  <c r="G23" i="2"/>
  <c r="E29" i="2"/>
  <c r="C31" i="2"/>
  <c r="E31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44" i="2"/>
  <c r="B1" i="1"/>
  <c r="B2" i="1"/>
  <c r="B3" i="1"/>
  <c r="C8" i="1"/>
  <c r="E8" i="1"/>
  <c r="G8" i="1"/>
  <c r="E9" i="1"/>
  <c r="G9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E29" i="1"/>
  <c r="C33" i="1"/>
  <c r="E33" i="1"/>
  <c r="C34" i="1"/>
  <c r="E34" i="1"/>
  <c r="C35" i="1"/>
  <c r="E35" i="1"/>
  <c r="C36" i="1"/>
  <c r="E36" i="1"/>
  <c r="C37" i="1"/>
  <c r="E37" i="1"/>
  <c r="C38" i="1"/>
  <c r="E38" i="1"/>
  <c r="C39" i="1"/>
  <c r="E39" i="1"/>
  <c r="C40" i="1"/>
  <c r="E40" i="1"/>
  <c r="C46" i="1"/>
</calcChain>
</file>

<file path=xl/sharedStrings.xml><?xml version="1.0" encoding="utf-8"?>
<sst xmlns="http://schemas.openxmlformats.org/spreadsheetml/2006/main" count="321" uniqueCount="64">
  <si>
    <t>YTD Actual</t>
  </si>
  <si>
    <t>Annualized</t>
  </si>
  <si>
    <t>ENACOMP</t>
  </si>
  <si>
    <t>Compensation</t>
  </si>
  <si>
    <t>Special Pays</t>
  </si>
  <si>
    <t>ENABENTX</t>
  </si>
  <si>
    <t>Benefits &amp; Payroll Taxes</t>
  </si>
  <si>
    <t>ENAEMPEX</t>
  </si>
  <si>
    <t>Employee Expense</t>
  </si>
  <si>
    <t>ENAT&amp;EEX</t>
  </si>
  <si>
    <t>Travel &amp; Entertainment Expense</t>
  </si>
  <si>
    <t>ENAOUTSV</t>
  </si>
  <si>
    <t>Outside Services</t>
  </si>
  <si>
    <t>ENASUPP</t>
  </si>
  <si>
    <t>Supplies Expense</t>
  </si>
  <si>
    <t>ENAMKTEX</t>
  </si>
  <si>
    <t>Marketing</t>
  </si>
  <si>
    <t>ENACONTR</t>
  </si>
  <si>
    <t>Charitable Contributions</t>
  </si>
  <si>
    <t>ENARENT</t>
  </si>
  <si>
    <t>Rent</t>
  </si>
  <si>
    <t>ENATECH</t>
  </si>
  <si>
    <t>Technology</t>
  </si>
  <si>
    <t>ENATRANS</t>
  </si>
  <si>
    <t>Transportation</t>
  </si>
  <si>
    <t>ENAOTHEX</t>
  </si>
  <si>
    <t>Other Expenses</t>
  </si>
  <si>
    <t>ENATAXES</t>
  </si>
  <si>
    <t>Taxes Other than Income</t>
  </si>
  <si>
    <t>ENATOTDR</t>
  </si>
  <si>
    <t>Total Direct Expenses</t>
  </si>
  <si>
    <t>Total Headcount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</si>
  <si>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</si>
  <si>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</si>
  <si>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</si>
  <si>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</si>
  <si>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</si>
  <si>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</si>
  <si>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</si>
  <si>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</si>
  <si>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</si>
  <si>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</si>
  <si>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</si>
  <si>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</si>
  <si>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</si>
  <si>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</si>
  <si>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</si>
  <si>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</si>
  <si>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Allocation Adjustments</t>
  </si>
  <si>
    <t>2000 Reclass</t>
  </si>
  <si>
    <t>Letter of Credit Fees</t>
  </si>
  <si>
    <t>Legal fees</t>
  </si>
  <si>
    <t>Currency Difference</t>
  </si>
  <si>
    <t>Currency Adjustment</t>
  </si>
  <si>
    <t>Outside Services for PPA</t>
  </si>
  <si>
    <t>Relocation Expenses</t>
  </si>
  <si>
    <t xml:space="preserve">Canada </t>
  </si>
  <si>
    <t>Analysts &amp; Associates</t>
  </si>
  <si>
    <t>Headcount</t>
  </si>
  <si>
    <t xml:space="preserve">% of </t>
  </si>
  <si>
    <t>Total Exp</t>
  </si>
  <si>
    <t>Analyst &amp; Associate Headcount</t>
  </si>
  <si>
    <t>Analysts &amp; Associates  *</t>
  </si>
  <si>
    <t>*  Analysts and Associates are billed through normal payroll for Canada.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</si>
</sst>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81" formatCode="mmmm\-yy"/>
    <numFmt numFmtId="183" formatCode="_(* #,##0_);_(* \(#,##0\);_(* &quot;-&quot;??_);_(@_)"/>
    <numFmt numFmtId="185" formatCode="_(&quot;$&quot;* #,##0_);_(&quot;$&quot;* \(#,##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24">
    <xf numFmtId="0" fontId="0" fillId="0" borderId="0" xfId="0"/>
    <xf numFmtId="0" fontId="2" fillId="0" borderId="0" xfId="0" applyFont="1" applyAlignment="1" applyProtection="1">
      <alignment horizontal="center"/>
    </xf>
    <xf numFmtId="181" fontId="2" fillId="0" borderId="0" xfId="0" applyNumberFormat="1" applyFont="1" applyAlignment="1" applyProtection="1">
      <alignment horizontal="center"/>
    </xf>
    <xf numFmtId="17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83" fontId="6" fillId="0" borderId="0" xfId="3" applyNumberFormat="1" applyFont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85" fontId="6" fillId="0" borderId="1" xfId="4" applyNumberFormat="1" applyFont="1" applyBorder="1"/>
    <xf numFmtId="0" fontId="0" fillId="0" borderId="1" xfId="0" applyFill="1" applyBorder="1"/>
    <xf numFmtId="183" fontId="6" fillId="0" borderId="1" xfId="3" applyNumberFormat="1" applyFont="1" applyBorder="1" applyProtection="1"/>
    <xf numFmtId="185" fontId="0" fillId="0" borderId="0" xfId="0" applyNumberFormat="1"/>
    <xf numFmtId="0" fontId="6" fillId="0" borderId="1" xfId="2" applyNumberFormat="1" applyFont="1" applyBorder="1" applyProtection="1"/>
    <xf numFmtId="0" fontId="0" fillId="0" borderId="0" xfId="0" applyFill="1" applyBorder="1"/>
    <xf numFmtId="0" fontId="0" fillId="0" borderId="0" xfId="0" applyAlignment="1">
      <alignment horizontal="right"/>
    </xf>
    <xf numFmtId="9" fontId="6" fillId="0" borderId="0" xfId="5" applyFont="1" applyProtection="1"/>
    <xf numFmtId="9" fontId="6" fillId="0" borderId="1" xfId="5" applyFont="1" applyBorder="1"/>
    <xf numFmtId="183" fontId="6" fillId="0" borderId="0" xfId="3" applyNumberFormat="1" applyFont="1" applyBorder="1" applyProtection="1"/>
    <xf numFmtId="9" fontId="6" fillId="0" borderId="0" xfId="5" applyFont="1" applyBorder="1"/>
    <xf numFmtId="0" fontId="0" fillId="0" borderId="0" xfId="0" applyBorder="1"/>
    <xf numFmtId="0" fontId="2" fillId="0" borderId="0" xfId="0" applyFont="1" applyAlignment="1" applyProtection="1">
      <alignment horizontal="center"/>
    </xf>
    <xf numFmtId="181" fontId="2" fillId="0" borderId="0" xfId="0" applyNumberFormat="1" applyFont="1" applyAlignment="1" applyProtection="1">
      <alignment horizontal="center"/>
    </xf>
  </cellXfs>
  <cellStyles count="9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  <cellStyle name="SAPLocked" xfId="6"/>
    <cellStyle name="SAPOutput" xfId="7"/>
    <cellStyle name="SAPUnLocked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%20Ontario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%20Gas%20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%20Finance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%20Executive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Can%20Alberta%20Orig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Ontario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577497.65</v>
          </cell>
        </row>
        <row r="26">
          <cell r="BA26">
            <v>99488.99</v>
          </cell>
        </row>
        <row r="27">
          <cell r="BA27">
            <v>21575.309999999998</v>
          </cell>
        </row>
        <row r="28">
          <cell r="BA28">
            <v>69520.989999999991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53310.62</v>
          </cell>
        </row>
        <row r="33">
          <cell r="BA33">
            <v>994.06</v>
          </cell>
        </row>
        <row r="34">
          <cell r="BA34">
            <v>0</v>
          </cell>
        </row>
        <row r="35">
          <cell r="BA35">
            <v>319.09999999999997</v>
          </cell>
        </row>
        <row r="36">
          <cell r="BA36">
            <v>991.31999999999994</v>
          </cell>
        </row>
        <row r="37">
          <cell r="BA37">
            <v>1887.45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678.65</v>
          </cell>
        </row>
        <row r="41">
          <cell r="BA41">
            <v>59.17</v>
          </cell>
        </row>
        <row r="42">
          <cell r="BA42">
            <v>-10154.84</v>
          </cell>
        </row>
        <row r="43">
          <cell r="BA43">
            <v>173309.93000000002</v>
          </cell>
        </row>
        <row r="44">
          <cell r="BA44">
            <v>0</v>
          </cell>
        </row>
        <row r="45">
          <cell r="BA45">
            <v>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Natural Gas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1193609.22</v>
          </cell>
        </row>
        <row r="26">
          <cell r="BA26">
            <v>103223.21999999999</v>
          </cell>
        </row>
        <row r="27">
          <cell r="BA27">
            <v>22851.149999999998</v>
          </cell>
        </row>
        <row r="28">
          <cell r="BA28">
            <v>104096.53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173109.88</v>
          </cell>
        </row>
        <row r="33">
          <cell r="BA33">
            <v>3086.9599999999996</v>
          </cell>
        </row>
        <row r="34">
          <cell r="BA34">
            <v>0</v>
          </cell>
        </row>
        <row r="35">
          <cell r="BA35">
            <v>488.97</v>
          </cell>
        </row>
        <row r="36">
          <cell r="BA36">
            <v>10705.9</v>
          </cell>
        </row>
        <row r="37">
          <cell r="BA37">
            <v>45596.1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88767.63</v>
          </cell>
        </row>
        <row r="41">
          <cell r="BA41">
            <v>561.93999999999994</v>
          </cell>
        </row>
        <row r="42">
          <cell r="BA42">
            <v>1385081.29</v>
          </cell>
        </row>
        <row r="43">
          <cell r="BA43">
            <v>237144.99000000002</v>
          </cell>
        </row>
        <row r="44">
          <cell r="BA44">
            <v>59.44</v>
          </cell>
        </row>
        <row r="45">
          <cell r="BA45">
            <v>900845.73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Finance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290260.77</v>
          </cell>
        </row>
        <row r="26">
          <cell r="BA26">
            <v>38678.51</v>
          </cell>
        </row>
        <row r="27">
          <cell r="BA27">
            <v>4768.0999999999995</v>
          </cell>
        </row>
        <row r="28">
          <cell r="BA28">
            <v>39685.300000000003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46875.47</v>
          </cell>
        </row>
        <row r="33">
          <cell r="BA33">
            <v>746.0799999999997</v>
          </cell>
        </row>
        <row r="34">
          <cell r="BA34">
            <v>0</v>
          </cell>
        </row>
        <row r="35">
          <cell r="BA35">
            <v>767.34</v>
          </cell>
        </row>
        <row r="36">
          <cell r="BA36">
            <v>3684.3199999999997</v>
          </cell>
        </row>
        <row r="37">
          <cell r="BA37">
            <v>288.83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20820.11</v>
          </cell>
        </row>
        <row r="41">
          <cell r="BA41">
            <v>66.479999999999905</v>
          </cell>
        </row>
        <row r="42">
          <cell r="BA42">
            <v>-27077.19</v>
          </cell>
        </row>
        <row r="43">
          <cell r="BA43">
            <v>78608.89</v>
          </cell>
        </row>
        <row r="44">
          <cell r="BA44">
            <v>6047.2600000000093</v>
          </cell>
        </row>
        <row r="45">
          <cell r="BA45">
            <v>135.17000000000007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Executive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201176.03999999998</v>
          </cell>
        </row>
        <row r="27">
          <cell r="BA27">
            <v>3745.83</v>
          </cell>
        </row>
        <row r="28">
          <cell r="BA28">
            <v>12817.840000000002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15003</v>
          </cell>
        </row>
        <row r="32">
          <cell r="BA32">
            <v>8483.6</v>
          </cell>
        </row>
        <row r="33">
          <cell r="BA33">
            <v>795.65</v>
          </cell>
        </row>
        <row r="34">
          <cell r="BA34">
            <v>0</v>
          </cell>
        </row>
        <row r="35">
          <cell r="BA35">
            <v>308.20999999999998</v>
          </cell>
        </row>
        <row r="36">
          <cell r="BA36">
            <v>501.29</v>
          </cell>
        </row>
        <row r="37">
          <cell r="BA37">
            <v>0</v>
          </cell>
        </row>
        <row r="38">
          <cell r="BA38">
            <v>0</v>
          </cell>
        </row>
        <row r="39">
          <cell r="BA39">
            <v>942750.04</v>
          </cell>
        </row>
        <row r="40">
          <cell r="BA40">
            <v>539454.89</v>
          </cell>
        </row>
        <row r="41">
          <cell r="BA41">
            <v>0</v>
          </cell>
        </row>
        <row r="42">
          <cell r="BA42">
            <v>-12089.990000000002</v>
          </cell>
        </row>
        <row r="43">
          <cell r="BA43">
            <v>45640.590000000004</v>
          </cell>
        </row>
        <row r="44">
          <cell r="BA44">
            <v>0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Canada - Alberta Power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593378.34999999986</v>
          </cell>
        </row>
        <row r="26">
          <cell r="BA26">
            <v>71291.649999999994</v>
          </cell>
        </row>
        <row r="27">
          <cell r="BA27">
            <v>14379.74</v>
          </cell>
        </row>
        <row r="28">
          <cell r="BA28">
            <v>103427.18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571462.41</v>
          </cell>
        </row>
        <row r="33">
          <cell r="BA33">
            <v>804.67000000000007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3325.59</v>
          </cell>
        </row>
        <row r="37">
          <cell r="BA37">
            <v>4572.46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4596.3999999999996</v>
          </cell>
        </row>
        <row r="41">
          <cell r="BA41">
            <v>0</v>
          </cell>
        </row>
        <row r="42">
          <cell r="BA42">
            <v>40699.900000000009</v>
          </cell>
        </row>
        <row r="43">
          <cell r="BA43">
            <v>81244.67</v>
          </cell>
        </row>
        <row r="44">
          <cell r="BA44">
            <v>0</v>
          </cell>
        </row>
        <row r="45">
          <cell r="BA45">
            <v>0</v>
          </cell>
        </row>
      </sheetData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AR44"/>
  <sheetViews>
    <sheetView tabSelected="1" zoomScaleNormal="100" workbookViewId="0">
      <selection activeCell="B1" sqref="B1:G1"/>
    </sheetView>
  </sheetViews>
  <sheetFormatPr defaultColWidth="9.109375" defaultRowHeight="13.2" x14ac:dyDescent="0.25"/>
  <cols>
    <col min="2" max="2" width="23.44140625" bestFit="1" customWidth="1"/>
    <col min="3" max="3" width="14" customWidth="1"/>
    <col min="4" max="4" width="2.5546875" customWidth="1"/>
    <col min="5" max="5" width="14" customWidth="1"/>
    <col min="6" max="6" width="2.44140625" customWidth="1"/>
  </cols>
  <sheetData>
    <row r="1" spans="1:44" ht="18" x14ac:dyDescent="0.35">
      <c r="B1" s="22" t="str">
        <f>'[2]Team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22" t="s">
        <v>56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23">
        <f>'[2]Team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3" t="s">
        <v>59</v>
      </c>
    </row>
    <row r="7" spans="1:44" ht="13.8" x14ac:dyDescent="0.3">
      <c r="C7" s="4" t="s">
        <v>0</v>
      </c>
      <c r="E7" s="4" t="s">
        <v>1</v>
      </c>
      <c r="G7" s="4" t="s">
        <v>60</v>
      </c>
    </row>
    <row r="8" spans="1:44" ht="13.8" x14ac:dyDescent="0.3">
      <c r="A8" s="5" t="s">
        <v>2</v>
      </c>
      <c r="B8" s="6" t="s">
        <v>3</v>
      </c>
      <c r="C8" s="7">
        <f>+'Natural Gas'!C8+Ontario!C8+Finance!C8+Executive!C8+Alberta!C8</f>
        <v>2855922.0300000003</v>
      </c>
      <c r="E8" s="7">
        <f>+'Natural Gas'!E8+Ontario!E8+Finance!E8+Executive!E8+Alberta!E8</f>
        <v>3807896.0399999991</v>
      </c>
      <c r="G8" s="17">
        <f t="shared" ref="G8:G22" si="0">+E8/$E$23</f>
        <v>0.68895814699473901</v>
      </c>
    </row>
    <row r="9" spans="1:44" ht="13.8" x14ac:dyDescent="0.3">
      <c r="A9" s="5"/>
      <c r="B9" s="6" t="s">
        <v>4</v>
      </c>
      <c r="C9" s="7">
        <f>+'Natural Gas'!C9+Ontario!C9+Finance!C9+Executive!C9+Alberta!C9</f>
        <v>0</v>
      </c>
      <c r="E9" s="7">
        <f>+'Natural Gas'!E9+Ontario!E9+Finance!E9+Executive!E9+Alberta!E9</f>
        <v>0</v>
      </c>
      <c r="G9" s="17">
        <f t="shared" si="0"/>
        <v>0</v>
      </c>
    </row>
    <row r="10" spans="1:44" ht="13.8" x14ac:dyDescent="0.3">
      <c r="A10" s="5"/>
      <c r="B10" s="6" t="s">
        <v>62</v>
      </c>
      <c r="C10" s="7">
        <v>0</v>
      </c>
      <c r="E10" s="7">
        <v>0</v>
      </c>
      <c r="G10" s="17">
        <f t="shared" si="0"/>
        <v>0</v>
      </c>
    </row>
    <row r="11" spans="1:44" ht="13.8" x14ac:dyDescent="0.3">
      <c r="A11" s="5" t="s">
        <v>5</v>
      </c>
      <c r="B11" s="6" t="s">
        <v>6</v>
      </c>
      <c r="C11" s="7">
        <f>+'Natural Gas'!C11+Ontario!C11+Finance!C11+Executive!C10+Alberta!C11</f>
        <v>312682.37</v>
      </c>
      <c r="E11" s="7">
        <f>+'Natural Gas'!E11+Ontario!E11+Finance!E11+Executive!E10+Alberta!E11</f>
        <v>416909.82666666666</v>
      </c>
      <c r="G11" s="17">
        <f t="shared" si="0"/>
        <v>7.5431004057601461E-2</v>
      </c>
    </row>
    <row r="12" spans="1:44" ht="13.8" x14ac:dyDescent="0.3">
      <c r="A12" s="5" t="s">
        <v>7</v>
      </c>
      <c r="B12" s="6" t="s">
        <v>8</v>
      </c>
      <c r="C12" s="7">
        <f>+'Natural Gas'!C12+Ontario!C12+Finance!C12+Executive!C12+Alberta!C12</f>
        <v>67320.12999999999</v>
      </c>
      <c r="E12" s="7">
        <f>+'Natural Gas'!E12+Ontario!E12+Finance!E12+Executive!E12+Alberta!E12</f>
        <v>89760.173333333325</v>
      </c>
      <c r="G12" s="17">
        <f t="shared" si="0"/>
        <v>1.6240202475081206E-2</v>
      </c>
    </row>
    <row r="13" spans="1:44" ht="13.8" x14ac:dyDescent="0.3">
      <c r="A13" s="5" t="s">
        <v>9</v>
      </c>
      <c r="B13" s="6" t="s">
        <v>10</v>
      </c>
      <c r="C13" s="7">
        <f>+'Natural Gas'!C13+Ontario!C13+Finance!C13+Executive!C13+Alberta!C13</f>
        <v>297871.83999999997</v>
      </c>
      <c r="E13" s="7">
        <f>+'Natural Gas'!E13+Ontario!E13+Finance!E13+Executive!E13+Alberta!E13</f>
        <v>397162.45333333331</v>
      </c>
      <c r="G13" s="17">
        <f t="shared" si="0"/>
        <v>7.1858135051506788E-2</v>
      </c>
    </row>
    <row r="14" spans="1:44" ht="13.8" x14ac:dyDescent="0.3">
      <c r="A14" s="5" t="s">
        <v>11</v>
      </c>
      <c r="B14" s="6" t="s">
        <v>12</v>
      </c>
      <c r="C14" s="7">
        <f>+'Natural Gas'!C14+Ontario!C14+Finance!C14+Executive!C14+Alberta!C14</f>
        <v>505739.98</v>
      </c>
      <c r="E14" s="7">
        <f>+'Natural Gas'!E14+Ontario!E14+Finance!E14+Executive!E14+Alberta!E14</f>
        <v>674319.97333333339</v>
      </c>
      <c r="G14" s="17">
        <f t="shared" si="0"/>
        <v>0.12200391881215204</v>
      </c>
    </row>
    <row r="15" spans="1:44" ht="13.8" x14ac:dyDescent="0.3">
      <c r="A15" s="5" t="s">
        <v>13</v>
      </c>
      <c r="B15" s="6" t="s">
        <v>14</v>
      </c>
      <c r="C15" s="7">
        <f>+'Natural Gas'!C15+Ontario!C15+Finance!C15+Executive!C15+Alberta!C15</f>
        <v>6427.4199999999992</v>
      </c>
      <c r="E15" s="7">
        <f>+'Natural Gas'!E15+Ontario!E15+Finance!E15+Executive!E15+Alberta!E15</f>
        <v>8569.8933333333316</v>
      </c>
      <c r="G15" s="17">
        <f t="shared" si="0"/>
        <v>1.5505407103697875E-3</v>
      </c>
    </row>
    <row r="16" spans="1:44" ht="13.8" x14ac:dyDescent="0.3">
      <c r="A16" s="5" t="s">
        <v>15</v>
      </c>
      <c r="B16" s="6" t="s">
        <v>16</v>
      </c>
      <c r="C16" s="7">
        <f>+'Natural Gas'!C16+Ontario!C16+Finance!C16+Executive!C16+Alberta!C16</f>
        <v>0</v>
      </c>
      <c r="E16" s="7">
        <f>+'Natural Gas'!E16+Ontario!E16+Finance!E16+Executive!E16+Alberta!E16</f>
        <v>0</v>
      </c>
      <c r="G16" s="17">
        <f t="shared" si="0"/>
        <v>0</v>
      </c>
    </row>
    <row r="17" spans="1:7" ht="13.8" x14ac:dyDescent="0.3">
      <c r="A17" s="5" t="s">
        <v>17</v>
      </c>
      <c r="B17" s="6" t="s">
        <v>18</v>
      </c>
      <c r="C17" s="7">
        <f>+'Natural Gas'!C17+Ontario!C17+Finance!C17+Executive!C17+Alberta!C17</f>
        <v>1883.62</v>
      </c>
      <c r="E17" s="7">
        <f>+'Natural Gas'!E17+Ontario!E17+Finance!E17+Executive!E17+Alberta!E17</f>
        <v>2511.4933333333338</v>
      </c>
      <c r="G17" s="17">
        <f t="shared" si="0"/>
        <v>4.5440153169805928E-4</v>
      </c>
    </row>
    <row r="18" spans="1:7" ht="13.8" x14ac:dyDescent="0.3">
      <c r="A18" s="5" t="s">
        <v>19</v>
      </c>
      <c r="B18" s="6" t="s">
        <v>20</v>
      </c>
      <c r="C18" s="7">
        <f>+'Natural Gas'!C18+Ontario!C18+Finance!C18+Executive!C18+Alberta!C18</f>
        <v>19208.419999999998</v>
      </c>
      <c r="E18" s="7">
        <f>+'Natural Gas'!E18+Ontario!E18+Finance!E18+Executive!E18+Alberta!E18</f>
        <v>25611.226666666666</v>
      </c>
      <c r="G18" s="17">
        <f t="shared" si="0"/>
        <v>4.6338090854310494E-3</v>
      </c>
    </row>
    <row r="19" spans="1:7" ht="13.8" x14ac:dyDescent="0.3">
      <c r="A19" s="5" t="s">
        <v>21</v>
      </c>
      <c r="B19" s="6" t="s">
        <v>22</v>
      </c>
      <c r="C19" s="7">
        <f>+'Natural Gas'!C19+Ontario!C19+Finance!C19+Executive!C19+Alberta!C19</f>
        <v>52344.84</v>
      </c>
      <c r="E19" s="7">
        <f>+'Natural Gas'!E19+Ontario!E19+Finance!E19+Executive!E19+Alberta!E19</f>
        <v>69793.119999999995</v>
      </c>
      <c r="G19" s="17">
        <f t="shared" si="0"/>
        <v>1.2627587025243858E-2</v>
      </c>
    </row>
    <row r="20" spans="1:7" ht="13.8" x14ac:dyDescent="0.3">
      <c r="A20" s="5" t="s">
        <v>23</v>
      </c>
      <c r="B20" s="6" t="s">
        <v>24</v>
      </c>
      <c r="C20" s="7">
        <f>+'Natural Gas'!C20+Ontario!C20+Finance!C20+Executive!C20+Alberta!C20</f>
        <v>0</v>
      </c>
      <c r="E20" s="7">
        <f>+'Natural Gas'!E20+Ontario!E20+Finance!E20+Executive!E20+Alberta!E20</f>
        <v>0</v>
      </c>
      <c r="G20" s="17">
        <f t="shared" si="0"/>
        <v>0</v>
      </c>
    </row>
    <row r="21" spans="1:7" ht="13.8" x14ac:dyDescent="0.3">
      <c r="A21" s="5" t="s">
        <v>25</v>
      </c>
      <c r="B21" s="6" t="s">
        <v>26</v>
      </c>
      <c r="C21" s="7">
        <f>+'Natural Gas'!C21+Ontario!C21+Finance!C21+Executive!C21+Alberta!C21</f>
        <v>19769.170000000046</v>
      </c>
      <c r="E21" s="7">
        <f>+'Natural Gas'!E21+Ontario!E21+Finance!E21+Executive!E21+Alberta!E21</f>
        <v>26358.893333333395</v>
      </c>
      <c r="G21" s="17">
        <f t="shared" si="0"/>
        <v>4.769083535107581E-3</v>
      </c>
    </row>
    <row r="22" spans="1:7" ht="13.8" x14ac:dyDescent="0.3">
      <c r="A22" s="5" t="s">
        <v>27</v>
      </c>
      <c r="B22" s="6" t="s">
        <v>28</v>
      </c>
      <c r="C22" s="7">
        <f>+'Natural Gas'!C22+Ontario!C22+Finance!C22+Executive!C22+Alberta!C22</f>
        <v>6106.7000000000089</v>
      </c>
      <c r="E22" s="7">
        <f>+'Natural Gas'!E22+Ontario!E22+Finance!E22+Executive!E22+Alberta!E22</f>
        <v>8142.2666666666792</v>
      </c>
      <c r="G22" s="17">
        <f t="shared" si="0"/>
        <v>1.4731707210692935E-3</v>
      </c>
    </row>
    <row r="23" spans="1:7" ht="13.8" x14ac:dyDescent="0.3">
      <c r="A23" s="8" t="s">
        <v>29</v>
      </c>
      <c r="B23" s="9" t="s">
        <v>30</v>
      </c>
      <c r="C23" s="10">
        <f>SUM(C8:C22)</f>
        <v>4145276.52</v>
      </c>
      <c r="E23" s="10">
        <f>SUM(E8:E22)</f>
        <v>5527035.3599999985</v>
      </c>
      <c r="G23" s="18">
        <f>SUM(G8:G22)</f>
        <v>1</v>
      </c>
    </row>
    <row r="25" spans="1:7" ht="13.8" x14ac:dyDescent="0.3">
      <c r="B25" s="9" t="s">
        <v>58</v>
      </c>
      <c r="C25" s="15"/>
      <c r="E25" s="14">
        <f>+'Natural Gas'!E25+Ontario!E25+Finance!E25+Executive!E25+Alberta!E25</f>
        <v>30</v>
      </c>
    </row>
    <row r="26" spans="1:7" ht="13.8" x14ac:dyDescent="0.3">
      <c r="C26" s="7"/>
      <c r="E26" s="6"/>
    </row>
    <row r="27" spans="1:7" ht="13.8" x14ac:dyDescent="0.3">
      <c r="B27" s="9" t="s">
        <v>61</v>
      </c>
      <c r="C27" s="7"/>
      <c r="E27" s="14">
        <f>+'Natural Gas'!E27+Ontario!E27+Finance!E27+Executive!E27+Alberta!E27</f>
        <v>20</v>
      </c>
    </row>
    <row r="29" spans="1:7" ht="13.8" x14ac:dyDescent="0.3">
      <c r="B29" s="9" t="s">
        <v>31</v>
      </c>
      <c r="C29" s="7"/>
      <c r="E29" s="12">
        <f>+E27+E25</f>
        <v>50</v>
      </c>
      <c r="F29" s="19"/>
    </row>
    <row r="31" spans="1:7" ht="13.8" x14ac:dyDescent="0.3">
      <c r="A31" s="5" t="s">
        <v>32</v>
      </c>
      <c r="B31" s="6" t="s">
        <v>63</v>
      </c>
      <c r="C31" s="7"/>
      <c r="E31" s="7"/>
    </row>
    <row r="32" spans="1:7" ht="13.8" x14ac:dyDescent="0.3">
      <c r="A32" s="5" t="s">
        <v>34</v>
      </c>
      <c r="B32" s="6"/>
      <c r="C32" s="7"/>
      <c r="E32" s="7"/>
    </row>
    <row r="33" spans="1:5" ht="13.8" x14ac:dyDescent="0.3">
      <c r="A33" s="5" t="s">
        <v>36</v>
      </c>
      <c r="B33" s="6"/>
      <c r="C33" s="7"/>
      <c r="E33" s="7"/>
    </row>
    <row r="34" spans="1:5" ht="13.8" x14ac:dyDescent="0.3">
      <c r="A34" s="5" t="s">
        <v>38</v>
      </c>
      <c r="B34" s="6"/>
      <c r="C34" s="7"/>
      <c r="E34" s="7"/>
    </row>
    <row r="35" spans="1:5" ht="13.8" x14ac:dyDescent="0.3">
      <c r="A35" s="5" t="s">
        <v>40</v>
      </c>
      <c r="B35" s="6"/>
      <c r="C35" s="7"/>
      <c r="E35" s="7"/>
    </row>
    <row r="36" spans="1:5" ht="13.8" x14ac:dyDescent="0.3">
      <c r="A36" s="5" t="s">
        <v>42</v>
      </c>
      <c r="B36" s="6"/>
      <c r="C36" s="7"/>
      <c r="E36" s="7"/>
    </row>
    <row r="37" spans="1:5" ht="13.8" x14ac:dyDescent="0.3">
      <c r="A37" s="5" t="s">
        <v>44</v>
      </c>
      <c r="B37" s="6"/>
      <c r="C37" s="7"/>
      <c r="E37" s="7"/>
    </row>
    <row r="38" spans="1:5" ht="13.8" x14ac:dyDescent="0.3">
      <c r="A38" s="5" t="s">
        <v>46</v>
      </c>
      <c r="B38" s="6"/>
      <c r="C38" s="7"/>
      <c r="E38" s="7"/>
    </row>
    <row r="39" spans="1:5" ht="13.8" x14ac:dyDescent="0.3">
      <c r="B39" s="6"/>
      <c r="C39" s="7"/>
      <c r="E39" s="7"/>
    </row>
    <row r="40" spans="1:5" ht="13.8" x14ac:dyDescent="0.3">
      <c r="B40" s="6"/>
      <c r="C40" s="7"/>
      <c r="E40" s="7"/>
    </row>
    <row r="41" spans="1:5" ht="13.8" x14ac:dyDescent="0.3">
      <c r="B41" s="6"/>
      <c r="C41" s="7"/>
      <c r="E41" s="7"/>
    </row>
    <row r="44" spans="1:5" x14ac:dyDescent="0.25">
      <c r="C44" s="13"/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43" top="1" bottom="1" header="0.5" footer="0.5"/>
  <pageSetup orientation="portrait" verticalDpi="196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R44"/>
  <sheetViews>
    <sheetView zoomScaleNormal="100" workbookViewId="0">
      <selection activeCell="B1" sqref="B1:G1"/>
    </sheetView>
  </sheetViews>
  <sheetFormatPr defaultColWidth="9.109375" defaultRowHeight="13.2" x14ac:dyDescent="0.25"/>
  <cols>
    <col min="2" max="2" width="23.44140625" bestFit="1" customWidth="1"/>
    <col min="3" max="3" width="14" customWidth="1"/>
    <col min="4" max="4" width="2.5546875" customWidth="1"/>
    <col min="5" max="5" width="14" customWidth="1"/>
    <col min="6" max="6" width="2.44140625" customWidth="1"/>
  </cols>
  <sheetData>
    <row r="1" spans="1:44" ht="18" x14ac:dyDescent="0.35">
      <c r="B1" s="22" t="str">
        <f>'[2]Team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22" t="str">
        <f>'[2]Pull Sheet'!E9</f>
        <v>Canada Natural Gas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23">
        <f>'[2]Team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3" t="s">
        <v>59</v>
      </c>
    </row>
    <row r="7" spans="1:44" ht="13.8" x14ac:dyDescent="0.3">
      <c r="C7" s="4" t="s">
        <v>0</v>
      </c>
      <c r="E7" s="4" t="s">
        <v>1</v>
      </c>
      <c r="G7" s="4" t="s">
        <v>60</v>
      </c>
    </row>
    <row r="8" spans="1:44" ht="13.8" x14ac:dyDescent="0.3">
      <c r="A8" s="5" t="s">
        <v>2</v>
      </c>
      <c r="B8" s="6" t="s">
        <v>3</v>
      </c>
      <c r="C8" s="7">
        <f>'[2]Team Report'!BA25</f>
        <v>1193609.22</v>
      </c>
      <c r="E8" s="7">
        <f t="shared" ref="E8:E22" si="0">(C8/9)*12</f>
        <v>1591478.96</v>
      </c>
      <c r="G8" s="17">
        <f t="shared" ref="G8:G22" si="1">+E8/$E$23</f>
        <v>0.71970822665371326</v>
      </c>
    </row>
    <row r="9" spans="1:44" ht="13.8" x14ac:dyDescent="0.3">
      <c r="A9" s="5"/>
      <c r="B9" s="6" t="s">
        <v>4</v>
      </c>
      <c r="C9" s="7"/>
      <c r="E9" s="7">
        <f t="shared" si="0"/>
        <v>0</v>
      </c>
      <c r="G9" s="17">
        <f t="shared" si="1"/>
        <v>0</v>
      </c>
    </row>
    <row r="10" spans="1:44" ht="13.8" x14ac:dyDescent="0.3">
      <c r="A10" s="5"/>
      <c r="B10" s="6" t="s">
        <v>57</v>
      </c>
      <c r="C10" s="7">
        <v>0</v>
      </c>
      <c r="E10" s="7">
        <v>0</v>
      </c>
      <c r="G10" s="17">
        <f t="shared" si="1"/>
        <v>0</v>
      </c>
    </row>
    <row r="11" spans="1:44" ht="13.8" x14ac:dyDescent="0.3">
      <c r="A11" s="5" t="s">
        <v>5</v>
      </c>
      <c r="B11" s="6" t="s">
        <v>6</v>
      </c>
      <c r="C11" s="7">
        <f>'[2]Team Report'!BA26</f>
        <v>103223.21999999999</v>
      </c>
      <c r="E11" s="7">
        <f t="shared" si="0"/>
        <v>137630.96</v>
      </c>
      <c r="G11" s="17">
        <f t="shared" si="1"/>
        <v>6.2240303920981864E-2</v>
      </c>
    </row>
    <row r="12" spans="1:44" ht="13.8" x14ac:dyDescent="0.3">
      <c r="A12" s="5" t="s">
        <v>7</v>
      </c>
      <c r="B12" s="6" t="s">
        <v>8</v>
      </c>
      <c r="C12" s="7">
        <f>'[2]Team Report'!BA27</f>
        <v>22851.149999999998</v>
      </c>
      <c r="E12" s="7">
        <f t="shared" si="0"/>
        <v>30468.199999999997</v>
      </c>
      <c r="G12" s="17">
        <f t="shared" si="1"/>
        <v>1.3778513409521081E-2</v>
      </c>
    </row>
    <row r="13" spans="1:44" ht="13.8" x14ac:dyDescent="0.3">
      <c r="A13" s="5" t="s">
        <v>9</v>
      </c>
      <c r="B13" s="6" t="s">
        <v>10</v>
      </c>
      <c r="C13" s="7">
        <f>'[2]Team Report'!BA28</f>
        <v>104096.53</v>
      </c>
      <c r="E13" s="7">
        <f t="shared" si="0"/>
        <v>138795.37333333335</v>
      </c>
      <c r="G13" s="17">
        <f t="shared" si="1"/>
        <v>6.2766881950782075E-2</v>
      </c>
    </row>
    <row r="14" spans="1:44" ht="13.8" x14ac:dyDescent="0.3">
      <c r="A14" s="5" t="s">
        <v>11</v>
      </c>
      <c r="B14" s="6" t="s">
        <v>12</v>
      </c>
      <c r="C14" s="7">
        <f>'[2]Team Report'!BA32</f>
        <v>173109.88</v>
      </c>
      <c r="E14" s="7">
        <f t="shared" si="0"/>
        <v>230813.17333333334</v>
      </c>
      <c r="G14" s="17">
        <f t="shared" si="1"/>
        <v>0.10437972718662235</v>
      </c>
    </row>
    <row r="15" spans="1:44" ht="13.8" x14ac:dyDescent="0.3">
      <c r="A15" s="5" t="s">
        <v>13</v>
      </c>
      <c r="B15" s="6" t="s">
        <v>14</v>
      </c>
      <c r="C15" s="7">
        <f>'[2]Team Report'!BA33</f>
        <v>3086.9599999999996</v>
      </c>
      <c r="E15" s="7">
        <f t="shared" si="0"/>
        <v>4115.9466666666658</v>
      </c>
      <c r="G15" s="17">
        <f t="shared" si="1"/>
        <v>1.8613382588909175E-3</v>
      </c>
    </row>
    <row r="16" spans="1:44" ht="13.8" x14ac:dyDescent="0.3">
      <c r="A16" s="5" t="s">
        <v>15</v>
      </c>
      <c r="B16" s="6" t="s">
        <v>16</v>
      </c>
      <c r="C16" s="7">
        <f>'[2]Team Report'!BA34</f>
        <v>0</v>
      </c>
      <c r="E16" s="7">
        <f t="shared" si="0"/>
        <v>0</v>
      </c>
      <c r="G16" s="17">
        <f t="shared" si="1"/>
        <v>0</v>
      </c>
    </row>
    <row r="17" spans="1:7" ht="13.8" x14ac:dyDescent="0.3">
      <c r="A17" s="5" t="s">
        <v>17</v>
      </c>
      <c r="B17" s="6" t="s">
        <v>18</v>
      </c>
      <c r="C17" s="7">
        <f>'[2]Team Report'!BA35</f>
        <v>488.97</v>
      </c>
      <c r="E17" s="7">
        <f t="shared" si="0"/>
        <v>651.96</v>
      </c>
      <c r="G17" s="17">
        <f t="shared" si="1"/>
        <v>2.9483328855893569E-4</v>
      </c>
    </row>
    <row r="18" spans="1:7" ht="13.8" x14ac:dyDescent="0.3">
      <c r="A18" s="5" t="s">
        <v>19</v>
      </c>
      <c r="B18" s="6" t="s">
        <v>20</v>
      </c>
      <c r="C18" s="7">
        <f>'[2]Team Report'!BA36</f>
        <v>10705.9</v>
      </c>
      <c r="E18" s="7">
        <f t="shared" si="0"/>
        <v>14274.533333333333</v>
      </c>
      <c r="G18" s="17">
        <f t="shared" si="1"/>
        <v>6.4553156716835583E-3</v>
      </c>
    </row>
    <row r="19" spans="1:7" ht="13.8" x14ac:dyDescent="0.3">
      <c r="A19" s="5" t="s">
        <v>21</v>
      </c>
      <c r="B19" s="6" t="s">
        <v>22</v>
      </c>
      <c r="C19" s="7">
        <f>'[2]Team Report'!BA37</f>
        <v>45596.1</v>
      </c>
      <c r="E19" s="7">
        <f t="shared" si="0"/>
        <v>60794.8</v>
      </c>
      <c r="G19" s="17">
        <f t="shared" si="1"/>
        <v>2.74929916118823E-2</v>
      </c>
    </row>
    <row r="20" spans="1:7" ht="13.8" x14ac:dyDescent="0.3">
      <c r="A20" s="5" t="s">
        <v>23</v>
      </c>
      <c r="B20" s="6" t="s">
        <v>24</v>
      </c>
      <c r="C20" s="7">
        <f>'[2]Team Report'!BA38</f>
        <v>0</v>
      </c>
      <c r="E20" s="7">
        <f t="shared" si="0"/>
        <v>0</v>
      </c>
      <c r="G20" s="17">
        <f t="shared" si="1"/>
        <v>0</v>
      </c>
    </row>
    <row r="21" spans="1:7" ht="13.8" x14ac:dyDescent="0.3">
      <c r="A21" s="5" t="s">
        <v>25</v>
      </c>
      <c r="B21" s="6" t="s">
        <v>26</v>
      </c>
      <c r="C21" s="7">
        <f>'[2]Team Report'!BA42-C39-C40</f>
        <v>1635.2900000000373</v>
      </c>
      <c r="E21" s="7">
        <f t="shared" si="0"/>
        <v>2180.3866666667163</v>
      </c>
      <c r="G21" s="17">
        <f t="shared" si="1"/>
        <v>9.8602762633198953E-4</v>
      </c>
    </row>
    <row r="22" spans="1:7" ht="13.8" x14ac:dyDescent="0.3">
      <c r="A22" s="5" t="s">
        <v>27</v>
      </c>
      <c r="B22" s="6" t="s">
        <v>28</v>
      </c>
      <c r="C22" s="7">
        <f>'[2]Team Report'!BA44</f>
        <v>59.44</v>
      </c>
      <c r="E22" s="7">
        <f t="shared" si="0"/>
        <v>79.25333333333333</v>
      </c>
      <c r="G22" s="17">
        <f t="shared" si="1"/>
        <v>3.584042103184886E-5</v>
      </c>
    </row>
    <row r="23" spans="1:7" ht="13.8" x14ac:dyDescent="0.3">
      <c r="A23" s="8" t="s">
        <v>29</v>
      </c>
      <c r="B23" s="9" t="s">
        <v>30</v>
      </c>
      <c r="C23" s="10">
        <f>SUM(C8:C22)</f>
        <v>1658462.66</v>
      </c>
      <c r="E23" s="10">
        <f>SUM(E8:E22)</f>
        <v>2211283.5466666664</v>
      </c>
      <c r="G23" s="18">
        <f>SUM(G8:G22)</f>
        <v>1.0000000000000002</v>
      </c>
    </row>
    <row r="25" spans="1:7" ht="13.8" x14ac:dyDescent="0.3">
      <c r="B25" s="9" t="s">
        <v>58</v>
      </c>
      <c r="C25" s="15"/>
      <c r="E25" s="14">
        <v>14</v>
      </c>
    </row>
    <row r="26" spans="1:7" ht="13.8" x14ac:dyDescent="0.3">
      <c r="C26" s="7"/>
      <c r="E26" s="6"/>
    </row>
    <row r="27" spans="1:7" ht="13.8" x14ac:dyDescent="0.3">
      <c r="B27" s="9" t="s">
        <v>61</v>
      </c>
      <c r="C27" s="7"/>
      <c r="E27" s="14">
        <v>11</v>
      </c>
    </row>
    <row r="29" spans="1:7" ht="13.8" x14ac:dyDescent="0.3">
      <c r="B29" s="9" t="s">
        <v>31</v>
      </c>
      <c r="C29" s="7"/>
      <c r="E29" s="12">
        <f>+E27+E25</f>
        <v>25</v>
      </c>
      <c r="F29" s="19"/>
    </row>
    <row r="31" spans="1:7" ht="13.8" x14ac:dyDescent="0.3">
      <c r="A31" s="5" t="s">
        <v>32</v>
      </c>
      <c r="B31" s="6" t="s">
        <v>33</v>
      </c>
      <c r="C31" s="7">
        <f>'[2]Team Report'!BA29</f>
        <v>0</v>
      </c>
      <c r="E31" s="7">
        <f t="shared" ref="E31:E38" si="2">(C31/9)*12</f>
        <v>0</v>
      </c>
    </row>
    <row r="32" spans="1:7" ht="13.8" x14ac:dyDescent="0.3">
      <c r="A32" s="5" t="s">
        <v>34</v>
      </c>
      <c r="B32" s="6" t="s">
        <v>35</v>
      </c>
      <c r="C32" s="7">
        <f>'[2]Team Report'!BA30</f>
        <v>0</v>
      </c>
      <c r="E32" s="7">
        <f t="shared" si="2"/>
        <v>0</v>
      </c>
    </row>
    <row r="33" spans="1:5" ht="13.8" x14ac:dyDescent="0.3">
      <c r="A33" s="5" t="s">
        <v>36</v>
      </c>
      <c r="B33" s="6" t="s">
        <v>37</v>
      </c>
      <c r="C33" s="7">
        <f>'[2]Team Report'!BA31</f>
        <v>0</v>
      </c>
      <c r="E33" s="7">
        <f t="shared" si="2"/>
        <v>0</v>
      </c>
    </row>
    <row r="34" spans="1:5" ht="13.8" x14ac:dyDescent="0.3">
      <c r="A34" s="5" t="s">
        <v>38</v>
      </c>
      <c r="B34" s="6" t="s">
        <v>39</v>
      </c>
      <c r="C34" s="7">
        <f>'[2]Team Report'!BA39</f>
        <v>0</v>
      </c>
      <c r="E34" s="7">
        <f t="shared" si="2"/>
        <v>0</v>
      </c>
    </row>
    <row r="35" spans="1:5" ht="13.8" x14ac:dyDescent="0.3">
      <c r="A35" s="5" t="s">
        <v>40</v>
      </c>
      <c r="B35" s="6" t="s">
        <v>41</v>
      </c>
      <c r="C35" s="7">
        <f>'[2]Team Report'!BA40</f>
        <v>88767.63</v>
      </c>
      <c r="E35" s="7">
        <f t="shared" si="2"/>
        <v>118356.84</v>
      </c>
    </row>
    <row r="36" spans="1:5" ht="13.8" x14ac:dyDescent="0.3">
      <c r="A36" s="5" t="s">
        <v>42</v>
      </c>
      <c r="B36" s="6" t="s">
        <v>43</v>
      </c>
      <c r="C36" s="7">
        <f>'[2]Team Report'!BA41</f>
        <v>561.93999999999994</v>
      </c>
      <c r="E36" s="7">
        <f t="shared" si="2"/>
        <v>749.25333333333322</v>
      </c>
    </row>
    <row r="37" spans="1:5" ht="13.8" x14ac:dyDescent="0.3">
      <c r="A37" s="5" t="s">
        <v>44</v>
      </c>
      <c r="B37" s="6" t="s">
        <v>45</v>
      </c>
      <c r="C37" s="7">
        <f>'[2]Team Report'!BA43</f>
        <v>237144.99000000002</v>
      </c>
      <c r="E37" s="7">
        <f t="shared" si="2"/>
        <v>316193.32000000007</v>
      </c>
    </row>
    <row r="38" spans="1:5" ht="13.8" x14ac:dyDescent="0.3">
      <c r="A38" s="5" t="s">
        <v>46</v>
      </c>
      <c r="B38" s="6" t="s">
        <v>47</v>
      </c>
      <c r="C38" s="7">
        <f>'[2]Team Report'!BA45</f>
        <v>900845.73</v>
      </c>
      <c r="E38" s="7">
        <f t="shared" si="2"/>
        <v>1201127.6400000001</v>
      </c>
    </row>
    <row r="39" spans="1:5" ht="13.8" x14ac:dyDescent="0.3">
      <c r="B39" s="6" t="s">
        <v>49</v>
      </c>
      <c r="C39" s="7">
        <v>715989</v>
      </c>
      <c r="E39" s="7"/>
    </row>
    <row r="40" spans="1:5" ht="13.8" x14ac:dyDescent="0.3">
      <c r="B40" s="6" t="s">
        <v>50</v>
      </c>
      <c r="C40" s="7">
        <v>667457</v>
      </c>
      <c r="E40" s="7"/>
    </row>
    <row r="41" spans="1:5" ht="13.8" x14ac:dyDescent="0.3">
      <c r="B41" s="6" t="s">
        <v>51</v>
      </c>
      <c r="C41" s="7">
        <v>89202</v>
      </c>
      <c r="E41" s="7"/>
    </row>
    <row r="44" spans="1:5" x14ac:dyDescent="0.25">
      <c r="C44" s="13">
        <f>C23+C31+C32+C33+C34+C35+C36+C37+C38</f>
        <v>2885782.95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1" bottom="1" header="0.5" footer="0.5"/>
  <pageSetup orientation="portrait" verticalDpi="196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R46"/>
  <sheetViews>
    <sheetView zoomScaleNormal="100" workbookViewId="0"/>
  </sheetViews>
  <sheetFormatPr defaultColWidth="9.109375" defaultRowHeight="13.2" x14ac:dyDescent="0.25"/>
  <cols>
    <col min="2" max="2" width="23.44140625" bestFit="1" customWidth="1"/>
    <col min="3" max="3" width="14" customWidth="1"/>
    <col min="4" max="4" width="2.5546875" customWidth="1"/>
    <col min="5" max="5" width="14" customWidth="1"/>
    <col min="6" max="6" width="2.44140625" customWidth="1"/>
  </cols>
  <sheetData>
    <row r="1" spans="1:44" ht="18" x14ac:dyDescent="0.35">
      <c r="B1" s="22" t="str">
        <f>'[1]Team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22" t="str">
        <f>'[1]Pull Sheet'!E9</f>
        <v>Canada Ontario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23">
        <f>'[1]Team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3" t="s">
        <v>59</v>
      </c>
    </row>
    <row r="7" spans="1:44" ht="13.8" x14ac:dyDescent="0.3">
      <c r="C7" s="4" t="s">
        <v>0</v>
      </c>
      <c r="E7" s="4" t="s">
        <v>1</v>
      </c>
      <c r="G7" s="4" t="s">
        <v>60</v>
      </c>
    </row>
    <row r="8" spans="1:44" ht="13.8" x14ac:dyDescent="0.3">
      <c r="A8" s="5" t="s">
        <v>2</v>
      </c>
      <c r="B8" s="6" t="s">
        <v>3</v>
      </c>
      <c r="C8" s="7">
        <f>'[1]Team Report'!BA25</f>
        <v>577497.65</v>
      </c>
      <c r="E8" s="7">
        <f t="shared" ref="E8:E22" si="0">(C8/9)*12</f>
        <v>769996.8666666667</v>
      </c>
      <c r="G8" s="17">
        <f t="shared" ref="G8:G22" si="1">+E8/$E$23</f>
        <v>0.6942240265842603</v>
      </c>
    </row>
    <row r="9" spans="1:44" ht="13.8" x14ac:dyDescent="0.3">
      <c r="A9" s="5"/>
      <c r="B9" s="6" t="s">
        <v>4</v>
      </c>
      <c r="C9" s="7"/>
      <c r="E9" s="7">
        <f t="shared" si="0"/>
        <v>0</v>
      </c>
      <c r="G9" s="17">
        <f t="shared" si="1"/>
        <v>0</v>
      </c>
    </row>
    <row r="10" spans="1:44" ht="13.8" x14ac:dyDescent="0.3">
      <c r="A10" s="5"/>
      <c r="B10" s="6" t="s">
        <v>57</v>
      </c>
      <c r="C10" s="7">
        <v>0</v>
      </c>
      <c r="E10" s="7">
        <v>0</v>
      </c>
      <c r="G10" s="17">
        <f t="shared" si="1"/>
        <v>0</v>
      </c>
    </row>
    <row r="11" spans="1:44" ht="13.8" x14ac:dyDescent="0.3">
      <c r="A11" s="5" t="s">
        <v>5</v>
      </c>
      <c r="B11" s="6" t="s">
        <v>6</v>
      </c>
      <c r="C11" s="7">
        <f>'[1]Team Report'!BA26</f>
        <v>99488.99</v>
      </c>
      <c r="E11" s="7">
        <f t="shared" si="0"/>
        <v>132651.98666666669</v>
      </c>
      <c r="G11" s="17">
        <f t="shared" si="1"/>
        <v>0.11959814423245051</v>
      </c>
    </row>
    <row r="12" spans="1:44" ht="13.8" x14ac:dyDescent="0.3">
      <c r="A12" s="5" t="s">
        <v>7</v>
      </c>
      <c r="B12" s="6" t="s">
        <v>8</v>
      </c>
      <c r="C12" s="7">
        <f>'[1]Team Report'!BA27</f>
        <v>21575.309999999998</v>
      </c>
      <c r="E12" s="7">
        <f t="shared" si="0"/>
        <v>28767.079999999994</v>
      </c>
      <c r="G12" s="17">
        <f t="shared" si="1"/>
        <v>2.5936206983705742E-2</v>
      </c>
    </row>
    <row r="13" spans="1:44" ht="13.8" x14ac:dyDescent="0.3">
      <c r="A13" s="5" t="s">
        <v>9</v>
      </c>
      <c r="B13" s="6" t="s">
        <v>10</v>
      </c>
      <c r="C13" s="7">
        <f>'[1]Team Report'!BA28</f>
        <v>69520.989999999991</v>
      </c>
      <c r="E13" s="7">
        <f t="shared" si="0"/>
        <v>92694.653333333321</v>
      </c>
      <c r="G13" s="17">
        <f t="shared" si="1"/>
        <v>8.3572879664400523E-2</v>
      </c>
    </row>
    <row r="14" spans="1:44" ht="13.8" x14ac:dyDescent="0.3">
      <c r="A14" s="5" t="s">
        <v>11</v>
      </c>
      <c r="B14" s="6" t="s">
        <v>12</v>
      </c>
      <c r="C14" s="7">
        <f>'[1]Team Report'!BA32</f>
        <v>53310.62</v>
      </c>
      <c r="E14" s="7">
        <f t="shared" si="0"/>
        <v>71080.826666666675</v>
      </c>
      <c r="G14" s="17">
        <f t="shared" si="1"/>
        <v>6.4085998057487173E-2</v>
      </c>
    </row>
    <row r="15" spans="1:44" ht="13.8" x14ac:dyDescent="0.3">
      <c r="A15" s="5" t="s">
        <v>13</v>
      </c>
      <c r="B15" s="6" t="s">
        <v>14</v>
      </c>
      <c r="C15" s="7">
        <f>'[1]Team Report'!BA33</f>
        <v>994.06</v>
      </c>
      <c r="E15" s="7">
        <f t="shared" si="0"/>
        <v>1325.4133333333332</v>
      </c>
      <c r="G15" s="17">
        <f t="shared" si="1"/>
        <v>1.1949837992697454E-3</v>
      </c>
    </row>
    <row r="16" spans="1:44" ht="13.8" x14ac:dyDescent="0.3">
      <c r="A16" s="5" t="s">
        <v>15</v>
      </c>
      <c r="B16" s="6" t="s">
        <v>16</v>
      </c>
      <c r="C16" s="7">
        <f>'[1]Team Report'!BA34</f>
        <v>0</v>
      </c>
      <c r="E16" s="7">
        <f t="shared" si="0"/>
        <v>0</v>
      </c>
      <c r="G16" s="17">
        <f t="shared" si="1"/>
        <v>0</v>
      </c>
    </row>
    <row r="17" spans="1:7" ht="13.8" x14ac:dyDescent="0.3">
      <c r="A17" s="5" t="s">
        <v>17</v>
      </c>
      <c r="B17" s="6" t="s">
        <v>18</v>
      </c>
      <c r="C17" s="7">
        <f>'[1]Team Report'!BA35</f>
        <v>319.09999999999997</v>
      </c>
      <c r="E17" s="7">
        <f t="shared" si="0"/>
        <v>425.46666666666658</v>
      </c>
      <c r="G17" s="17">
        <f t="shared" si="1"/>
        <v>3.8359790188416772E-4</v>
      </c>
    </row>
    <row r="18" spans="1:7" ht="13.8" x14ac:dyDescent="0.3">
      <c r="A18" s="5" t="s">
        <v>19</v>
      </c>
      <c r="B18" s="6" t="s">
        <v>20</v>
      </c>
      <c r="C18" s="7">
        <f>'[1]Team Report'!BA36</f>
        <v>991.31999999999994</v>
      </c>
      <c r="E18" s="7">
        <f t="shared" si="0"/>
        <v>1321.76</v>
      </c>
      <c r="G18" s="17">
        <f t="shared" si="1"/>
        <v>1.1916899783635637E-3</v>
      </c>
    </row>
    <row r="19" spans="1:7" ht="13.8" x14ac:dyDescent="0.3">
      <c r="A19" s="5" t="s">
        <v>21</v>
      </c>
      <c r="B19" s="6" t="s">
        <v>22</v>
      </c>
      <c r="C19" s="7">
        <f>'[1]Team Report'!BA37</f>
        <v>1887.45</v>
      </c>
      <c r="E19" s="7">
        <f t="shared" si="0"/>
        <v>2516.6</v>
      </c>
      <c r="G19" s="17">
        <f t="shared" si="1"/>
        <v>2.2689497333477672E-3</v>
      </c>
    </row>
    <row r="20" spans="1:7" ht="13.8" x14ac:dyDescent="0.3">
      <c r="A20" s="5" t="s">
        <v>23</v>
      </c>
      <c r="B20" s="6" t="s">
        <v>24</v>
      </c>
      <c r="C20" s="7">
        <f>'[1]Team Report'!BA38</f>
        <v>0</v>
      </c>
      <c r="E20" s="7">
        <f t="shared" si="0"/>
        <v>0</v>
      </c>
      <c r="G20" s="17">
        <f t="shared" si="1"/>
        <v>0</v>
      </c>
    </row>
    <row r="21" spans="1:7" ht="13.8" x14ac:dyDescent="0.3">
      <c r="A21" s="5" t="s">
        <v>25</v>
      </c>
      <c r="B21" s="6" t="s">
        <v>26</v>
      </c>
      <c r="C21" s="7">
        <f>'[1]Team Report'!BA42+C41</f>
        <v>6275.16</v>
      </c>
      <c r="E21" s="7">
        <f t="shared" si="0"/>
        <v>8366.880000000001</v>
      </c>
      <c r="G21" s="17">
        <f t="shared" si="1"/>
        <v>7.5435230648306321E-3</v>
      </c>
    </row>
    <row r="22" spans="1:7" ht="13.8" x14ac:dyDescent="0.3">
      <c r="A22" s="5" t="s">
        <v>27</v>
      </c>
      <c r="B22" s="6" t="s">
        <v>28</v>
      </c>
      <c r="C22" s="7">
        <f>'[1]Team Report'!BA44</f>
        <v>0</v>
      </c>
      <c r="E22" s="7">
        <f t="shared" si="0"/>
        <v>0</v>
      </c>
      <c r="G22" s="17">
        <f t="shared" si="1"/>
        <v>0</v>
      </c>
    </row>
    <row r="23" spans="1:7" ht="13.8" x14ac:dyDescent="0.3">
      <c r="A23" s="8" t="s">
        <v>29</v>
      </c>
      <c r="B23" s="9" t="s">
        <v>30</v>
      </c>
      <c r="C23" s="10">
        <f>SUM(C8:C22)</f>
        <v>831860.64999999991</v>
      </c>
      <c r="E23" s="10">
        <f>SUM(E8:E22)</f>
        <v>1109147.5333333332</v>
      </c>
      <c r="G23" s="18">
        <f>SUM(G8:G22)</f>
        <v>1</v>
      </c>
    </row>
    <row r="25" spans="1:7" ht="13.8" x14ac:dyDescent="0.3">
      <c r="B25" s="9" t="s">
        <v>58</v>
      </c>
      <c r="C25" s="11"/>
      <c r="E25" s="12">
        <v>1</v>
      </c>
    </row>
    <row r="26" spans="1:7" ht="13.8" x14ac:dyDescent="0.3">
      <c r="C26" s="7"/>
      <c r="E26" s="7"/>
    </row>
    <row r="27" spans="1:7" ht="13.8" x14ac:dyDescent="0.3">
      <c r="B27" s="9" t="s">
        <v>61</v>
      </c>
      <c r="C27" s="7"/>
      <c r="E27" s="12">
        <v>1</v>
      </c>
    </row>
    <row r="29" spans="1:7" ht="13.8" x14ac:dyDescent="0.3">
      <c r="B29" s="9" t="s">
        <v>31</v>
      </c>
      <c r="C29" s="7"/>
      <c r="E29" s="12">
        <f>+E27+E25</f>
        <v>2</v>
      </c>
      <c r="F29" s="19"/>
    </row>
    <row r="33" spans="1:5" ht="13.8" x14ac:dyDescent="0.3">
      <c r="A33" s="5" t="s">
        <v>32</v>
      </c>
      <c r="B33" s="6" t="s">
        <v>33</v>
      </c>
      <c r="C33" s="7">
        <f>'[1]Team Report'!BA29</f>
        <v>0</v>
      </c>
      <c r="E33" s="7">
        <f t="shared" ref="E33:E40" si="2">(C33/9)*12</f>
        <v>0</v>
      </c>
    </row>
    <row r="34" spans="1:5" ht="13.8" x14ac:dyDescent="0.3">
      <c r="A34" s="5" t="s">
        <v>34</v>
      </c>
      <c r="B34" s="6" t="s">
        <v>35</v>
      </c>
      <c r="C34" s="7">
        <f>'[1]Team Report'!BA30</f>
        <v>0</v>
      </c>
      <c r="E34" s="7">
        <f t="shared" si="2"/>
        <v>0</v>
      </c>
    </row>
    <row r="35" spans="1:5" ht="13.8" x14ac:dyDescent="0.3">
      <c r="A35" s="5" t="s">
        <v>36</v>
      </c>
      <c r="B35" s="6" t="s">
        <v>37</v>
      </c>
      <c r="C35" s="7">
        <f>'[1]Team Report'!BA31</f>
        <v>0</v>
      </c>
      <c r="E35" s="7">
        <f t="shared" si="2"/>
        <v>0</v>
      </c>
    </row>
    <row r="36" spans="1:5" ht="13.8" x14ac:dyDescent="0.3">
      <c r="A36" s="5" t="s">
        <v>38</v>
      </c>
      <c r="B36" s="6" t="s">
        <v>39</v>
      </c>
      <c r="C36" s="7">
        <f>'[1]Team Report'!BA39</f>
        <v>0</v>
      </c>
      <c r="E36" s="7">
        <f t="shared" si="2"/>
        <v>0</v>
      </c>
    </row>
    <row r="37" spans="1:5" ht="13.8" x14ac:dyDescent="0.3">
      <c r="A37" s="5" t="s">
        <v>40</v>
      </c>
      <c r="B37" s="6" t="s">
        <v>41</v>
      </c>
      <c r="C37" s="7">
        <f>'[1]Team Report'!BA40</f>
        <v>678.65</v>
      </c>
      <c r="E37" s="7">
        <f t="shared" si="2"/>
        <v>904.86666666666656</v>
      </c>
    </row>
    <row r="38" spans="1:5" ht="13.8" x14ac:dyDescent="0.3">
      <c r="A38" s="5" t="s">
        <v>42</v>
      </c>
      <c r="B38" s="6" t="s">
        <v>43</v>
      </c>
      <c r="C38" s="7">
        <f>'[1]Team Report'!BA41</f>
        <v>59.17</v>
      </c>
      <c r="E38" s="7">
        <f t="shared" si="2"/>
        <v>78.893333333333331</v>
      </c>
    </row>
    <row r="39" spans="1:5" ht="13.8" x14ac:dyDescent="0.3">
      <c r="A39" s="5" t="s">
        <v>44</v>
      </c>
      <c r="B39" s="6" t="s">
        <v>45</v>
      </c>
      <c r="C39" s="7">
        <f>'[1]Team Report'!BA43</f>
        <v>173309.93000000002</v>
      </c>
      <c r="E39" s="7">
        <f t="shared" si="2"/>
        <v>231079.90666666668</v>
      </c>
    </row>
    <row r="40" spans="1:5" ht="13.8" x14ac:dyDescent="0.3">
      <c r="A40" s="5" t="s">
        <v>46</v>
      </c>
      <c r="B40" s="6" t="s">
        <v>47</v>
      </c>
      <c r="C40" s="7">
        <f>'[1]Team Report'!BA45</f>
        <v>0</v>
      </c>
      <c r="E40" s="7">
        <f t="shared" si="2"/>
        <v>0</v>
      </c>
    </row>
    <row r="41" spans="1:5" ht="13.8" x14ac:dyDescent="0.3">
      <c r="B41" s="6" t="s">
        <v>48</v>
      </c>
      <c r="C41" s="7">
        <v>16430</v>
      </c>
      <c r="E41" s="7"/>
    </row>
    <row r="46" spans="1:5" x14ac:dyDescent="0.25">
      <c r="C46" s="13">
        <f>C23+C33+C34+C35+C36+C37+C38+C39+C40</f>
        <v>1005908.4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1" bottom="1" header="0.5" footer="0.5"/>
  <pageSetup orientation="portrait" verticalDpi="196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AR44"/>
  <sheetViews>
    <sheetView zoomScaleNormal="100" workbookViewId="0">
      <selection activeCell="B1" sqref="B1:G1"/>
    </sheetView>
  </sheetViews>
  <sheetFormatPr defaultColWidth="9.109375" defaultRowHeight="13.2" x14ac:dyDescent="0.25"/>
  <cols>
    <col min="2" max="2" width="23.44140625" bestFit="1" customWidth="1"/>
    <col min="3" max="3" width="14" customWidth="1"/>
    <col min="4" max="4" width="2.5546875" customWidth="1"/>
    <col min="5" max="5" width="14" customWidth="1"/>
    <col min="6" max="6" width="2.44140625" customWidth="1"/>
  </cols>
  <sheetData>
    <row r="1" spans="1:44" ht="18" x14ac:dyDescent="0.35">
      <c r="B1" s="22" t="str">
        <f>'[3]Team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22" t="str">
        <f>'[3]Pull Sheet'!E9</f>
        <v>Canada Finance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23">
        <f>'[3]Team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3" t="s">
        <v>59</v>
      </c>
    </row>
    <row r="7" spans="1:44" ht="13.8" x14ac:dyDescent="0.3">
      <c r="C7" s="4" t="s">
        <v>0</v>
      </c>
      <c r="E7" s="4" t="s">
        <v>1</v>
      </c>
      <c r="G7" s="4" t="s">
        <v>60</v>
      </c>
    </row>
    <row r="8" spans="1:44" ht="13.8" x14ac:dyDescent="0.3">
      <c r="A8" s="5" t="s">
        <v>2</v>
      </c>
      <c r="B8" s="6" t="s">
        <v>3</v>
      </c>
      <c r="C8" s="7">
        <f>'[3]Team Report'!BA25</f>
        <v>290260.77</v>
      </c>
      <c r="E8" s="7">
        <f t="shared" ref="E8:E22" si="0">(C8/9)*12</f>
        <v>387014.36000000004</v>
      </c>
      <c r="G8" s="17">
        <f t="shared" ref="G8:G22" si="1">+E8/$E$23</f>
        <v>0.6678729196703056</v>
      </c>
    </row>
    <row r="9" spans="1:44" ht="13.8" x14ac:dyDescent="0.3">
      <c r="A9" s="5"/>
      <c r="B9" s="6" t="s">
        <v>4</v>
      </c>
      <c r="C9" s="7"/>
      <c r="E9" s="7">
        <f t="shared" si="0"/>
        <v>0</v>
      </c>
      <c r="G9" s="17">
        <f t="shared" si="1"/>
        <v>0</v>
      </c>
    </row>
    <row r="10" spans="1:44" ht="13.8" x14ac:dyDescent="0.3">
      <c r="A10" s="5"/>
      <c r="B10" s="6" t="s">
        <v>57</v>
      </c>
      <c r="C10" s="7">
        <v>0</v>
      </c>
      <c r="E10" s="7">
        <v>0</v>
      </c>
      <c r="G10" s="17">
        <f t="shared" si="1"/>
        <v>0</v>
      </c>
    </row>
    <row r="11" spans="1:44" ht="13.8" x14ac:dyDescent="0.3">
      <c r="A11" s="5" t="s">
        <v>5</v>
      </c>
      <c r="B11" s="6" t="s">
        <v>6</v>
      </c>
      <c r="C11" s="7">
        <f>'[3]Team Report'!BA26</f>
        <v>38678.51</v>
      </c>
      <c r="E11" s="7">
        <f t="shared" si="0"/>
        <v>51571.346666666665</v>
      </c>
      <c r="G11" s="17">
        <f t="shared" si="1"/>
        <v>8.8996971248292034E-2</v>
      </c>
    </row>
    <row r="12" spans="1:44" ht="13.8" x14ac:dyDescent="0.3">
      <c r="A12" s="5" t="s">
        <v>7</v>
      </c>
      <c r="B12" s="6" t="s">
        <v>8</v>
      </c>
      <c r="C12" s="7">
        <f>'[3]Team Report'!BA27</f>
        <v>4768.0999999999995</v>
      </c>
      <c r="E12" s="7">
        <f t="shared" si="0"/>
        <v>6357.4666666666653</v>
      </c>
      <c r="G12" s="17">
        <f t="shared" si="1"/>
        <v>1.0971117000344149E-2</v>
      </c>
    </row>
    <row r="13" spans="1:44" ht="13.8" x14ac:dyDescent="0.3">
      <c r="A13" s="5" t="s">
        <v>9</v>
      </c>
      <c r="B13" s="6" t="s">
        <v>10</v>
      </c>
      <c r="C13" s="7">
        <f>'[3]Team Report'!BA28</f>
        <v>39685.300000000003</v>
      </c>
      <c r="E13" s="7">
        <f t="shared" si="0"/>
        <v>52913.733333333337</v>
      </c>
      <c r="G13" s="17">
        <f t="shared" si="1"/>
        <v>9.131353568376456E-2</v>
      </c>
    </row>
    <row r="14" spans="1:44" ht="13.8" x14ac:dyDescent="0.3">
      <c r="A14" s="5" t="s">
        <v>11</v>
      </c>
      <c r="B14" s="6" t="s">
        <v>12</v>
      </c>
      <c r="C14" s="7">
        <f>'[3]Team Report'!BA32</f>
        <v>46875.47</v>
      </c>
      <c r="E14" s="7">
        <f t="shared" si="0"/>
        <v>62500.626666666663</v>
      </c>
      <c r="G14" s="17">
        <f t="shared" si="1"/>
        <v>0.10785769296284102</v>
      </c>
    </row>
    <row r="15" spans="1:44" ht="13.8" x14ac:dyDescent="0.3">
      <c r="A15" s="5" t="s">
        <v>13</v>
      </c>
      <c r="B15" s="6" t="s">
        <v>14</v>
      </c>
      <c r="C15" s="7">
        <f>'[3]Team Report'!BA33</f>
        <v>746.0799999999997</v>
      </c>
      <c r="E15" s="7">
        <f t="shared" si="0"/>
        <v>994.77333333333297</v>
      </c>
      <c r="G15" s="17">
        <f t="shared" si="1"/>
        <v>1.7166860954293663E-3</v>
      </c>
    </row>
    <row r="16" spans="1:44" ht="13.8" x14ac:dyDescent="0.3">
      <c r="A16" s="5" t="s">
        <v>15</v>
      </c>
      <c r="B16" s="6" t="s">
        <v>16</v>
      </c>
      <c r="C16" s="7">
        <f>'[3]Team Report'!BA34</f>
        <v>0</v>
      </c>
      <c r="E16" s="7">
        <f t="shared" si="0"/>
        <v>0</v>
      </c>
      <c r="G16" s="17">
        <f t="shared" si="1"/>
        <v>0</v>
      </c>
    </row>
    <row r="17" spans="1:7" ht="13.8" x14ac:dyDescent="0.3">
      <c r="A17" s="5" t="s">
        <v>17</v>
      </c>
      <c r="B17" s="6" t="s">
        <v>18</v>
      </c>
      <c r="C17" s="7">
        <f>'[3]Team Report'!BA35</f>
        <v>767.34</v>
      </c>
      <c r="E17" s="7">
        <f t="shared" si="0"/>
        <v>1023.1200000000001</v>
      </c>
      <c r="G17" s="17">
        <f t="shared" si="1"/>
        <v>1.765604102062474E-3</v>
      </c>
    </row>
    <row r="18" spans="1:7" ht="13.8" x14ac:dyDescent="0.3">
      <c r="A18" s="5" t="s">
        <v>19</v>
      </c>
      <c r="B18" s="6" t="s">
        <v>20</v>
      </c>
      <c r="C18" s="7">
        <f>'[3]Team Report'!BA36</f>
        <v>3684.3199999999997</v>
      </c>
      <c r="E18" s="7">
        <f t="shared" si="0"/>
        <v>4912.4266666666663</v>
      </c>
      <c r="G18" s="17">
        <f t="shared" si="1"/>
        <v>8.4774031137576731E-3</v>
      </c>
    </row>
    <row r="19" spans="1:7" ht="13.8" x14ac:dyDescent="0.3">
      <c r="A19" s="5" t="s">
        <v>21</v>
      </c>
      <c r="B19" s="6" t="s">
        <v>22</v>
      </c>
      <c r="C19" s="7">
        <f>'[3]Team Report'!BA37</f>
        <v>288.83</v>
      </c>
      <c r="E19" s="7">
        <f t="shared" si="0"/>
        <v>385.10666666666663</v>
      </c>
      <c r="G19" s="17">
        <f t="shared" si="1"/>
        <v>6.645808022502466E-4</v>
      </c>
    </row>
    <row r="20" spans="1:7" ht="13.8" x14ac:dyDescent="0.3">
      <c r="A20" s="5" t="s">
        <v>23</v>
      </c>
      <c r="B20" s="6" t="s">
        <v>24</v>
      </c>
      <c r="C20" s="7">
        <f>'[3]Team Report'!BA38</f>
        <v>0</v>
      </c>
      <c r="E20" s="7">
        <f t="shared" si="0"/>
        <v>0</v>
      </c>
      <c r="G20" s="17">
        <f t="shared" si="1"/>
        <v>0</v>
      </c>
    </row>
    <row r="21" spans="1:7" ht="13.8" x14ac:dyDescent="0.3">
      <c r="A21" s="5" t="s">
        <v>25</v>
      </c>
      <c r="B21" s="6" t="s">
        <v>26</v>
      </c>
      <c r="C21" s="7">
        <f>'[3]Team Report'!BA42+C39</f>
        <v>2802.8100000000013</v>
      </c>
      <c r="E21" s="7">
        <f t="shared" si="0"/>
        <v>3737.0800000000017</v>
      </c>
      <c r="G21" s="17">
        <f t="shared" si="1"/>
        <v>6.4491005724994456E-3</v>
      </c>
    </row>
    <row r="22" spans="1:7" ht="13.8" x14ac:dyDescent="0.3">
      <c r="A22" s="5" t="s">
        <v>27</v>
      </c>
      <c r="B22" s="6" t="s">
        <v>28</v>
      </c>
      <c r="C22" s="7">
        <f>'[3]Team Report'!BA44</f>
        <v>6047.2600000000093</v>
      </c>
      <c r="E22" s="7">
        <f t="shared" si="0"/>
        <v>8063.0133333333461</v>
      </c>
      <c r="G22" s="17">
        <f t="shared" si="1"/>
        <v>1.391438874845353E-2</v>
      </c>
    </row>
    <row r="23" spans="1:7" ht="13.8" x14ac:dyDescent="0.3">
      <c r="A23" s="8" t="s">
        <v>29</v>
      </c>
      <c r="B23" s="9" t="s">
        <v>30</v>
      </c>
      <c r="C23" s="10">
        <f>SUM(C8:C22)</f>
        <v>434604.7900000001</v>
      </c>
      <c r="E23" s="10">
        <f>SUM(E8:E22)</f>
        <v>579473.05333333334</v>
      </c>
      <c r="G23" s="18">
        <f>SUM(G8:G22)</f>
        <v>1.0000000000000002</v>
      </c>
    </row>
    <row r="25" spans="1:7" ht="13.8" x14ac:dyDescent="0.3">
      <c r="B25" s="9" t="s">
        <v>58</v>
      </c>
      <c r="C25" s="12"/>
      <c r="D25" s="12"/>
      <c r="E25" s="12">
        <v>2</v>
      </c>
    </row>
    <row r="26" spans="1:7" ht="13.8" x14ac:dyDescent="0.3">
      <c r="C26" s="7"/>
      <c r="E26" s="7"/>
    </row>
    <row r="27" spans="1:7" ht="13.8" x14ac:dyDescent="0.3">
      <c r="B27" s="9" t="s">
        <v>61</v>
      </c>
      <c r="C27" s="7"/>
      <c r="E27" s="12">
        <v>3</v>
      </c>
    </row>
    <row r="29" spans="1:7" ht="13.8" x14ac:dyDescent="0.3">
      <c r="B29" s="9" t="s">
        <v>31</v>
      </c>
      <c r="C29" s="7"/>
      <c r="E29" s="12">
        <f>+E27+E25</f>
        <v>5</v>
      </c>
      <c r="F29" s="19"/>
    </row>
    <row r="31" spans="1:7" ht="13.8" x14ac:dyDescent="0.3">
      <c r="A31" s="5" t="s">
        <v>32</v>
      </c>
      <c r="B31" s="6" t="s">
        <v>33</v>
      </c>
      <c r="C31" s="7">
        <f>'[3]Team Report'!BA29</f>
        <v>0</v>
      </c>
      <c r="E31" s="7">
        <f t="shared" ref="E31:E38" si="2">(C31/9)*12</f>
        <v>0</v>
      </c>
    </row>
    <row r="32" spans="1:7" ht="13.8" x14ac:dyDescent="0.3">
      <c r="A32" s="5" t="s">
        <v>34</v>
      </c>
      <c r="B32" s="6" t="s">
        <v>35</v>
      </c>
      <c r="C32" s="7">
        <f>'[3]Team Report'!BA30</f>
        <v>0</v>
      </c>
      <c r="E32" s="7">
        <f t="shared" si="2"/>
        <v>0</v>
      </c>
    </row>
    <row r="33" spans="1:5" ht="13.8" x14ac:dyDescent="0.3">
      <c r="A33" s="5" t="s">
        <v>36</v>
      </c>
      <c r="B33" s="6" t="s">
        <v>37</v>
      </c>
      <c r="C33" s="7">
        <f>'[3]Team Report'!BA31</f>
        <v>0</v>
      </c>
      <c r="E33" s="7">
        <f t="shared" si="2"/>
        <v>0</v>
      </c>
    </row>
    <row r="34" spans="1:5" ht="13.8" x14ac:dyDescent="0.3">
      <c r="A34" s="5" t="s">
        <v>38</v>
      </c>
      <c r="B34" s="6" t="s">
        <v>39</v>
      </c>
      <c r="C34" s="7">
        <f>'[3]Team Report'!BA39</f>
        <v>0</v>
      </c>
      <c r="E34" s="7">
        <f t="shared" si="2"/>
        <v>0</v>
      </c>
    </row>
    <row r="35" spans="1:5" ht="13.8" x14ac:dyDescent="0.3">
      <c r="A35" s="5" t="s">
        <v>40</v>
      </c>
      <c r="B35" s="6" t="s">
        <v>41</v>
      </c>
      <c r="C35" s="7">
        <f>'[3]Team Report'!BA40</f>
        <v>20820.11</v>
      </c>
      <c r="E35" s="7">
        <f t="shared" si="2"/>
        <v>27760.146666666667</v>
      </c>
    </row>
    <row r="36" spans="1:5" ht="13.8" x14ac:dyDescent="0.3">
      <c r="A36" s="5" t="s">
        <v>42</v>
      </c>
      <c r="B36" s="6" t="s">
        <v>43</v>
      </c>
      <c r="C36" s="7">
        <f>'[3]Team Report'!BA41</f>
        <v>66.479999999999905</v>
      </c>
      <c r="E36" s="7">
        <f t="shared" si="2"/>
        <v>88.639999999999873</v>
      </c>
    </row>
    <row r="37" spans="1:5" ht="13.8" x14ac:dyDescent="0.3">
      <c r="A37" s="5" t="s">
        <v>44</v>
      </c>
      <c r="B37" s="6" t="s">
        <v>45</v>
      </c>
      <c r="C37" s="7">
        <f>'[3]Team Report'!BA43</f>
        <v>78608.89</v>
      </c>
      <c r="E37" s="7">
        <f t="shared" si="2"/>
        <v>104811.85333333333</v>
      </c>
    </row>
    <row r="38" spans="1:5" ht="13.8" x14ac:dyDescent="0.3">
      <c r="A38" s="5" t="s">
        <v>46</v>
      </c>
      <c r="B38" s="6" t="s">
        <v>47</v>
      </c>
      <c r="C38" s="7">
        <f>'[3]Team Report'!BA45</f>
        <v>135.17000000000007</v>
      </c>
      <c r="E38" s="7">
        <f t="shared" si="2"/>
        <v>180.22666666666677</v>
      </c>
    </row>
    <row r="39" spans="1:5" ht="13.8" x14ac:dyDescent="0.3">
      <c r="B39" s="6" t="s">
        <v>52</v>
      </c>
      <c r="C39" s="7">
        <v>29880</v>
      </c>
      <c r="E39" s="7">
        <v>0</v>
      </c>
    </row>
    <row r="44" spans="1:5" x14ac:dyDescent="0.25">
      <c r="C44" s="13">
        <f>C23+C31+C32+C33+C34+C35+C36+C37+C38</f>
        <v>534235.44000000006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1" bottom="1" header="0.5" footer="0.5"/>
  <pageSetup orientation="portrait" verticalDpi="196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R44"/>
  <sheetViews>
    <sheetView zoomScaleNormal="100" workbookViewId="0">
      <selection activeCell="B1" sqref="B1:G1"/>
    </sheetView>
  </sheetViews>
  <sheetFormatPr defaultColWidth="9.109375" defaultRowHeight="13.2" x14ac:dyDescent="0.25"/>
  <cols>
    <col min="2" max="2" width="23.44140625" bestFit="1" customWidth="1"/>
    <col min="3" max="3" width="14" customWidth="1"/>
    <col min="4" max="4" width="2.5546875" customWidth="1"/>
    <col min="5" max="5" width="14" customWidth="1"/>
    <col min="6" max="6" width="2.44140625" customWidth="1"/>
  </cols>
  <sheetData>
    <row r="1" spans="1:44" ht="18" x14ac:dyDescent="0.35">
      <c r="B1" s="22" t="str">
        <f>'[4]Team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22" t="str">
        <f>'[4]Pull Sheet'!E9</f>
        <v>Canada Executive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23">
        <f>'[4]Team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3" t="s">
        <v>59</v>
      </c>
    </row>
    <row r="7" spans="1:44" ht="13.8" x14ac:dyDescent="0.3">
      <c r="C7" s="4" t="s">
        <v>0</v>
      </c>
      <c r="E7" s="4" t="s">
        <v>1</v>
      </c>
      <c r="G7" s="4" t="s">
        <v>60</v>
      </c>
    </row>
    <row r="8" spans="1:44" ht="13.8" x14ac:dyDescent="0.3">
      <c r="A8" s="5" t="s">
        <v>2</v>
      </c>
      <c r="B8" s="6" t="s">
        <v>3</v>
      </c>
      <c r="C8" s="7">
        <f>'[4]Team Report'!BA25</f>
        <v>201176.03999999998</v>
      </c>
      <c r="E8" s="7">
        <f t="shared" ref="E8:E22" si="0">(C8/9)*12</f>
        <v>268234.71999999997</v>
      </c>
      <c r="G8" s="17">
        <f t="shared" ref="G8:G22" si="1">+E8/$E$23</f>
        <v>0.77738114080590193</v>
      </c>
    </row>
    <row r="9" spans="1:44" ht="13.8" x14ac:dyDescent="0.3">
      <c r="A9" s="5"/>
      <c r="B9" s="6" t="s">
        <v>4</v>
      </c>
      <c r="C9" s="7"/>
      <c r="E9" s="7">
        <f t="shared" si="0"/>
        <v>0</v>
      </c>
      <c r="G9" s="17">
        <f t="shared" si="1"/>
        <v>0</v>
      </c>
    </row>
    <row r="10" spans="1:44" ht="13.8" x14ac:dyDescent="0.3">
      <c r="A10" s="5"/>
      <c r="B10" s="6" t="s">
        <v>57</v>
      </c>
      <c r="C10" s="7">
        <v>0</v>
      </c>
      <c r="E10" s="7">
        <v>0</v>
      </c>
      <c r="G10" s="17">
        <f t="shared" si="1"/>
        <v>0</v>
      </c>
    </row>
    <row r="11" spans="1:44" ht="13.8" x14ac:dyDescent="0.3">
      <c r="A11" s="5" t="s">
        <v>5</v>
      </c>
      <c r="B11" s="6" t="s">
        <v>6</v>
      </c>
      <c r="C11" s="7">
        <v>26405.41</v>
      </c>
      <c r="E11" s="7">
        <v>35207.213333333333</v>
      </c>
      <c r="G11" s="17">
        <f t="shared" si="1"/>
        <v>0.10203535047835503</v>
      </c>
    </row>
    <row r="12" spans="1:44" ht="13.8" x14ac:dyDescent="0.3">
      <c r="A12" s="5" t="s">
        <v>7</v>
      </c>
      <c r="B12" s="6" t="s">
        <v>8</v>
      </c>
      <c r="C12" s="7">
        <f>'[4]Team Report'!BA27</f>
        <v>3745.83</v>
      </c>
      <c r="E12" s="7">
        <f t="shared" si="0"/>
        <v>4994.4399999999996</v>
      </c>
      <c r="G12" s="17">
        <f t="shared" si="1"/>
        <v>1.447457459976333E-2</v>
      </c>
    </row>
    <row r="13" spans="1:44" ht="13.8" x14ac:dyDescent="0.3">
      <c r="A13" s="5" t="s">
        <v>9</v>
      </c>
      <c r="B13" s="6" t="s">
        <v>10</v>
      </c>
      <c r="C13" s="7">
        <f>'[4]Team Report'!BA28</f>
        <v>12817.840000000002</v>
      </c>
      <c r="E13" s="7">
        <f t="shared" si="0"/>
        <v>17090.453333333335</v>
      </c>
      <c r="G13" s="17">
        <f t="shared" si="1"/>
        <v>4.9530486244124913E-2</v>
      </c>
    </row>
    <row r="14" spans="1:44" ht="13.8" x14ac:dyDescent="0.3">
      <c r="A14" s="5" t="s">
        <v>11</v>
      </c>
      <c r="B14" s="6" t="s">
        <v>12</v>
      </c>
      <c r="C14" s="7">
        <f>'[4]Team Report'!BA32</f>
        <v>8483.6</v>
      </c>
      <c r="E14" s="7">
        <f t="shared" si="0"/>
        <v>11311.466666666667</v>
      </c>
      <c r="G14" s="17">
        <f t="shared" si="1"/>
        <v>3.2782187412283045E-2</v>
      </c>
    </row>
    <row r="15" spans="1:44" ht="13.8" x14ac:dyDescent="0.3">
      <c r="A15" s="5" t="s">
        <v>13</v>
      </c>
      <c r="B15" s="6" t="s">
        <v>14</v>
      </c>
      <c r="C15" s="7">
        <f>'[4]Team Report'!BA33</f>
        <v>795.65</v>
      </c>
      <c r="E15" s="7">
        <f t="shared" si="0"/>
        <v>1060.8666666666666</v>
      </c>
      <c r="G15" s="17">
        <f t="shared" si="1"/>
        <v>3.0745376272552929E-3</v>
      </c>
    </row>
    <row r="16" spans="1:44" ht="13.8" x14ac:dyDescent="0.3">
      <c r="A16" s="5" t="s">
        <v>15</v>
      </c>
      <c r="B16" s="6" t="s">
        <v>16</v>
      </c>
      <c r="C16" s="7">
        <f>'[4]Team Report'!BA34</f>
        <v>0</v>
      </c>
      <c r="E16" s="7">
        <f t="shared" si="0"/>
        <v>0</v>
      </c>
      <c r="G16" s="17">
        <f t="shared" si="1"/>
        <v>0</v>
      </c>
    </row>
    <row r="17" spans="1:7" ht="13.8" x14ac:dyDescent="0.3">
      <c r="A17" s="5" t="s">
        <v>17</v>
      </c>
      <c r="B17" s="6" t="s">
        <v>18</v>
      </c>
      <c r="C17" s="7">
        <f>'[4]Team Report'!BA35</f>
        <v>308.20999999999998</v>
      </c>
      <c r="E17" s="7">
        <f t="shared" si="0"/>
        <v>410.94666666666666</v>
      </c>
      <c r="G17" s="17">
        <f t="shared" si="1"/>
        <v>1.190980006405271E-3</v>
      </c>
    </row>
    <row r="18" spans="1:7" ht="13.8" x14ac:dyDescent="0.3">
      <c r="A18" s="5" t="s">
        <v>19</v>
      </c>
      <c r="B18" s="6" t="s">
        <v>20</v>
      </c>
      <c r="C18" s="7">
        <f>'[4]Team Report'!BA36</f>
        <v>501.29</v>
      </c>
      <c r="E18" s="7">
        <f t="shared" si="0"/>
        <v>668.38666666666666</v>
      </c>
      <c r="G18" s="17">
        <f t="shared" si="1"/>
        <v>1.9370765627685614E-3</v>
      </c>
    </row>
    <row r="19" spans="1:7" ht="13.8" x14ac:dyDescent="0.3">
      <c r="A19" s="5" t="s">
        <v>21</v>
      </c>
      <c r="B19" s="6" t="s">
        <v>22</v>
      </c>
      <c r="C19" s="7">
        <f>'[4]Team Report'!BA37</f>
        <v>0</v>
      </c>
      <c r="E19" s="7">
        <f t="shared" si="0"/>
        <v>0</v>
      </c>
      <c r="G19" s="17">
        <f t="shared" si="1"/>
        <v>0</v>
      </c>
    </row>
    <row r="20" spans="1:7" ht="13.8" x14ac:dyDescent="0.3">
      <c r="A20" s="5" t="s">
        <v>23</v>
      </c>
      <c r="B20" s="6" t="s">
        <v>24</v>
      </c>
      <c r="C20" s="7">
        <f>'[4]Team Report'!BA38</f>
        <v>0</v>
      </c>
      <c r="E20" s="7">
        <f t="shared" si="0"/>
        <v>0</v>
      </c>
      <c r="G20" s="17">
        <f t="shared" si="1"/>
        <v>0</v>
      </c>
    </row>
    <row r="21" spans="1:7" ht="13.8" x14ac:dyDescent="0.3">
      <c r="A21" s="5" t="s">
        <v>25</v>
      </c>
      <c r="B21" s="6" t="s">
        <v>26</v>
      </c>
      <c r="C21" s="7">
        <f>'[4]Team Report'!BA42+C39</f>
        <v>4553.0099999999984</v>
      </c>
      <c r="E21" s="7">
        <f t="shared" si="0"/>
        <v>6070.6799999999976</v>
      </c>
      <c r="G21" s="17">
        <f t="shared" si="1"/>
        <v>1.7593666263142859E-2</v>
      </c>
    </row>
    <row r="22" spans="1:7" ht="13.8" x14ac:dyDescent="0.3">
      <c r="A22" s="5" t="s">
        <v>27</v>
      </c>
      <c r="B22" s="6" t="s">
        <v>28</v>
      </c>
      <c r="C22" s="7">
        <f>'[4]Team Report'!BA44</f>
        <v>0</v>
      </c>
      <c r="E22" s="7">
        <f t="shared" si="0"/>
        <v>0</v>
      </c>
      <c r="G22" s="17">
        <f t="shared" si="1"/>
        <v>0</v>
      </c>
    </row>
    <row r="23" spans="1:7" ht="13.8" x14ac:dyDescent="0.3">
      <c r="A23" s="8" t="s">
        <v>29</v>
      </c>
      <c r="B23" s="9" t="s">
        <v>30</v>
      </c>
      <c r="C23" s="10">
        <f>SUM(C8:C22)</f>
        <v>258786.87999999998</v>
      </c>
      <c r="E23" s="10">
        <f>SUM(E8:E22)</f>
        <v>345049.17333333322</v>
      </c>
      <c r="G23" s="18">
        <f>SUM(G8:G22)</f>
        <v>1.0000000000000002</v>
      </c>
    </row>
    <row r="24" spans="1:7" ht="13.8" x14ac:dyDescent="0.3">
      <c r="G24" s="20"/>
    </row>
    <row r="25" spans="1:7" ht="13.8" x14ac:dyDescent="0.3">
      <c r="B25" s="9" t="s">
        <v>58</v>
      </c>
      <c r="C25" s="11"/>
      <c r="E25" s="12">
        <v>5</v>
      </c>
      <c r="G25" s="21"/>
    </row>
    <row r="26" spans="1:7" ht="13.8" x14ac:dyDescent="0.3">
      <c r="C26" s="7"/>
      <c r="E26" s="7"/>
    </row>
    <row r="27" spans="1:7" ht="13.8" x14ac:dyDescent="0.3">
      <c r="B27" s="9" t="s">
        <v>61</v>
      </c>
      <c r="C27" s="7"/>
      <c r="E27" s="12">
        <v>0</v>
      </c>
    </row>
    <row r="29" spans="1:7" ht="13.8" x14ac:dyDescent="0.3">
      <c r="B29" s="9" t="s">
        <v>31</v>
      </c>
      <c r="C29" s="7"/>
      <c r="E29" s="12">
        <f>+E27+E25</f>
        <v>5</v>
      </c>
      <c r="F29" s="19"/>
    </row>
    <row r="31" spans="1:7" ht="13.8" x14ac:dyDescent="0.3">
      <c r="A31" s="5" t="s">
        <v>32</v>
      </c>
      <c r="B31" s="6" t="s">
        <v>33</v>
      </c>
      <c r="C31" s="7">
        <f>'[4]Team Report'!BA29</f>
        <v>0</v>
      </c>
      <c r="E31" s="7">
        <f t="shared" ref="E31:E38" si="2">(C31/9)*12</f>
        <v>0</v>
      </c>
    </row>
    <row r="32" spans="1:7" ht="13.8" x14ac:dyDescent="0.3">
      <c r="A32" s="5" t="s">
        <v>34</v>
      </c>
      <c r="B32" s="6" t="s">
        <v>35</v>
      </c>
      <c r="C32" s="7">
        <f>'[4]Team Report'!BA30</f>
        <v>0</v>
      </c>
      <c r="E32" s="7">
        <f t="shared" si="2"/>
        <v>0</v>
      </c>
    </row>
    <row r="33" spans="1:5" ht="13.8" x14ac:dyDescent="0.3">
      <c r="A33" s="5" t="s">
        <v>36</v>
      </c>
      <c r="B33" s="6" t="s">
        <v>37</v>
      </c>
      <c r="C33" s="7">
        <f>'[4]Team Report'!BA31</f>
        <v>15003</v>
      </c>
      <c r="E33" s="7">
        <f t="shared" si="2"/>
        <v>20004</v>
      </c>
    </row>
    <row r="34" spans="1:5" ht="13.8" x14ac:dyDescent="0.3">
      <c r="A34" s="5" t="s">
        <v>38</v>
      </c>
      <c r="B34" s="6" t="s">
        <v>39</v>
      </c>
      <c r="C34" s="7">
        <f>'[4]Team Report'!BA39</f>
        <v>942750.04</v>
      </c>
      <c r="E34" s="7">
        <f t="shared" si="2"/>
        <v>1257000.0533333335</v>
      </c>
    </row>
    <row r="35" spans="1:5" ht="13.8" x14ac:dyDescent="0.3">
      <c r="A35" s="5" t="s">
        <v>40</v>
      </c>
      <c r="B35" s="6" t="s">
        <v>41</v>
      </c>
      <c r="C35" s="7">
        <f>'[4]Team Report'!BA40</f>
        <v>539454.89</v>
      </c>
      <c r="E35" s="7">
        <f t="shared" si="2"/>
        <v>719273.18666666676</v>
      </c>
    </row>
    <row r="36" spans="1:5" ht="13.8" x14ac:dyDescent="0.3">
      <c r="A36" s="5" t="s">
        <v>42</v>
      </c>
      <c r="B36" s="6" t="s">
        <v>43</v>
      </c>
      <c r="C36" s="7">
        <f>'[4]Team Report'!BA41</f>
        <v>0</v>
      </c>
      <c r="E36" s="7">
        <f t="shared" si="2"/>
        <v>0</v>
      </c>
    </row>
    <row r="37" spans="1:5" ht="13.8" x14ac:dyDescent="0.3">
      <c r="A37" s="5" t="s">
        <v>44</v>
      </c>
      <c r="B37" s="6" t="s">
        <v>45</v>
      </c>
      <c r="C37" s="7">
        <f>'[4]Team Report'!BA43</f>
        <v>45640.590000000004</v>
      </c>
      <c r="E37" s="7">
        <f t="shared" si="2"/>
        <v>60854.12000000001</v>
      </c>
    </row>
    <row r="38" spans="1:5" ht="13.8" x14ac:dyDescent="0.3">
      <c r="A38" s="5" t="s">
        <v>46</v>
      </c>
      <c r="B38" s="6" t="s">
        <v>47</v>
      </c>
      <c r="C38" s="7">
        <f>'[4]Team Report'!BA45</f>
        <v>0</v>
      </c>
      <c r="E38" s="7">
        <f t="shared" si="2"/>
        <v>0</v>
      </c>
    </row>
    <row r="39" spans="1:5" ht="13.8" x14ac:dyDescent="0.3">
      <c r="B39" s="6" t="s">
        <v>53</v>
      </c>
      <c r="C39" s="7">
        <v>16643</v>
      </c>
      <c r="E39" s="7"/>
    </row>
    <row r="44" spans="1:5" x14ac:dyDescent="0.25">
      <c r="C44" s="13">
        <f>C23+C31+C32+C33+C34+C35+C36+C37+C38</f>
        <v>1801635.4000000001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1" bottom="1" header="0.5" footer="0.5"/>
  <pageSetup orientation="portrait" verticalDpi="196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R44"/>
  <sheetViews>
    <sheetView zoomScaleNormal="100" workbookViewId="0">
      <selection activeCell="B1" sqref="B1:G1"/>
    </sheetView>
  </sheetViews>
  <sheetFormatPr defaultColWidth="9.109375" defaultRowHeight="13.2" x14ac:dyDescent="0.25"/>
  <cols>
    <col min="2" max="2" width="23.44140625" bestFit="1" customWidth="1"/>
    <col min="3" max="3" width="14" customWidth="1"/>
    <col min="4" max="4" width="2.5546875" customWidth="1"/>
    <col min="5" max="5" width="14" customWidth="1"/>
    <col min="6" max="6" width="2.44140625" customWidth="1"/>
  </cols>
  <sheetData>
    <row r="1" spans="1:44" ht="18" x14ac:dyDescent="0.35">
      <c r="B1" s="22" t="str">
        <f>'[5]Team Report'!B1</f>
        <v>Enron North America</v>
      </c>
      <c r="C1" s="22"/>
      <c r="D1" s="22"/>
      <c r="E1" s="22"/>
      <c r="F1" s="22"/>
      <c r="G1" s="2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22" t="str">
        <f>'[5]Pull Sheet'!E9</f>
        <v>Canada - Alberta Power</v>
      </c>
      <c r="C2" s="22"/>
      <c r="D2" s="22"/>
      <c r="E2" s="22"/>
      <c r="F2" s="22"/>
      <c r="G2" s="2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23">
        <f>'[5]Team Report'!B3</f>
        <v>37135</v>
      </c>
      <c r="C3" s="23"/>
      <c r="D3" s="23"/>
      <c r="E3" s="23"/>
      <c r="F3" s="23"/>
      <c r="G3" s="23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3" t="s">
        <v>59</v>
      </c>
    </row>
    <row r="7" spans="1:44" ht="13.8" x14ac:dyDescent="0.3">
      <c r="C7" s="4" t="s">
        <v>0</v>
      </c>
      <c r="E7" s="4" t="s">
        <v>1</v>
      </c>
      <c r="G7" s="4" t="s">
        <v>60</v>
      </c>
    </row>
    <row r="8" spans="1:44" ht="13.8" x14ac:dyDescent="0.3">
      <c r="A8" s="5" t="s">
        <v>2</v>
      </c>
      <c r="B8" s="6" t="s">
        <v>3</v>
      </c>
      <c r="C8" s="7">
        <f>'[5]Team Report'!BA25</f>
        <v>593378.34999999986</v>
      </c>
      <c r="E8" s="7">
        <f t="shared" ref="E8:E22" si="0">(C8/9)*12</f>
        <v>791171.13333333307</v>
      </c>
      <c r="G8" s="17">
        <f t="shared" ref="G8:G22" si="1">+E8/$E$23</f>
        <v>0.60060546559781158</v>
      </c>
    </row>
    <row r="9" spans="1:44" ht="13.8" x14ac:dyDescent="0.3">
      <c r="A9" s="5"/>
      <c r="B9" s="6" t="s">
        <v>4</v>
      </c>
      <c r="C9" s="7">
        <v>0</v>
      </c>
      <c r="E9" s="7">
        <f t="shared" si="0"/>
        <v>0</v>
      </c>
      <c r="G9" s="17">
        <f t="shared" si="1"/>
        <v>0</v>
      </c>
    </row>
    <row r="10" spans="1:44" ht="13.8" x14ac:dyDescent="0.3">
      <c r="A10" s="5"/>
      <c r="B10" s="6" t="s">
        <v>57</v>
      </c>
      <c r="C10" s="7">
        <v>0</v>
      </c>
      <c r="E10" s="7">
        <v>0</v>
      </c>
      <c r="G10" s="17">
        <f t="shared" si="1"/>
        <v>0</v>
      </c>
    </row>
    <row r="11" spans="1:44" ht="13.8" x14ac:dyDescent="0.3">
      <c r="A11" s="5" t="s">
        <v>5</v>
      </c>
      <c r="B11" s="6" t="s">
        <v>6</v>
      </c>
      <c r="C11" s="7">
        <f>'[5]Team Report'!BA26</f>
        <v>71291.649999999994</v>
      </c>
      <c r="E11" s="7">
        <f t="shared" si="0"/>
        <v>95055.533333333326</v>
      </c>
      <c r="G11" s="17">
        <f t="shared" si="1"/>
        <v>7.2159954338553531E-2</v>
      </c>
    </row>
    <row r="12" spans="1:44" ht="13.8" x14ac:dyDescent="0.3">
      <c r="A12" s="5" t="s">
        <v>7</v>
      </c>
      <c r="B12" s="6" t="s">
        <v>8</v>
      </c>
      <c r="C12" s="7">
        <f>'[5]Team Report'!BA27</f>
        <v>14379.74</v>
      </c>
      <c r="E12" s="7">
        <f t="shared" si="0"/>
        <v>19172.986666666664</v>
      </c>
      <c r="G12" s="17">
        <f t="shared" si="1"/>
        <v>1.4554879593897344E-2</v>
      </c>
    </row>
    <row r="13" spans="1:44" ht="13.8" x14ac:dyDescent="0.3">
      <c r="A13" s="5" t="s">
        <v>9</v>
      </c>
      <c r="B13" s="6" t="s">
        <v>10</v>
      </c>
      <c r="C13" s="7">
        <f>'[5]Team Report'!BA28-C40</f>
        <v>71751.179999999993</v>
      </c>
      <c r="E13" s="7">
        <f t="shared" si="0"/>
        <v>95668.239999999991</v>
      </c>
      <c r="G13" s="17">
        <f t="shared" si="1"/>
        <v>7.2625081233739647E-2</v>
      </c>
    </row>
    <row r="14" spans="1:44" ht="13.8" x14ac:dyDescent="0.3">
      <c r="A14" s="5" t="s">
        <v>11</v>
      </c>
      <c r="B14" s="6" t="s">
        <v>12</v>
      </c>
      <c r="C14" s="7">
        <f>'[5]Team Report'!BA32-C39</f>
        <v>223960.41000000003</v>
      </c>
      <c r="E14" s="7">
        <f t="shared" si="0"/>
        <v>298613.88000000006</v>
      </c>
      <c r="G14" s="17">
        <f t="shared" si="1"/>
        <v>0.22668815996324579</v>
      </c>
    </row>
    <row r="15" spans="1:44" ht="13.8" x14ac:dyDescent="0.3">
      <c r="A15" s="5" t="s">
        <v>13</v>
      </c>
      <c r="B15" s="6" t="s">
        <v>14</v>
      </c>
      <c r="C15" s="7">
        <f>'[5]Team Report'!BA33</f>
        <v>804.67000000000007</v>
      </c>
      <c r="E15" s="7">
        <f t="shared" si="0"/>
        <v>1072.8933333333334</v>
      </c>
      <c r="G15" s="17">
        <f t="shared" si="1"/>
        <v>8.144705650325652E-4</v>
      </c>
    </row>
    <row r="16" spans="1:44" ht="13.8" x14ac:dyDescent="0.3">
      <c r="A16" s="5" t="s">
        <v>15</v>
      </c>
      <c r="B16" s="6" t="s">
        <v>16</v>
      </c>
      <c r="C16" s="7">
        <f>'[5]Team Report'!BA34</f>
        <v>0</v>
      </c>
      <c r="E16" s="7">
        <f t="shared" si="0"/>
        <v>0</v>
      </c>
      <c r="G16" s="17">
        <f t="shared" si="1"/>
        <v>0</v>
      </c>
    </row>
    <row r="17" spans="1:7" ht="13.8" x14ac:dyDescent="0.3">
      <c r="A17" s="5" t="s">
        <v>17</v>
      </c>
      <c r="B17" s="6" t="s">
        <v>18</v>
      </c>
      <c r="C17" s="7">
        <f>'[5]Team Report'!BA35</f>
        <v>0</v>
      </c>
      <c r="E17" s="7">
        <f t="shared" si="0"/>
        <v>0</v>
      </c>
      <c r="G17" s="17">
        <f t="shared" si="1"/>
        <v>0</v>
      </c>
    </row>
    <row r="18" spans="1:7" ht="13.8" x14ac:dyDescent="0.3">
      <c r="A18" s="5" t="s">
        <v>19</v>
      </c>
      <c r="B18" s="6" t="s">
        <v>20</v>
      </c>
      <c r="C18" s="7">
        <f>'[5]Team Report'!BA36</f>
        <v>3325.59</v>
      </c>
      <c r="E18" s="7">
        <f t="shared" si="0"/>
        <v>4434.12</v>
      </c>
      <c r="G18" s="17">
        <f t="shared" si="1"/>
        <v>3.3660943820033656E-3</v>
      </c>
    </row>
    <row r="19" spans="1:7" ht="13.8" x14ac:dyDescent="0.3">
      <c r="A19" s="5" t="s">
        <v>21</v>
      </c>
      <c r="B19" s="6" t="s">
        <v>22</v>
      </c>
      <c r="C19" s="7">
        <f>'[5]Team Report'!BA37</f>
        <v>4572.46</v>
      </c>
      <c r="E19" s="7">
        <f t="shared" si="0"/>
        <v>6096.6133333333337</v>
      </c>
      <c r="G19" s="17">
        <f t="shared" si="1"/>
        <v>4.628150769618357E-3</v>
      </c>
    </row>
    <row r="20" spans="1:7" ht="13.8" x14ac:dyDescent="0.3">
      <c r="A20" s="5" t="s">
        <v>23</v>
      </c>
      <c r="B20" s="6" t="s">
        <v>24</v>
      </c>
      <c r="C20" s="7">
        <f>'[5]Team Report'!BA38</f>
        <v>0</v>
      </c>
      <c r="E20" s="7">
        <f t="shared" si="0"/>
        <v>0</v>
      </c>
      <c r="G20" s="17">
        <f t="shared" si="1"/>
        <v>0</v>
      </c>
    </row>
    <row r="21" spans="1:7" ht="13.8" x14ac:dyDescent="0.3">
      <c r="A21" s="5" t="s">
        <v>25</v>
      </c>
      <c r="B21" s="6" t="s">
        <v>26</v>
      </c>
      <c r="C21" s="7">
        <f>'[5]Team Report'!BA42-C41</f>
        <v>4502.9000000000087</v>
      </c>
      <c r="E21" s="7">
        <f t="shared" si="0"/>
        <v>6003.8666666666786</v>
      </c>
      <c r="G21" s="17">
        <f t="shared" si="1"/>
        <v>4.5577435560977108E-3</v>
      </c>
    </row>
    <row r="22" spans="1:7" ht="13.8" x14ac:dyDescent="0.3">
      <c r="A22" s="5" t="s">
        <v>27</v>
      </c>
      <c r="B22" s="6" t="s">
        <v>28</v>
      </c>
      <c r="C22" s="7">
        <f>'[5]Team Report'!BA44</f>
        <v>0</v>
      </c>
      <c r="E22" s="7">
        <f t="shared" si="0"/>
        <v>0</v>
      </c>
      <c r="G22" s="17">
        <f t="shared" si="1"/>
        <v>0</v>
      </c>
    </row>
    <row r="23" spans="1:7" ht="13.8" x14ac:dyDescent="0.3">
      <c r="A23" s="8" t="s">
        <v>29</v>
      </c>
      <c r="B23" s="9" t="s">
        <v>30</v>
      </c>
      <c r="C23" s="10">
        <f>SUM(C8:C22)</f>
        <v>987966.95</v>
      </c>
      <c r="E23" s="10">
        <f>SUM(E8:E22)</f>
        <v>1317289.2666666666</v>
      </c>
      <c r="G23" s="18">
        <f>SUM(G8:G22)</f>
        <v>0.99999999999999989</v>
      </c>
    </row>
    <row r="25" spans="1:7" ht="13.8" x14ac:dyDescent="0.3">
      <c r="B25" s="9" t="s">
        <v>58</v>
      </c>
      <c r="C25" s="11"/>
      <c r="E25" s="12">
        <v>8</v>
      </c>
    </row>
    <row r="26" spans="1:7" ht="13.8" x14ac:dyDescent="0.3">
      <c r="B26" s="16"/>
      <c r="C26" s="7"/>
      <c r="E26" s="7"/>
    </row>
    <row r="27" spans="1:7" ht="13.8" x14ac:dyDescent="0.3">
      <c r="B27" s="9" t="s">
        <v>61</v>
      </c>
      <c r="C27" s="7"/>
      <c r="E27" s="12">
        <v>5</v>
      </c>
    </row>
    <row r="29" spans="1:7" ht="13.8" x14ac:dyDescent="0.3">
      <c r="B29" s="9" t="s">
        <v>31</v>
      </c>
      <c r="C29" s="7"/>
      <c r="E29" s="12">
        <f>+E27+E25</f>
        <v>13</v>
      </c>
      <c r="F29" s="19"/>
    </row>
    <row r="31" spans="1:7" ht="13.8" x14ac:dyDescent="0.3">
      <c r="A31" s="5" t="s">
        <v>32</v>
      </c>
      <c r="B31" s="6" t="s">
        <v>33</v>
      </c>
      <c r="C31" s="7">
        <f>'[5]Team Report'!BA29</f>
        <v>0</v>
      </c>
      <c r="E31" s="7">
        <f t="shared" ref="E31:E38" si="2">(C31/9)*12</f>
        <v>0</v>
      </c>
    </row>
    <row r="32" spans="1:7" ht="13.8" x14ac:dyDescent="0.3">
      <c r="A32" s="5" t="s">
        <v>34</v>
      </c>
      <c r="B32" s="6" t="s">
        <v>35</v>
      </c>
      <c r="C32" s="7">
        <f>'[5]Team Report'!BA30</f>
        <v>0</v>
      </c>
      <c r="E32" s="7">
        <f t="shared" si="2"/>
        <v>0</v>
      </c>
    </row>
    <row r="33" spans="1:5" ht="13.8" x14ac:dyDescent="0.3">
      <c r="A33" s="5" t="s">
        <v>36</v>
      </c>
      <c r="B33" s="6" t="s">
        <v>37</v>
      </c>
      <c r="C33" s="7">
        <f>'[5]Team Report'!BA31</f>
        <v>0</v>
      </c>
      <c r="E33" s="7">
        <f t="shared" si="2"/>
        <v>0</v>
      </c>
    </row>
    <row r="34" spans="1:5" ht="13.8" x14ac:dyDescent="0.3">
      <c r="A34" s="5" t="s">
        <v>38</v>
      </c>
      <c r="B34" s="6" t="s">
        <v>39</v>
      </c>
      <c r="C34" s="7">
        <f>'[5]Team Report'!BA39</f>
        <v>0</v>
      </c>
      <c r="E34" s="7">
        <f t="shared" si="2"/>
        <v>0</v>
      </c>
    </row>
    <row r="35" spans="1:5" ht="13.8" x14ac:dyDescent="0.3">
      <c r="A35" s="5" t="s">
        <v>40</v>
      </c>
      <c r="B35" s="6" t="s">
        <v>41</v>
      </c>
      <c r="C35" s="7">
        <f>'[5]Team Report'!BA40</f>
        <v>4596.3999999999996</v>
      </c>
      <c r="E35" s="7">
        <f t="shared" si="2"/>
        <v>6128.5333333333328</v>
      </c>
    </row>
    <row r="36" spans="1:5" ht="13.8" x14ac:dyDescent="0.3">
      <c r="A36" s="5" t="s">
        <v>42</v>
      </c>
      <c r="B36" s="6" t="s">
        <v>43</v>
      </c>
      <c r="C36" s="7">
        <f>'[5]Team Report'!BA41</f>
        <v>0</v>
      </c>
      <c r="E36" s="7">
        <f t="shared" si="2"/>
        <v>0</v>
      </c>
    </row>
    <row r="37" spans="1:5" ht="13.8" x14ac:dyDescent="0.3">
      <c r="A37" s="5" t="s">
        <v>44</v>
      </c>
      <c r="B37" s="6" t="s">
        <v>45</v>
      </c>
      <c r="C37" s="7">
        <f>'[5]Team Report'!BA43</f>
        <v>81244.67</v>
      </c>
      <c r="E37" s="7">
        <f t="shared" si="2"/>
        <v>108326.22666666667</v>
      </c>
    </row>
    <row r="38" spans="1:5" ht="13.8" x14ac:dyDescent="0.3">
      <c r="A38" s="5" t="s">
        <v>46</v>
      </c>
      <c r="B38" s="6" t="s">
        <v>47</v>
      </c>
      <c r="C38" s="7">
        <f>'[5]Team Report'!BA45</f>
        <v>0</v>
      </c>
      <c r="E38" s="7">
        <f t="shared" si="2"/>
        <v>0</v>
      </c>
    </row>
    <row r="39" spans="1:5" ht="13.8" x14ac:dyDescent="0.3">
      <c r="B39" s="6" t="s">
        <v>54</v>
      </c>
      <c r="C39" s="7">
        <v>347502</v>
      </c>
      <c r="E39" s="7"/>
    </row>
    <row r="40" spans="1:5" ht="13.8" x14ac:dyDescent="0.3">
      <c r="B40" s="6" t="s">
        <v>55</v>
      </c>
      <c r="C40" s="7">
        <v>31676</v>
      </c>
      <c r="E40" s="7"/>
    </row>
    <row r="41" spans="1:5" ht="13.8" x14ac:dyDescent="0.3">
      <c r="B41" s="6" t="s">
        <v>50</v>
      </c>
      <c r="C41" s="7">
        <v>36197</v>
      </c>
      <c r="E41" s="7"/>
    </row>
    <row r="44" spans="1:5" x14ac:dyDescent="0.25">
      <c r="C44" s="13">
        <f>C23+C31+C32+C33+C34+C35+C36+C37+C38</f>
        <v>1073808.02</v>
      </c>
    </row>
  </sheetData>
  <mergeCells count="3">
    <mergeCell ref="B1:G1"/>
    <mergeCell ref="B2:G2"/>
    <mergeCell ref="B3:G3"/>
  </mergeCells>
  <phoneticPr fontId="0" type="noConversion"/>
  <printOptions horizontalCentered="1"/>
  <pageMargins left="0.75" right="0.75" top="1" bottom="1" header="0.5" footer="0.5"/>
  <pageSetup orientation="portrait" verticalDpi="196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Consolidated</vt:lpstr>
      <vt:lpstr>Natural Gas</vt:lpstr>
      <vt:lpstr>Ontario</vt:lpstr>
      <vt:lpstr>Finance</vt:lpstr>
      <vt:lpstr>Executive</vt:lpstr>
      <vt:lpstr>Alberta</vt:lpstr>
      <vt:lpstr>Alberta!Print_Area</vt:lpstr>
      <vt:lpstr>Consolidated!Print_Area</vt:lpstr>
      <vt:lpstr>Executive!Print_Area</vt:lpstr>
      <vt:lpstr>Finance!Print_Area</vt:lpstr>
      <vt:lpstr>'Natural Gas'!Print_Area</vt:lpstr>
      <vt:lpstr>Ontario!Print_Area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Havlíček Jan</cp:lastModifiedBy>
  <cp:lastPrinted>2001-12-02T00:04:43Z</cp:lastPrinted>
  <dcterms:created xsi:type="dcterms:W3CDTF">2001-12-01T22:52:19Z</dcterms:created>
  <dcterms:modified xsi:type="dcterms:W3CDTF">2023-09-10T15:20:47Z</dcterms:modified>
</cp:coreProperties>
</file>