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480" windowHeight="11640"/>
  </bookViews>
  <sheets>
    <sheet name="Sheet1" sheetId="1" r:id="rId1"/>
  </sheets>
  <definedNames>
    <definedName name="_xlnm.Print_Area" localSheetId="0">Sheet1!$B$2:$K$37</definedName>
  </definedNames>
  <calcPr calcId="92512"/>
</workbook>
</file>

<file path=xl/calcChain.xml><?xml version="1.0" encoding="utf-8"?>
<calcChain xmlns="http://schemas.openxmlformats.org/spreadsheetml/2006/main">
  <c r="H7" i="1" l="1"/>
  <c r="I7" i="1"/>
  <c r="F9" i="1"/>
  <c r="G9" i="1"/>
  <c r="H9" i="1"/>
  <c r="I9" i="1"/>
  <c r="H11" i="1"/>
  <c r="I11" i="1"/>
  <c r="H13" i="1"/>
  <c r="I13" i="1"/>
  <c r="F15" i="1"/>
  <c r="G15" i="1"/>
  <c r="H15" i="1"/>
  <c r="I15" i="1"/>
  <c r="H17" i="1"/>
  <c r="I17" i="1"/>
  <c r="H19" i="1"/>
  <c r="I19" i="1"/>
  <c r="F21" i="1"/>
  <c r="G21" i="1"/>
  <c r="H21" i="1"/>
  <c r="I21" i="1"/>
  <c r="F23" i="1"/>
  <c r="H23" i="1"/>
  <c r="I23" i="1"/>
  <c r="H25" i="1"/>
  <c r="I25" i="1"/>
  <c r="H27" i="1"/>
  <c r="I27" i="1"/>
  <c r="I29" i="1"/>
  <c r="F32" i="1"/>
  <c r="I32" i="1"/>
  <c r="F34" i="1"/>
  <c r="G34" i="1"/>
  <c r="H34" i="1"/>
  <c r="I34" i="1"/>
  <c r="K34" i="1"/>
</calcChain>
</file>

<file path=xl/sharedStrings.xml><?xml version="1.0" encoding="utf-8"?>
<sst xmlns="http://schemas.openxmlformats.org/spreadsheetml/2006/main" count="40" uniqueCount="33">
  <si>
    <t>Sale of New Albany to Duke</t>
  </si>
  <si>
    <t>Book</t>
  </si>
  <si>
    <t>Basis</t>
  </si>
  <si>
    <t>Sales</t>
  </si>
  <si>
    <t>Proceeds</t>
  </si>
  <si>
    <t>Gain</t>
  </si>
  <si>
    <t>Sale of Brownsville and Caledonia to CINergy</t>
  </si>
  <si>
    <t>Sale of 2000 Peakers to Allegheny*</t>
  </si>
  <si>
    <t>*includes $23 million for unwind of COMED capacity transaction.</t>
  </si>
  <si>
    <t>SW  Power (LVC)</t>
  </si>
  <si>
    <t>HPL</t>
  </si>
  <si>
    <t>Pastoria</t>
  </si>
  <si>
    <t>Blue Dog Turbines - Northwestern</t>
  </si>
  <si>
    <t>Fountain Valley PSCO</t>
  </si>
  <si>
    <t>Delta Turbines</t>
  </si>
  <si>
    <t>Multiple</t>
  </si>
  <si>
    <t>FORECASTED SALES</t>
  </si>
  <si>
    <t>Cornhusker</t>
  </si>
  <si>
    <t xml:space="preserve"> Vitro Sale </t>
  </si>
  <si>
    <t>Alamac/NCPH</t>
  </si>
  <si>
    <t>Summary of 2001 Asset Sales</t>
  </si>
  <si>
    <t>4th Qtr</t>
  </si>
  <si>
    <t>Duran</t>
  </si>
  <si>
    <t>Redmond</t>
  </si>
  <si>
    <t>Presto</t>
  </si>
  <si>
    <t>Williams/Irvin</t>
  </si>
  <si>
    <t>Jacoby</t>
  </si>
  <si>
    <t>Calger</t>
  </si>
  <si>
    <t>Lydecker</t>
  </si>
  <si>
    <t>Sold Peakers</t>
  </si>
  <si>
    <t>EBITDA</t>
  </si>
  <si>
    <t>Sale of Noram Rig (Enser Co)</t>
  </si>
  <si>
    <t>Saguaro (Pioneer Chlor)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</si>
</sst>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&quot;$&quot;#,##0.0_);[Red]\(&quot;$&quot;#,##0.0\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2" fillId="0" borderId="3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0" fillId="0" borderId="0" xfId="0" applyFill="1" applyBorder="1"/>
    <xf numFmtId="165" fontId="0" fillId="0" borderId="0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6" xfId="0" applyFont="1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3" fontId="0" fillId="0" borderId="4" xfId="1" applyFont="1" applyFill="1" applyBorder="1" applyAlignment="1">
      <alignment horizontal="center"/>
    </xf>
    <xf numFmtId="165" fontId="0" fillId="0" borderId="0" xfId="0" applyNumberFormat="1"/>
    <xf numFmtId="0" fontId="2" fillId="0" borderId="0" xfId="0" applyFont="1" applyFill="1" applyBorder="1"/>
    <xf numFmtId="0" fontId="0" fillId="0" borderId="0" xfId="0" applyFill="1" applyBorder="1" applyAlignment="1">
      <alignment horizontal="left"/>
    </xf>
    <xf numFmtId="43" fontId="0" fillId="0" borderId="4" xfId="1" applyFont="1" applyFill="1" applyBorder="1" applyAlignment="1">
      <alignment horizontal="right"/>
    </xf>
    <xf numFmtId="165" fontId="0" fillId="0" borderId="4" xfId="0" applyNumberFormat="1" applyFill="1" applyBorder="1" applyAlignment="1">
      <alignment horizontal="right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7" fontId="0" fillId="0" borderId="3" xfId="0" applyNumberFormat="1" applyBorder="1"/>
    <xf numFmtId="17" fontId="0" fillId="0" borderId="3" xfId="0" applyNumberFormat="1" applyFill="1" applyBorder="1"/>
    <xf numFmtId="0" fontId="2" fillId="0" borderId="8" xfId="0" applyFont="1" applyFill="1" applyBorder="1" applyAlignment="1">
      <alignment horizontal="center"/>
    </xf>
    <xf numFmtId="0" fontId="0" fillId="0" borderId="0" xfId="0" quotePrefix="1" applyFill="1" applyBorder="1" applyAlignment="1">
      <alignment horizontal="left"/>
    </xf>
    <xf numFmtId="167" fontId="0" fillId="0" borderId="4" xfId="1" applyNumberFormat="1" applyFont="1" applyFill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36"/>
  <sheetViews>
    <sheetView tabSelected="1" topLeftCell="B1" zoomScaleNormal="100" workbookViewId="0">
      <selection activeCell="D21" sqref="D21"/>
    </sheetView>
  </sheetViews>
  <sheetFormatPr defaultRowHeight="13.2" x14ac:dyDescent="0.25"/>
  <cols>
    <col min="1" max="1" width="2.33203125" customWidth="1"/>
    <col min="4" max="4" width="38.6640625" bestFit="1" customWidth="1"/>
    <col min="5" max="5" width="12.109375" bestFit="1" customWidth="1"/>
    <col min="6" max="7" width="9.109375" style="1" customWidth="1"/>
    <col min="8" max="9" width="10.5546875" style="1" customWidth="1"/>
    <col min="10" max="10" width="3.88671875" customWidth="1"/>
  </cols>
  <sheetData>
    <row r="2" spans="3:11" x14ac:dyDescent="0.25">
      <c r="H2" s="20"/>
      <c r="I2" s="20"/>
    </row>
    <row r="3" spans="3:11" x14ac:dyDescent="0.25">
      <c r="C3" s="2"/>
      <c r="D3" s="3"/>
      <c r="E3" s="3"/>
      <c r="F3" s="4"/>
      <c r="G3" s="4"/>
      <c r="H3" s="18"/>
      <c r="I3" s="19"/>
    </row>
    <row r="4" spans="3:11" x14ac:dyDescent="0.25">
      <c r="C4" s="5" t="s">
        <v>20</v>
      </c>
      <c r="D4" s="6"/>
      <c r="E4" s="6"/>
      <c r="F4" s="7" t="s">
        <v>1</v>
      </c>
      <c r="G4" s="7" t="s">
        <v>3</v>
      </c>
      <c r="H4" s="7"/>
      <c r="I4" s="8"/>
    </row>
    <row r="5" spans="3:11" ht="13.8" thickBot="1" x14ac:dyDescent="0.3">
      <c r="C5" s="9"/>
      <c r="D5" s="6"/>
      <c r="E5" s="6"/>
      <c r="F5" s="27" t="s">
        <v>2</v>
      </c>
      <c r="G5" s="27" t="s">
        <v>4</v>
      </c>
      <c r="H5" s="27" t="s">
        <v>5</v>
      </c>
      <c r="I5" s="28" t="s">
        <v>15</v>
      </c>
      <c r="K5" s="31" t="s">
        <v>30</v>
      </c>
    </row>
    <row r="6" spans="3:11" x14ac:dyDescent="0.25">
      <c r="C6" s="29"/>
      <c r="D6" s="6"/>
      <c r="E6" s="6"/>
      <c r="F6" s="7"/>
      <c r="G6" s="7"/>
      <c r="H6" s="7"/>
      <c r="I6" s="8"/>
    </row>
    <row r="7" spans="3:11" x14ac:dyDescent="0.25">
      <c r="C7" s="29">
        <v>37014</v>
      </c>
      <c r="D7" s="11" t="s">
        <v>7</v>
      </c>
      <c r="E7" s="11" t="s">
        <v>29</v>
      </c>
      <c r="F7" s="12">
        <v>635.5</v>
      </c>
      <c r="G7" s="12">
        <v>1047.7</v>
      </c>
      <c r="H7" s="12">
        <f>G7-F7</f>
        <v>412.20000000000005</v>
      </c>
      <c r="I7" s="33">
        <f>G7/K7</f>
        <v>34.127035830618894</v>
      </c>
      <c r="J7" s="13"/>
      <c r="K7" s="11">
        <v>30.7</v>
      </c>
    </row>
    <row r="8" spans="3:11" x14ac:dyDescent="0.25">
      <c r="C8" s="29"/>
      <c r="D8" s="11"/>
      <c r="E8" s="11"/>
      <c r="F8" s="12"/>
      <c r="G8" s="12"/>
      <c r="H8" s="12"/>
      <c r="I8" s="26"/>
      <c r="J8" s="13"/>
    </row>
    <row r="9" spans="3:11" x14ac:dyDescent="0.25">
      <c r="C9" s="30">
        <v>36951</v>
      </c>
      <c r="D9" s="32" t="s">
        <v>31</v>
      </c>
      <c r="E9" s="11" t="s">
        <v>28</v>
      </c>
      <c r="F9" s="12">
        <f>8.9*0.5</f>
        <v>4.45</v>
      </c>
      <c r="G9" s="12">
        <f>8.9*0.5</f>
        <v>4.45</v>
      </c>
      <c r="H9" s="12">
        <f>G9-F9</f>
        <v>0</v>
      </c>
      <c r="I9" s="25">
        <f>IF(K9&lt;0,0,(G9/K9))</f>
        <v>0</v>
      </c>
      <c r="J9" s="13"/>
      <c r="K9" s="6">
        <v>-1.4</v>
      </c>
    </row>
    <row r="10" spans="3:11" x14ac:dyDescent="0.25">
      <c r="C10" s="29"/>
      <c r="D10" s="11"/>
      <c r="E10" s="11"/>
      <c r="F10" s="12"/>
      <c r="G10" s="12"/>
      <c r="H10" s="12"/>
      <c r="I10" s="25"/>
      <c r="J10" s="13"/>
      <c r="K10" s="12"/>
    </row>
    <row r="11" spans="3:11" x14ac:dyDescent="0.25">
      <c r="C11" s="29">
        <v>36973</v>
      </c>
      <c r="D11" s="11" t="s">
        <v>6</v>
      </c>
      <c r="E11" s="11" t="s">
        <v>29</v>
      </c>
      <c r="F11" s="12">
        <v>274.3</v>
      </c>
      <c r="G11" s="12">
        <v>499.625</v>
      </c>
      <c r="H11" s="12">
        <f>G11-F11</f>
        <v>225.32499999999999</v>
      </c>
      <c r="I11" s="33">
        <f>IF(K11=0,0,(G11/K11))</f>
        <v>22.205555555555556</v>
      </c>
      <c r="J11" s="13"/>
      <c r="K11">
        <v>22.5</v>
      </c>
    </row>
    <row r="12" spans="3:11" x14ac:dyDescent="0.25">
      <c r="C12" s="29"/>
      <c r="D12" s="11"/>
      <c r="E12" s="11"/>
      <c r="F12" s="12"/>
      <c r="G12" s="12"/>
      <c r="H12" s="12"/>
      <c r="I12" s="25"/>
      <c r="J12" s="13"/>
    </row>
    <row r="13" spans="3:11" x14ac:dyDescent="0.25">
      <c r="C13" s="29">
        <v>36992</v>
      </c>
      <c r="D13" s="11" t="s">
        <v>11</v>
      </c>
      <c r="E13" s="11" t="s">
        <v>27</v>
      </c>
      <c r="F13" s="12">
        <v>72.5</v>
      </c>
      <c r="G13" s="12">
        <v>112.9</v>
      </c>
      <c r="H13" s="12">
        <f>G13-F13</f>
        <v>40.400000000000006</v>
      </c>
      <c r="I13" s="25">
        <f>IF(K13=0,0,(G13/K13))</f>
        <v>0</v>
      </c>
      <c r="J13" s="13"/>
      <c r="K13">
        <v>0</v>
      </c>
    </row>
    <row r="14" spans="3:11" x14ac:dyDescent="0.25">
      <c r="C14" s="29"/>
      <c r="D14" s="11"/>
      <c r="E14" s="11"/>
      <c r="F14" s="12"/>
      <c r="G14" s="12"/>
      <c r="H14" s="12"/>
      <c r="I14" s="25"/>
      <c r="J14" s="13"/>
    </row>
    <row r="15" spans="3:11" x14ac:dyDescent="0.25">
      <c r="C15" s="29">
        <v>36992</v>
      </c>
      <c r="D15" s="11" t="s">
        <v>13</v>
      </c>
      <c r="E15" s="11" t="s">
        <v>27</v>
      </c>
      <c r="F15" s="12">
        <f>115.6</f>
        <v>115.6</v>
      </c>
      <c r="G15" s="12">
        <f>15+115.6</f>
        <v>130.6</v>
      </c>
      <c r="H15" s="12">
        <f>G15-F15</f>
        <v>15</v>
      </c>
      <c r="I15" s="25">
        <f>IF(K15=0,0,(G15/K15))</f>
        <v>0</v>
      </c>
      <c r="J15" s="13"/>
      <c r="K15">
        <v>0</v>
      </c>
    </row>
    <row r="16" spans="3:11" x14ac:dyDescent="0.25">
      <c r="C16" s="29"/>
      <c r="D16" s="11"/>
      <c r="E16" s="11"/>
      <c r="F16" s="12"/>
      <c r="G16" s="12"/>
      <c r="H16" s="12"/>
      <c r="I16" s="25"/>
      <c r="J16" s="13"/>
    </row>
    <row r="17" spans="3:13" x14ac:dyDescent="0.25">
      <c r="C17" s="29">
        <v>37013</v>
      </c>
      <c r="D17" s="11" t="s">
        <v>14</v>
      </c>
      <c r="E17" s="11" t="s">
        <v>27</v>
      </c>
      <c r="F17" s="12">
        <v>56.8</v>
      </c>
      <c r="G17" s="12">
        <v>67.8</v>
      </c>
      <c r="H17" s="12">
        <f>G17-F17</f>
        <v>11</v>
      </c>
      <c r="I17" s="25">
        <f>IF(K17=0,0,(G17/K17))</f>
        <v>0</v>
      </c>
      <c r="J17" s="13"/>
      <c r="K17">
        <v>0</v>
      </c>
    </row>
    <row r="18" spans="3:13" x14ac:dyDescent="0.25">
      <c r="C18" s="29"/>
      <c r="D18" s="11"/>
      <c r="E18" s="11"/>
      <c r="F18" s="12"/>
      <c r="G18" s="12"/>
      <c r="H18" s="12"/>
      <c r="I18" s="25"/>
      <c r="J18" s="13"/>
    </row>
    <row r="19" spans="3:13" x14ac:dyDescent="0.25">
      <c r="C19" s="29">
        <v>37083</v>
      </c>
      <c r="D19" s="11" t="s">
        <v>19</v>
      </c>
      <c r="E19" s="11" t="s">
        <v>22</v>
      </c>
      <c r="F19" s="12">
        <v>7.5</v>
      </c>
      <c r="G19" s="12">
        <v>22</v>
      </c>
      <c r="H19" s="12">
        <f>G19-F19</f>
        <v>14.5</v>
      </c>
      <c r="I19" s="25">
        <f>IF(K19&lt;0,0,(G19/K19))</f>
        <v>0</v>
      </c>
      <c r="J19" s="13"/>
      <c r="K19">
        <v>-2.9</v>
      </c>
    </row>
    <row r="20" spans="3:13" x14ac:dyDescent="0.25">
      <c r="C20" s="29"/>
      <c r="D20" s="13"/>
      <c r="E20" s="11"/>
      <c r="F20" s="14"/>
      <c r="G20" s="14"/>
      <c r="H20" s="12"/>
      <c r="I20" s="25"/>
      <c r="J20" s="13"/>
      <c r="L20" s="22"/>
    </row>
    <row r="21" spans="3:13" x14ac:dyDescent="0.25">
      <c r="C21" s="29">
        <v>37134</v>
      </c>
      <c r="D21" s="13" t="s">
        <v>9</v>
      </c>
      <c r="E21" s="11" t="s">
        <v>27</v>
      </c>
      <c r="F21" s="12">
        <f>0.4+6.8+6+53.4+53.5</f>
        <v>120.1</v>
      </c>
      <c r="G21" s="12">
        <f>143.9-1.1</f>
        <v>142.80000000000001</v>
      </c>
      <c r="H21" s="12">
        <f>G21-F21</f>
        <v>22.700000000000017</v>
      </c>
      <c r="I21" s="33">
        <f>IF(K21=0,0,(G21/K21))</f>
        <v>19.040000000000003</v>
      </c>
      <c r="J21" s="13"/>
      <c r="K21">
        <v>7.5</v>
      </c>
    </row>
    <row r="22" spans="3:13" x14ac:dyDescent="0.25">
      <c r="C22" s="29"/>
      <c r="D22" s="13"/>
      <c r="E22" s="11"/>
      <c r="F22" s="12"/>
      <c r="G22" s="12"/>
      <c r="H22" s="12"/>
      <c r="I22" s="25"/>
      <c r="J22" s="13"/>
    </row>
    <row r="23" spans="3:13" x14ac:dyDescent="0.25">
      <c r="C23" s="29">
        <v>37043</v>
      </c>
      <c r="D23" s="13" t="s">
        <v>10</v>
      </c>
      <c r="E23" s="11" t="s">
        <v>23</v>
      </c>
      <c r="F23" s="12">
        <f>285.1+79.1</f>
        <v>364.20000000000005</v>
      </c>
      <c r="G23" s="12">
        <v>352.5</v>
      </c>
      <c r="H23" s="12">
        <f>G23-F23</f>
        <v>-11.700000000000045</v>
      </c>
      <c r="I23" s="33">
        <f>IF(K23=0,0,(G23/K23))</f>
        <v>5.3167420814479645</v>
      </c>
      <c r="J23" s="13"/>
      <c r="K23">
        <v>66.3</v>
      </c>
    </row>
    <row r="24" spans="3:13" x14ac:dyDescent="0.25">
      <c r="C24" s="29"/>
      <c r="D24" s="13"/>
      <c r="E24" s="11"/>
      <c r="F24" s="12"/>
      <c r="G24" s="12"/>
      <c r="H24" s="12"/>
      <c r="I24" s="25"/>
      <c r="J24" s="13"/>
    </row>
    <row r="25" spans="3:13" x14ac:dyDescent="0.25">
      <c r="C25" s="29">
        <v>37148</v>
      </c>
      <c r="D25" s="13" t="s">
        <v>12</v>
      </c>
      <c r="E25" s="11" t="s">
        <v>26</v>
      </c>
      <c r="F25" s="12">
        <v>40.299999999999997</v>
      </c>
      <c r="G25" s="12">
        <v>49.5</v>
      </c>
      <c r="H25" s="12">
        <f>G25-F25</f>
        <v>9.2000000000000028</v>
      </c>
      <c r="I25" s="25">
        <f>IF(K25=0,0,(G25/K25))</f>
        <v>0</v>
      </c>
      <c r="J25" s="13"/>
      <c r="K25">
        <v>0</v>
      </c>
    </row>
    <row r="26" spans="3:13" x14ac:dyDescent="0.25">
      <c r="C26" s="29"/>
      <c r="D26" s="13"/>
      <c r="E26" s="11"/>
      <c r="F26" s="12"/>
      <c r="G26" s="12"/>
      <c r="H26" s="12"/>
      <c r="I26" s="25"/>
      <c r="J26" s="13"/>
    </row>
    <row r="27" spans="3:13" x14ac:dyDescent="0.25">
      <c r="C27" s="29">
        <v>37160</v>
      </c>
      <c r="D27" s="11" t="s">
        <v>0</v>
      </c>
      <c r="E27" s="11" t="s">
        <v>24</v>
      </c>
      <c r="F27" s="12">
        <v>136.096</v>
      </c>
      <c r="G27" s="12">
        <v>135</v>
      </c>
      <c r="H27" s="12">
        <f>G27-F27</f>
        <v>-1.0960000000000036</v>
      </c>
      <c r="I27" s="33">
        <f>IF(K27=0,0,(G27/K27))</f>
        <v>10.97560975609756</v>
      </c>
      <c r="J27" s="13"/>
      <c r="K27">
        <v>12.3</v>
      </c>
    </row>
    <row r="28" spans="3:13" x14ac:dyDescent="0.25">
      <c r="C28" s="29"/>
      <c r="D28" s="11"/>
      <c r="E28" s="11"/>
      <c r="F28" s="12"/>
      <c r="G28" s="12"/>
      <c r="H28" s="12"/>
      <c r="I28" s="33"/>
      <c r="J28" s="13"/>
    </row>
    <row r="29" spans="3:13" x14ac:dyDescent="0.25">
      <c r="C29" s="29">
        <v>37160</v>
      </c>
      <c r="D29" s="32" t="s">
        <v>32</v>
      </c>
      <c r="E29" s="11" t="s">
        <v>27</v>
      </c>
      <c r="F29" s="12">
        <v>14.9</v>
      </c>
      <c r="G29" s="12">
        <v>15.6</v>
      </c>
      <c r="H29" s="12">
        <v>0.7</v>
      </c>
      <c r="I29" s="33">
        <f>IF(K29=0,0,(G29/K29))</f>
        <v>6.5</v>
      </c>
      <c r="J29" s="13"/>
      <c r="K29">
        <v>2.4</v>
      </c>
    </row>
    <row r="30" spans="3:13" x14ac:dyDescent="0.25">
      <c r="C30" s="29"/>
      <c r="D30" s="11"/>
      <c r="E30" s="11"/>
      <c r="F30" s="12"/>
      <c r="G30" s="12"/>
      <c r="H30" s="12"/>
      <c r="I30" s="25"/>
      <c r="J30" s="13"/>
    </row>
    <row r="31" spans="3:13" x14ac:dyDescent="0.25">
      <c r="C31" s="29"/>
      <c r="D31" s="23" t="s">
        <v>16</v>
      </c>
      <c r="E31" s="11"/>
      <c r="F31" s="12"/>
      <c r="G31" s="12"/>
      <c r="H31" s="12"/>
      <c r="I31" s="25"/>
      <c r="J31" s="13"/>
      <c r="M31" s="22"/>
    </row>
    <row r="32" spans="3:13" x14ac:dyDescent="0.25">
      <c r="C32" s="29" t="s">
        <v>21</v>
      </c>
      <c r="D32" s="24" t="s">
        <v>18</v>
      </c>
      <c r="E32" s="11" t="s">
        <v>25</v>
      </c>
      <c r="F32" s="12">
        <f>G32-H32</f>
        <v>25.5</v>
      </c>
      <c r="G32" s="12">
        <v>39.5</v>
      </c>
      <c r="H32" s="12">
        <v>14</v>
      </c>
      <c r="I32" s="25">
        <f>IF(K32=0,0,(G32/K32))</f>
        <v>0</v>
      </c>
      <c r="J32" s="13"/>
      <c r="K32">
        <v>0</v>
      </c>
    </row>
    <row r="33" spans="3:11" x14ac:dyDescent="0.25">
      <c r="C33" s="29"/>
      <c r="D33" s="11"/>
      <c r="E33" s="11"/>
      <c r="F33" s="12"/>
      <c r="G33" s="12"/>
      <c r="H33" s="12"/>
      <c r="I33" s="25"/>
      <c r="J33" s="13"/>
    </row>
    <row r="34" spans="3:11" x14ac:dyDescent="0.25">
      <c r="C34" s="29" t="s">
        <v>21</v>
      </c>
      <c r="D34" s="24" t="s">
        <v>17</v>
      </c>
      <c r="E34" s="11" t="s">
        <v>22</v>
      </c>
      <c r="F34" s="12">
        <f>220.4+8</f>
        <v>228.4</v>
      </c>
      <c r="G34" s="12">
        <f>239+5</f>
        <v>244</v>
      </c>
      <c r="H34" s="12">
        <f>G34-F34</f>
        <v>15.599999999999994</v>
      </c>
      <c r="I34" s="33">
        <f>G34/K34</f>
        <v>9.6442687747035567</v>
      </c>
      <c r="J34" s="13"/>
      <c r="K34">
        <f>25.3</f>
        <v>25.3</v>
      </c>
    </row>
    <row r="35" spans="3:11" x14ac:dyDescent="0.25">
      <c r="C35" s="9"/>
      <c r="D35" s="11"/>
      <c r="E35" s="11"/>
      <c r="F35" s="12"/>
      <c r="G35" s="12"/>
      <c r="H35" s="12"/>
      <c r="I35" s="21"/>
      <c r="J35" s="13"/>
    </row>
    <row r="36" spans="3:11" x14ac:dyDescent="0.25">
      <c r="C36" s="10"/>
      <c r="D36" s="15" t="s">
        <v>8</v>
      </c>
      <c r="E36" s="15"/>
      <c r="F36" s="16"/>
      <c r="G36" s="16"/>
      <c r="H36" s="16"/>
      <c r="I36" s="17"/>
      <c r="J36" s="13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dmille2</dc:creator>
  <cp:lastModifiedBy>Havlíček Jan</cp:lastModifiedBy>
  <cp:lastPrinted>2001-09-28T21:10:16Z</cp:lastPrinted>
  <dcterms:created xsi:type="dcterms:W3CDTF">2001-09-26T19:04:09Z</dcterms:created>
  <dcterms:modified xsi:type="dcterms:W3CDTF">2023-09-10T15:21:45Z</dcterms:modified>
</cp:coreProperties>
</file>