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firstSheet="10" activeTab="18"/>
  </bookViews>
  <sheets>
    <sheet name="Summary 2002" sheetId="44" r:id="rId1"/>
    <sheet name="Natural Gas" sheetId="26" r:id="rId2"/>
    <sheet name="East Power" sheetId="27" r:id="rId3"/>
    <sheet name="West Power" sheetId="25" r:id="rId4"/>
    <sheet name="Canada" sheetId="5" r:id="rId5"/>
    <sheet name="Office of the Chair" sheetId="21" r:id="rId6"/>
    <sheet name="Fin Ops" sheetId="7" r:id="rId7"/>
    <sheet name="Mexico" sheetId="3" state="hidden" r:id="rId8"/>
    <sheet name="Cash Ops" sheetId="8" r:id="rId9"/>
    <sheet name="SAP" sheetId="15" state="hidden" r:id="rId10"/>
    <sheet name="Tax" sheetId="6" r:id="rId11"/>
    <sheet name="Reg Affairs" sheetId="9" r:id="rId12"/>
    <sheet name="Credit" sheetId="12" r:id="rId13"/>
    <sheet name="Research" sheetId="31" state="hidden" r:id="rId14"/>
    <sheet name="Mkt Risk" sheetId="11" r:id="rId15"/>
    <sheet name="EOPs" sheetId="28" r:id="rId16"/>
    <sheet name="HR" sheetId="13" r:id="rId17"/>
    <sheet name="IT Dev-EOL" sheetId="42" r:id="rId18"/>
    <sheet name="IT Infra" sheetId="16" r:id="rId19"/>
    <sheet name="EOL Support" sheetId="19" r:id="rId20"/>
    <sheet name="Canada Support" sheetId="14" r:id="rId21"/>
    <sheet name="Legal" sheetId="20" r:id="rId22"/>
    <sheet name="Fundies-All" sheetId="41" r:id="rId23"/>
    <sheet name="Struct" sheetId="40" r:id="rId24"/>
    <sheet name="Weather" sheetId="30" r:id="rId25"/>
    <sheet name="IT Dev" sheetId="17" state="hidden" r:id="rId26"/>
    <sheet name="IT EOL" sheetId="18" state="hidden" r:id="rId27"/>
    <sheet name="IT All" sheetId="43" state="hidden" r:id="rId28"/>
    <sheet name="Fundies-Hou" sheetId="29" state="hidden" r:id="rId29"/>
    <sheet name="Competitive Ana" sheetId="10" state="hidden" r:id="rId30"/>
    <sheet name="Gas - Fund" sheetId="34" state="hidden" r:id="rId31"/>
    <sheet name="East - Fund" sheetId="38" state="hidden" r:id="rId32"/>
    <sheet name="West - Fund" sheetId="36" state="hidden" r:id="rId33"/>
    <sheet name="West - Struct" sheetId="37" state="hidden" r:id="rId34"/>
    <sheet name="Gas - Struct" sheetId="35" state="hidden" r:id="rId35"/>
    <sheet name="East - Struct" sheetId="39" state="hidden" r:id="rId36"/>
  </sheets>
  <externalReferences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_xlnm.Print_Area" localSheetId="4">Canada!$B$1:$L$39</definedName>
    <definedName name="_xlnm.Print_Area" localSheetId="20">'Canada Support'!$A$1:$N$51</definedName>
    <definedName name="_xlnm.Print_Area" localSheetId="8">'Cash Ops'!$B$1:$H$29</definedName>
    <definedName name="_xlnm.Print_Area" localSheetId="29">'Competitive Ana'!$B$1:$L$43</definedName>
    <definedName name="_xlnm.Print_Area" localSheetId="12">Credit!$A$1:$M$40</definedName>
    <definedName name="_xlnm.Print_Area" localSheetId="31">'East - Fund'!$B$1:$H$29</definedName>
    <definedName name="_xlnm.Print_Area" localSheetId="35">'East - Struct'!$B$1:$H$29</definedName>
    <definedName name="_xlnm.Print_Area" localSheetId="2">'East Power'!$B$1:$H$29</definedName>
    <definedName name="_xlnm.Print_Area" localSheetId="19">'EOL Support'!$A$1:$P$39</definedName>
    <definedName name="_xlnm.Print_Area" localSheetId="15">EOPs!$A$1:$M$39</definedName>
    <definedName name="_xlnm.Print_Area" localSheetId="6">'Fin Ops'!$B$1:$H$29</definedName>
    <definedName name="_xlnm.Print_Area" localSheetId="22">'Fundies-All'!$B$1:$L$34</definedName>
    <definedName name="_xlnm.Print_Area" localSheetId="28">'Fundies-Hou'!$B$1:$L$34</definedName>
    <definedName name="_xlnm.Print_Area" localSheetId="30">'Gas - Fund'!$B$1:$L$34</definedName>
    <definedName name="_xlnm.Print_Area" localSheetId="34">'Gas - Struct'!$B$1:$L$34</definedName>
    <definedName name="_xlnm.Print_Area" localSheetId="16">HR!$B$1:$L$40</definedName>
    <definedName name="_xlnm.Print_Area" localSheetId="27">'IT All'!$B$1:$O$49</definedName>
    <definedName name="_xlnm.Print_Area" localSheetId="25">'IT Dev'!$B$1:$O$49</definedName>
    <definedName name="_xlnm.Print_Area" localSheetId="17">'IT Dev-EOL'!$B$1:$O$49</definedName>
    <definedName name="_xlnm.Print_Area" localSheetId="26">'IT EOL'!$B$1:$M$39</definedName>
    <definedName name="_xlnm.Print_Area" localSheetId="18">'IT Infra'!$B$1:$R$46</definedName>
    <definedName name="_xlnm.Print_Area" localSheetId="21">Legal!$B$1:$F$29</definedName>
    <definedName name="_xlnm.Print_Area" localSheetId="7">Mexico!$B$1:$F$29</definedName>
    <definedName name="_xlnm.Print_Area" localSheetId="14">'Mkt Risk'!$B$1:$M$41</definedName>
    <definedName name="_xlnm.Print_Area" localSheetId="1">'Natural Gas'!$B$1:$L$34</definedName>
    <definedName name="_xlnm.Print_Area" localSheetId="5">'Office of the Chair'!$B$1:$M$40</definedName>
    <definedName name="_xlnm.Print_Area" localSheetId="11">'Reg Affairs'!$B$1:$L$39</definedName>
    <definedName name="_xlnm.Print_Area" localSheetId="13">Research!$B$1:$M$41</definedName>
    <definedName name="_xlnm.Print_Area" localSheetId="9">SAP!$B$1:$M$40</definedName>
    <definedName name="_xlnm.Print_Area" localSheetId="23">Struct!$B$1:$O$35</definedName>
    <definedName name="_xlnm.Print_Area" localSheetId="0">'Summary 2002'!$A$1:$T$89</definedName>
    <definedName name="_xlnm.Print_Area" localSheetId="10">Tax!$B$1:$F$29</definedName>
    <definedName name="_xlnm.Print_Area" localSheetId="24">Weather!$B$1:$L$34</definedName>
    <definedName name="_xlnm.Print_Area" localSheetId="32">'West - Fund'!$B$1:$O$35</definedName>
    <definedName name="_xlnm.Print_Area" localSheetId="33">'West - Struct'!$B$1:$O$35</definedName>
    <definedName name="_xlnm.Print_Area" localSheetId="3">'West Power'!$B$1:$O$35</definedName>
    <definedName name="SAPFuncF4Help" localSheetId="4" hidden="1">Main.SAPF4Help()</definedName>
    <definedName name="SAPFuncF4Help" localSheetId="20" hidden="1">Main.SAPF4Help()</definedName>
    <definedName name="SAPFuncF4Help" localSheetId="8" hidden="1">Main.SAPF4Help()</definedName>
    <definedName name="SAPFuncF4Help" localSheetId="29" hidden="1">Main.SAPF4Help()</definedName>
    <definedName name="SAPFuncF4Help" localSheetId="12" hidden="1">Main.SAPF4Help()</definedName>
    <definedName name="SAPFuncF4Help" localSheetId="31" hidden="1">Main.SAPF4Help()</definedName>
    <definedName name="SAPFuncF4Help" localSheetId="19" hidden="1">Main.SAPF4Help()</definedName>
    <definedName name="SAPFuncF4Help" localSheetId="15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16" hidden="1">Main.SAPF4Help()</definedName>
    <definedName name="SAPFuncF4Help" localSheetId="27" hidden="1">Main.SAPF4Help()</definedName>
    <definedName name="SAPFuncF4Help" localSheetId="25" hidden="1">Main.SAPF4Help()</definedName>
    <definedName name="SAPFuncF4Help" localSheetId="17" hidden="1">Main.SAPF4Help()</definedName>
    <definedName name="SAPFuncF4Help" localSheetId="26" hidden="1">Main.SAPF4Help()</definedName>
    <definedName name="SAPFuncF4Help" localSheetId="18" hidden="1">Main.SAPF4Help()</definedName>
    <definedName name="SAPFuncF4Help" localSheetId="21" hidden="1">Main.SAPF4Help()</definedName>
    <definedName name="SAPFuncF4Help" localSheetId="7" hidden="1">Main.SAPF4Help()</definedName>
    <definedName name="SAPFuncF4Help" localSheetId="14" hidden="1">Main.SAPF4Help()</definedName>
    <definedName name="SAPFuncF4Help" localSheetId="5" hidden="1">Main.SAPF4Help()</definedName>
    <definedName name="SAPFuncF4Help" localSheetId="11" hidden="1">Main.SAPF4Help()</definedName>
    <definedName name="SAPFuncF4Help" localSheetId="13" hidden="1">Main.SAPF4Help()</definedName>
    <definedName name="SAPFuncF4Help" localSheetId="9" hidden="1">Main.SAPF4Help()</definedName>
    <definedName name="SAPFuncF4Help" localSheetId="23" hidden="1">Main.SAPF4Help()</definedName>
    <definedName name="SAPFuncF4Help" localSheetId="0" hidden="1">Main.SAPF4Help()</definedName>
    <definedName name="SAPFuncF4Help" localSheetId="10" hidden="1">Main.SAPF4Help()</definedName>
    <definedName name="SAPFuncF4Help" localSheetId="24" hidden="1">Main.SAPF4Help()</definedName>
    <definedName name="SAPFuncF4Help" localSheetId="32" hidden="1">Main.SAPF4Help()</definedName>
    <definedName name="SAPFuncF4Help" localSheetId="33" hidden="1">Main.SAPF4Help()</definedName>
    <definedName name="SAPFuncF4Help" localSheetId="3" hidden="1">Main.SAPF4Help()</definedName>
    <definedName name="SAPFuncF4Help" hidden="1">Main.SAPF4Help()</definedName>
  </definedNames>
  <calcPr calcId="92512"/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F25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E9" i="12"/>
  <c r="K9" i="12"/>
  <c r="L9" i="12"/>
  <c r="O9" i="12"/>
  <c r="E10" i="12"/>
  <c r="G10" i="12"/>
  <c r="O10" i="12"/>
  <c r="E11" i="12"/>
  <c r="G11" i="12"/>
  <c r="O11" i="12"/>
  <c r="E12" i="12"/>
  <c r="G12" i="12"/>
  <c r="J12" i="12"/>
  <c r="K12" i="12"/>
  <c r="L12" i="12"/>
  <c r="O12" i="12"/>
  <c r="E13" i="12"/>
  <c r="G13" i="12"/>
  <c r="O13" i="12"/>
  <c r="E14" i="12"/>
  <c r="G14" i="12"/>
  <c r="L14" i="12"/>
  <c r="O14" i="12"/>
  <c r="E15" i="12"/>
  <c r="G15" i="12"/>
  <c r="O15" i="12"/>
  <c r="C16" i="12"/>
  <c r="E16" i="12"/>
  <c r="G16" i="12"/>
  <c r="O16" i="12"/>
  <c r="C17" i="12"/>
  <c r="E17" i="12"/>
  <c r="G17" i="12"/>
  <c r="L17" i="12"/>
  <c r="O17" i="12"/>
  <c r="E18" i="12"/>
  <c r="G18" i="12"/>
  <c r="L18" i="12"/>
  <c r="O18" i="12"/>
  <c r="E19" i="12"/>
  <c r="G19" i="12"/>
  <c r="L19" i="12"/>
  <c r="O19" i="12"/>
  <c r="E20" i="12"/>
  <c r="G20" i="12"/>
  <c r="L20" i="12"/>
  <c r="O20" i="12"/>
  <c r="C21" i="12"/>
  <c r="E21" i="12"/>
  <c r="G21" i="12"/>
  <c r="L21" i="12"/>
  <c r="O21" i="12"/>
  <c r="E22" i="12"/>
  <c r="G22" i="12"/>
  <c r="L22" i="12"/>
  <c r="O22" i="12"/>
  <c r="E23" i="12"/>
  <c r="G23" i="12"/>
  <c r="L23" i="12"/>
  <c r="O23" i="12"/>
  <c r="C24" i="12"/>
  <c r="E24" i="12"/>
  <c r="G24" i="12"/>
  <c r="L24" i="12"/>
  <c r="O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F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19"/>
  <c r="C8" i="19"/>
  <c r="E8" i="19"/>
  <c r="G8" i="19"/>
  <c r="O8" i="19"/>
  <c r="E9" i="19"/>
  <c r="G9" i="19"/>
  <c r="M9" i="19"/>
  <c r="N9" i="19"/>
  <c r="O9" i="19"/>
  <c r="E10" i="19"/>
  <c r="G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H8" i="28"/>
  <c r="Q8" i="28"/>
  <c r="E9" i="28"/>
  <c r="K9" i="28"/>
  <c r="L9" i="28"/>
  <c r="Q9" i="28"/>
  <c r="E10" i="28"/>
  <c r="H10" i="28"/>
  <c r="Q10" i="28"/>
  <c r="C11" i="28"/>
  <c r="E11" i="28"/>
  <c r="H11" i="28"/>
  <c r="Q11" i="28"/>
  <c r="C12" i="28"/>
  <c r="E12" i="28"/>
  <c r="H12" i="28"/>
  <c r="J12" i="28"/>
  <c r="K12" i="28"/>
  <c r="L12" i="28"/>
  <c r="Q12" i="28"/>
  <c r="C13" i="28"/>
  <c r="E13" i="28"/>
  <c r="H13" i="28"/>
  <c r="Q13" i="28"/>
  <c r="E14" i="28"/>
  <c r="H14" i="28"/>
  <c r="L14" i="28"/>
  <c r="P14" i="28"/>
  <c r="Q14" i="28"/>
  <c r="C15" i="28"/>
  <c r="E15" i="28"/>
  <c r="H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H18" i="28"/>
  <c r="K18" i="28"/>
  <c r="L18" i="28"/>
  <c r="Q18" i="28"/>
  <c r="C19" i="28"/>
  <c r="H19" i="28"/>
  <c r="K19" i="28"/>
  <c r="L19" i="28"/>
  <c r="Q19" i="28"/>
  <c r="C20" i="28"/>
  <c r="E20" i="28"/>
  <c r="H20" i="28"/>
  <c r="K20" i="28"/>
  <c r="L20" i="28"/>
  <c r="Q20" i="28"/>
  <c r="C21" i="28"/>
  <c r="E21" i="28"/>
  <c r="H21" i="28"/>
  <c r="K21" i="28"/>
  <c r="L21" i="28"/>
  <c r="Q21" i="28"/>
  <c r="C22" i="28"/>
  <c r="E22" i="28"/>
  <c r="H22" i="28"/>
  <c r="K22" i="28"/>
  <c r="L22" i="28"/>
  <c r="Q22" i="28"/>
  <c r="C23" i="28"/>
  <c r="E23" i="28"/>
  <c r="H23" i="28"/>
  <c r="K23" i="28"/>
  <c r="L23" i="28"/>
  <c r="Q23" i="28"/>
  <c r="K24" i="28"/>
  <c r="L24" i="28"/>
  <c r="H25" i="28"/>
  <c r="K25" i="28"/>
  <c r="L25" i="28"/>
  <c r="Q25" i="28"/>
  <c r="K26" i="28"/>
  <c r="L26" i="28"/>
  <c r="H27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13"/>
  <c r="C8" i="13"/>
  <c r="E8" i="13"/>
  <c r="G8" i="13"/>
  <c r="O8" i="13"/>
  <c r="E9" i="13"/>
  <c r="L9" i="13"/>
  <c r="O9" i="13"/>
  <c r="E10" i="13"/>
  <c r="G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G25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F25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3"/>
  <c r="C8" i="3"/>
  <c r="E8" i="3"/>
  <c r="F8" i="3"/>
  <c r="M8" i="3"/>
  <c r="O8" i="3"/>
  <c r="E9" i="3"/>
  <c r="O9" i="3"/>
  <c r="E10" i="3"/>
  <c r="O10" i="3"/>
  <c r="C11" i="3"/>
  <c r="E11" i="3"/>
  <c r="F11" i="3"/>
  <c r="K11" i="3"/>
  <c r="L11" i="3"/>
  <c r="M11" i="3"/>
  <c r="O11" i="3"/>
  <c r="C12" i="3"/>
  <c r="E12" i="3"/>
  <c r="F12" i="3"/>
  <c r="O12" i="3"/>
  <c r="C13" i="3"/>
  <c r="E13" i="3"/>
  <c r="F13" i="3"/>
  <c r="M13" i="3"/>
  <c r="N13" i="3"/>
  <c r="O13" i="3"/>
  <c r="C14" i="3"/>
  <c r="E14" i="3"/>
  <c r="F14" i="3"/>
  <c r="I14" i="3"/>
  <c r="O14" i="3"/>
  <c r="C15" i="3"/>
  <c r="E15" i="3"/>
  <c r="F15" i="3"/>
  <c r="O15" i="3"/>
  <c r="C16" i="3"/>
  <c r="E16" i="3"/>
  <c r="F16" i="3"/>
  <c r="M16" i="3"/>
  <c r="O16" i="3"/>
  <c r="C17" i="3"/>
  <c r="E17" i="3"/>
  <c r="F17" i="3"/>
  <c r="M17" i="3"/>
  <c r="O17" i="3"/>
  <c r="C18" i="3"/>
  <c r="E18" i="3"/>
  <c r="F18" i="3"/>
  <c r="M18" i="3"/>
  <c r="O18" i="3"/>
  <c r="C19" i="3"/>
  <c r="E19" i="3"/>
  <c r="F19" i="3"/>
  <c r="M19" i="3"/>
  <c r="O19" i="3"/>
  <c r="C20" i="3"/>
  <c r="E20" i="3"/>
  <c r="F20" i="3"/>
  <c r="M20" i="3"/>
  <c r="O20" i="3"/>
  <c r="C21" i="3"/>
  <c r="E21" i="3"/>
  <c r="F21" i="3"/>
  <c r="M21" i="3"/>
  <c r="O21" i="3"/>
  <c r="C22" i="3"/>
  <c r="E22" i="3"/>
  <c r="F22" i="3"/>
  <c r="M22" i="3"/>
  <c r="O22" i="3"/>
  <c r="C23" i="3"/>
  <c r="E23" i="3"/>
  <c r="F23" i="3"/>
  <c r="M23" i="3"/>
  <c r="O23" i="3"/>
  <c r="M24" i="3"/>
  <c r="M25" i="3"/>
  <c r="O25" i="3"/>
  <c r="M26" i="3"/>
  <c r="M27" i="3"/>
  <c r="O27" i="3"/>
  <c r="L28" i="3"/>
  <c r="M28" i="3"/>
  <c r="E29" i="3"/>
  <c r="F29" i="3"/>
  <c r="C31" i="3"/>
  <c r="E31" i="3"/>
  <c r="C32" i="3"/>
  <c r="E32" i="3"/>
  <c r="C33" i="3"/>
  <c r="E33" i="3"/>
  <c r="C34" i="3"/>
  <c r="E34" i="3"/>
  <c r="I34" i="3"/>
  <c r="J34" i="3"/>
  <c r="K34" i="3"/>
  <c r="M34" i="3"/>
  <c r="C35" i="3"/>
  <c r="E35" i="3"/>
  <c r="C36" i="3"/>
  <c r="E36" i="3"/>
  <c r="C37" i="3"/>
  <c r="E37" i="3"/>
  <c r="C38" i="3"/>
  <c r="E38" i="3"/>
  <c r="E39" i="3"/>
  <c r="C44" i="3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26"/>
  <c r="C8" i="26"/>
  <c r="E8" i="26"/>
  <c r="G8" i="26"/>
  <c r="H8" i="26"/>
  <c r="L8" i="26"/>
  <c r="C9" i="26"/>
  <c r="G9" i="26"/>
  <c r="C10" i="26"/>
  <c r="E10" i="26"/>
  <c r="G10" i="26"/>
  <c r="H10" i="26"/>
  <c r="C11" i="26"/>
  <c r="E11" i="26"/>
  <c r="G11" i="26"/>
  <c r="H11" i="26"/>
  <c r="J11" i="26"/>
  <c r="K11" i="26"/>
  <c r="L11" i="26"/>
  <c r="C12" i="26"/>
  <c r="E12" i="26"/>
  <c r="G12" i="26"/>
  <c r="H12" i="26"/>
  <c r="C13" i="26"/>
  <c r="E13" i="26"/>
  <c r="G13" i="26"/>
  <c r="H13" i="26"/>
  <c r="L13" i="26"/>
  <c r="C14" i="26"/>
  <c r="E14" i="26"/>
  <c r="G14" i="26"/>
  <c r="H14" i="26"/>
  <c r="C15" i="26"/>
  <c r="E15" i="26"/>
  <c r="G15" i="26"/>
  <c r="H15" i="26"/>
  <c r="C16" i="26"/>
  <c r="E16" i="26"/>
  <c r="G16" i="26"/>
  <c r="H16" i="26"/>
  <c r="K16" i="26"/>
  <c r="L16" i="26"/>
  <c r="C17" i="26"/>
  <c r="E17" i="26"/>
  <c r="G17" i="26"/>
  <c r="H17" i="26"/>
  <c r="K17" i="26"/>
  <c r="L17" i="26"/>
  <c r="C18" i="26"/>
  <c r="E18" i="26"/>
  <c r="G18" i="26"/>
  <c r="H18" i="26"/>
  <c r="L18" i="26"/>
  <c r="C19" i="26"/>
  <c r="E19" i="26"/>
  <c r="G19" i="26"/>
  <c r="H19" i="26"/>
  <c r="K19" i="26"/>
  <c r="L19" i="26"/>
  <c r="C20" i="26"/>
  <c r="E20" i="26"/>
  <c r="G20" i="26"/>
  <c r="H20" i="26"/>
  <c r="K20" i="26"/>
  <c r="L20" i="26"/>
  <c r="C21" i="26"/>
  <c r="E21" i="26"/>
  <c r="G21" i="26"/>
  <c r="H21" i="26"/>
  <c r="K21" i="26"/>
  <c r="L21" i="26"/>
  <c r="C22" i="26"/>
  <c r="E22" i="26"/>
  <c r="G22" i="26"/>
  <c r="H22" i="26"/>
  <c r="K22" i="26"/>
  <c r="L22" i="26"/>
  <c r="C23" i="26"/>
  <c r="E23" i="26"/>
  <c r="G23" i="26"/>
  <c r="H23" i="26"/>
  <c r="K23" i="26"/>
  <c r="L23" i="26"/>
  <c r="K24" i="26"/>
  <c r="L24" i="26"/>
  <c r="E25" i="26"/>
  <c r="H25" i="26"/>
  <c r="L25" i="26"/>
  <c r="K26" i="26"/>
  <c r="L26" i="26"/>
  <c r="E27" i="26"/>
  <c r="H27" i="26"/>
  <c r="K27" i="26"/>
  <c r="L27" i="26"/>
  <c r="K28" i="26"/>
  <c r="L28" i="26"/>
  <c r="E29" i="26"/>
  <c r="H29" i="26"/>
  <c r="L30" i="26"/>
  <c r="H34" i="26"/>
  <c r="I34" i="26"/>
  <c r="J34" i="26"/>
  <c r="K34" i="26"/>
  <c r="L34" i="26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G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H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G8" i="36"/>
  <c r="I8" i="36"/>
  <c r="M8" i="36"/>
  <c r="N8" i="36"/>
  <c r="O8" i="36"/>
  <c r="C9" i="36"/>
  <c r="E9" i="36"/>
  <c r="I9" i="36"/>
  <c r="O9" i="36"/>
  <c r="C10" i="36"/>
  <c r="E10" i="36"/>
  <c r="G10" i="36"/>
  <c r="I10" i="36"/>
  <c r="O10" i="36"/>
  <c r="C11" i="36"/>
  <c r="E11" i="36"/>
  <c r="G11" i="36"/>
  <c r="I11" i="36"/>
  <c r="L11" i="36"/>
  <c r="M11" i="36"/>
  <c r="N11" i="36"/>
  <c r="O11" i="36"/>
  <c r="C12" i="36"/>
  <c r="E12" i="36"/>
  <c r="G12" i="36"/>
  <c r="I12" i="36"/>
  <c r="O12" i="36"/>
  <c r="C13" i="36"/>
  <c r="E13" i="36"/>
  <c r="G13" i="36"/>
  <c r="I13" i="36"/>
  <c r="N13" i="36"/>
  <c r="O13" i="36"/>
  <c r="C14" i="36"/>
  <c r="E14" i="36"/>
  <c r="G14" i="36"/>
  <c r="I14" i="36"/>
  <c r="O14" i="36"/>
  <c r="C15" i="36"/>
  <c r="E15" i="36"/>
  <c r="G15" i="36"/>
  <c r="I15" i="36"/>
  <c r="O15" i="36"/>
  <c r="C16" i="36"/>
  <c r="E16" i="36"/>
  <c r="G16" i="36"/>
  <c r="I16" i="36"/>
  <c r="N16" i="36"/>
  <c r="O16" i="36"/>
  <c r="C17" i="36"/>
  <c r="E17" i="36"/>
  <c r="G17" i="36"/>
  <c r="I17" i="36"/>
  <c r="N17" i="36"/>
  <c r="O17" i="36"/>
  <c r="C18" i="36"/>
  <c r="E18" i="36"/>
  <c r="G18" i="36"/>
  <c r="I18" i="36"/>
  <c r="N18" i="36"/>
  <c r="O18" i="36"/>
  <c r="C19" i="36"/>
  <c r="E19" i="36"/>
  <c r="G19" i="36"/>
  <c r="I19" i="36"/>
  <c r="N19" i="36"/>
  <c r="O19" i="36"/>
  <c r="C20" i="36"/>
  <c r="E20" i="36"/>
  <c r="G20" i="36"/>
  <c r="I20" i="36"/>
  <c r="N20" i="36"/>
  <c r="O20" i="36"/>
  <c r="C21" i="36"/>
  <c r="E21" i="36"/>
  <c r="G21" i="36"/>
  <c r="I21" i="36"/>
  <c r="N21" i="36"/>
  <c r="O21" i="36"/>
  <c r="C22" i="36"/>
  <c r="E22" i="36"/>
  <c r="G22" i="36"/>
  <c r="I22" i="36"/>
  <c r="N22" i="36"/>
  <c r="O22" i="36"/>
  <c r="C23" i="36"/>
  <c r="E23" i="36"/>
  <c r="G23" i="36"/>
  <c r="I23" i="36"/>
  <c r="N23" i="36"/>
  <c r="O23" i="36"/>
  <c r="N24" i="36"/>
  <c r="E25" i="36"/>
  <c r="G25" i="36"/>
  <c r="N25" i="36"/>
  <c r="N26" i="36"/>
  <c r="E27" i="36"/>
  <c r="G27" i="36"/>
  <c r="N27" i="36"/>
  <c r="O27" i="36"/>
  <c r="M28" i="36"/>
  <c r="N28" i="36"/>
  <c r="E29" i="36"/>
  <c r="G29" i="36"/>
  <c r="O29" i="36"/>
  <c r="J34" i="36"/>
  <c r="K34" i="36"/>
  <c r="L34" i="36"/>
  <c r="M34" i="36"/>
  <c r="N34" i="36"/>
  <c r="B1" i="37"/>
  <c r="C8" i="37"/>
  <c r="E8" i="37"/>
  <c r="G8" i="37"/>
  <c r="I8" i="37"/>
  <c r="M8" i="37"/>
  <c r="N8" i="37"/>
  <c r="O8" i="37"/>
  <c r="C9" i="37"/>
  <c r="E9" i="37"/>
  <c r="I9" i="37"/>
  <c r="O9" i="37"/>
  <c r="C10" i="37"/>
  <c r="E10" i="37"/>
  <c r="G10" i="37"/>
  <c r="I10" i="37"/>
  <c r="O10" i="37"/>
  <c r="C11" i="37"/>
  <c r="E11" i="37"/>
  <c r="G11" i="37"/>
  <c r="I11" i="37"/>
  <c r="L11" i="37"/>
  <c r="M11" i="37"/>
  <c r="N11" i="37"/>
  <c r="O11" i="37"/>
  <c r="C12" i="37"/>
  <c r="E12" i="37"/>
  <c r="G12" i="37"/>
  <c r="I12" i="37"/>
  <c r="O12" i="37"/>
  <c r="C13" i="37"/>
  <c r="E13" i="37"/>
  <c r="G13" i="37"/>
  <c r="I13" i="37"/>
  <c r="N13" i="37"/>
  <c r="O13" i="37"/>
  <c r="C14" i="37"/>
  <c r="E14" i="37"/>
  <c r="G14" i="37"/>
  <c r="I14" i="37"/>
  <c r="O14" i="37"/>
  <c r="C15" i="37"/>
  <c r="E15" i="37"/>
  <c r="G15" i="37"/>
  <c r="I15" i="37"/>
  <c r="O15" i="37"/>
  <c r="C16" i="37"/>
  <c r="E16" i="37"/>
  <c r="G16" i="37"/>
  <c r="I16" i="37"/>
  <c r="N16" i="37"/>
  <c r="O16" i="37"/>
  <c r="C17" i="37"/>
  <c r="E17" i="37"/>
  <c r="G17" i="37"/>
  <c r="I17" i="37"/>
  <c r="N17" i="37"/>
  <c r="O17" i="37"/>
  <c r="C18" i="37"/>
  <c r="E18" i="37"/>
  <c r="G18" i="37"/>
  <c r="I18" i="37"/>
  <c r="N18" i="37"/>
  <c r="O18" i="37"/>
  <c r="C19" i="37"/>
  <c r="E19" i="37"/>
  <c r="G19" i="37"/>
  <c r="I19" i="37"/>
  <c r="N19" i="37"/>
  <c r="O19" i="37"/>
  <c r="C20" i="37"/>
  <c r="E20" i="37"/>
  <c r="G20" i="37"/>
  <c r="I20" i="37"/>
  <c r="M20" i="37"/>
  <c r="N20" i="37"/>
  <c r="O20" i="37"/>
  <c r="C21" i="37"/>
  <c r="E21" i="37"/>
  <c r="G21" i="37"/>
  <c r="I21" i="37"/>
  <c r="N21" i="37"/>
  <c r="O21" i="37"/>
  <c r="C22" i="37"/>
  <c r="E22" i="37"/>
  <c r="G22" i="37"/>
  <c r="I22" i="37"/>
  <c r="N22" i="37"/>
  <c r="O22" i="37"/>
  <c r="C23" i="37"/>
  <c r="E23" i="37"/>
  <c r="G23" i="37"/>
  <c r="I23" i="37"/>
  <c r="N23" i="37"/>
  <c r="O23" i="37"/>
  <c r="M24" i="37"/>
  <c r="N24" i="37"/>
  <c r="E25" i="37"/>
  <c r="G25" i="37"/>
  <c r="N25" i="37"/>
  <c r="N26" i="37"/>
  <c r="E27" i="37"/>
  <c r="G27" i="37"/>
  <c r="N27" i="37"/>
  <c r="O27" i="37"/>
  <c r="M28" i="37"/>
  <c r="N28" i="37"/>
  <c r="E29" i="37"/>
  <c r="G29" i="37"/>
  <c r="O29" i="37"/>
  <c r="J34" i="37"/>
  <c r="K34" i="37"/>
  <c r="L34" i="37"/>
  <c r="M34" i="37"/>
  <c r="N34" i="37"/>
  <c r="B1" i="25"/>
  <c r="C8" i="25"/>
  <c r="E8" i="25"/>
  <c r="G8" i="25"/>
  <c r="I8" i="25"/>
  <c r="N8" i="25"/>
  <c r="O8" i="25"/>
  <c r="C9" i="25"/>
  <c r="E9" i="25"/>
  <c r="I9" i="25"/>
  <c r="O9" i="25"/>
  <c r="C10" i="25"/>
  <c r="E10" i="25"/>
  <c r="G10" i="25"/>
  <c r="I10" i="25"/>
  <c r="O10" i="25"/>
  <c r="C11" i="25"/>
  <c r="E11" i="25"/>
  <c r="G11" i="25"/>
  <c r="I11" i="25"/>
  <c r="L11" i="25"/>
  <c r="M11" i="25"/>
  <c r="N11" i="25"/>
  <c r="O11" i="25"/>
  <c r="C12" i="25"/>
  <c r="E12" i="25"/>
  <c r="G12" i="25"/>
  <c r="I12" i="25"/>
  <c r="O12" i="25"/>
  <c r="C13" i="25"/>
  <c r="E13" i="25"/>
  <c r="G13" i="25"/>
  <c r="I13" i="25"/>
  <c r="N13" i="25"/>
  <c r="O13" i="25"/>
  <c r="C14" i="25"/>
  <c r="E14" i="25"/>
  <c r="G14" i="25"/>
  <c r="I14" i="25"/>
  <c r="O14" i="25"/>
  <c r="C15" i="25"/>
  <c r="E15" i="25"/>
  <c r="G15" i="25"/>
  <c r="I15" i="25"/>
  <c r="O15" i="25"/>
  <c r="C16" i="25"/>
  <c r="E16" i="25"/>
  <c r="G16" i="25"/>
  <c r="I16" i="25"/>
  <c r="M16" i="25"/>
  <c r="N16" i="25"/>
  <c r="O16" i="25"/>
  <c r="C17" i="25"/>
  <c r="E17" i="25"/>
  <c r="G17" i="25"/>
  <c r="I17" i="25"/>
  <c r="M17" i="25"/>
  <c r="N17" i="25"/>
  <c r="O17" i="25"/>
  <c r="C18" i="25"/>
  <c r="E18" i="25"/>
  <c r="G18" i="25"/>
  <c r="I18" i="25"/>
  <c r="N18" i="25"/>
  <c r="O18" i="25"/>
  <c r="C19" i="25"/>
  <c r="E19" i="25"/>
  <c r="G19" i="25"/>
  <c r="I19" i="25"/>
  <c r="M19" i="25"/>
  <c r="N19" i="25"/>
  <c r="O19" i="25"/>
  <c r="C20" i="25"/>
  <c r="E20" i="25"/>
  <c r="G20" i="25"/>
  <c r="I20" i="25"/>
  <c r="M20" i="25"/>
  <c r="N20" i="25"/>
  <c r="O20" i="25"/>
  <c r="C21" i="25"/>
  <c r="E21" i="25"/>
  <c r="G21" i="25"/>
  <c r="I21" i="25"/>
  <c r="M21" i="25"/>
  <c r="N21" i="25"/>
  <c r="O21" i="25"/>
  <c r="C22" i="25"/>
  <c r="E22" i="25"/>
  <c r="G22" i="25"/>
  <c r="I22" i="25"/>
  <c r="M22" i="25"/>
  <c r="N22" i="25"/>
  <c r="O22" i="25"/>
  <c r="C23" i="25"/>
  <c r="E23" i="25"/>
  <c r="G23" i="25"/>
  <c r="I23" i="25"/>
  <c r="M23" i="25"/>
  <c r="N23" i="25"/>
  <c r="O23" i="25"/>
  <c r="M24" i="25"/>
  <c r="N24" i="25"/>
  <c r="E25" i="25"/>
  <c r="G25" i="25"/>
  <c r="N25" i="25"/>
  <c r="O25" i="25"/>
  <c r="M26" i="25"/>
  <c r="N26" i="25"/>
  <c r="E27" i="25"/>
  <c r="G27" i="25"/>
  <c r="M27" i="25"/>
  <c r="N27" i="25"/>
  <c r="O27" i="25"/>
  <c r="M28" i="25"/>
  <c r="N28" i="25"/>
  <c r="E29" i="25"/>
  <c r="G29" i="25"/>
  <c r="J34" i="25"/>
  <c r="K34" i="25"/>
  <c r="L34" i="25"/>
  <c r="M34" i="25"/>
  <c r="N34" i="25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<sst xmlns="http://schemas.openxmlformats.org/spreadsheetml/2006/main" count="2857" uniqueCount="222">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</sst>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6.xml"/><Relationship Id="rId47" Type="http://schemas.openxmlformats.org/officeDocument/2006/relationships/externalLink" Target="externalLinks/externalLink11.xml"/><Relationship Id="rId50" Type="http://schemas.openxmlformats.org/officeDocument/2006/relationships/externalLink" Target="externalLinks/externalLink14.xml"/><Relationship Id="rId55" Type="http://schemas.openxmlformats.org/officeDocument/2006/relationships/externalLink" Target="externalLinks/externalLink1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46" Type="http://schemas.openxmlformats.org/officeDocument/2006/relationships/externalLink" Target="externalLinks/externalLink10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5.xml"/><Relationship Id="rId54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externalLink" Target="externalLinks/externalLink4.xml"/><Relationship Id="rId45" Type="http://schemas.openxmlformats.org/officeDocument/2006/relationships/externalLink" Target="externalLinks/externalLink9.xml"/><Relationship Id="rId53" Type="http://schemas.openxmlformats.org/officeDocument/2006/relationships/externalLink" Target="externalLinks/externalLink17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3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8.xml"/><Relationship Id="rId52" Type="http://schemas.openxmlformats.org/officeDocument/2006/relationships/externalLink" Target="externalLinks/externalLink16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7.xml"/><Relationship Id="rId48" Type="http://schemas.openxmlformats.org/officeDocument/2006/relationships/externalLink" Target="externalLinks/externalLink12.xml"/><Relationship Id="rId56" Type="http://schemas.openxmlformats.org/officeDocument/2006/relationships/externalLink" Target="externalLinks/externalLink20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5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D34" sqref="D33:D34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2" x14ac:dyDescent="0.25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5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8" thickBo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8" thickBot="1" x14ac:dyDescent="0.3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8" thickBot="1" x14ac:dyDescent="0.3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5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5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5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5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5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5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5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5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5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5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5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5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5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5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5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5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5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5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5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5">
      <c r="H25" s="90"/>
      <c r="I25" s="8"/>
      <c r="J25" s="97"/>
      <c r="L25" s="90"/>
      <c r="N25" s="97"/>
      <c r="P25" s="87"/>
      <c r="R25" s="97"/>
      <c r="T25" s="97"/>
    </row>
    <row r="26" spans="2:24" x14ac:dyDescent="0.25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5">
      <c r="H27" s="90"/>
      <c r="I27" s="8"/>
      <c r="J27" s="90"/>
      <c r="L27" s="90"/>
      <c r="N27" s="90"/>
      <c r="P27" s="87"/>
      <c r="R27" s="98"/>
      <c r="T27" s="90"/>
    </row>
    <row r="28" spans="2:24" x14ac:dyDescent="0.25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5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5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5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5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5">
      <c r="H33" s="90"/>
      <c r="I33" s="8"/>
      <c r="J33" s="90"/>
      <c r="L33" s="90"/>
      <c r="N33" s="90"/>
      <c r="P33" s="87"/>
      <c r="R33" s="90"/>
      <c r="T33" s="90"/>
    </row>
    <row r="34" spans="2:22" x14ac:dyDescent="0.25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5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5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5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5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5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5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5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5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5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5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5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5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5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5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5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5">
      <c r="H50" s="90"/>
      <c r="I50" s="8"/>
      <c r="J50" s="90"/>
      <c r="L50" s="90"/>
      <c r="N50" s="90"/>
      <c r="P50" s="90"/>
      <c r="R50" s="90"/>
      <c r="T50" s="90"/>
    </row>
    <row r="51" spans="2:23" x14ac:dyDescent="0.25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5">
      <c r="H52" s="90"/>
      <c r="I52" s="8"/>
      <c r="J52" s="90"/>
      <c r="L52" s="90"/>
      <c r="N52" s="90"/>
      <c r="P52" s="90"/>
      <c r="R52" s="90"/>
      <c r="T52" s="90"/>
    </row>
    <row r="53" spans="2:23" x14ac:dyDescent="0.25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5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5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5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5">
      <c r="H57" s="90"/>
      <c r="I57" s="8"/>
      <c r="J57" s="99"/>
      <c r="L57" s="90"/>
      <c r="N57" s="99"/>
      <c r="P57" s="87"/>
      <c r="R57" s="98"/>
      <c r="T57" s="99"/>
    </row>
    <row r="58" spans="2:23" x14ac:dyDescent="0.25">
      <c r="H58" s="90"/>
      <c r="I58" s="8"/>
      <c r="J58" s="90"/>
      <c r="L58" s="90"/>
      <c r="N58" s="90"/>
      <c r="P58" s="93"/>
      <c r="R58" s="90"/>
      <c r="T58" s="90"/>
    </row>
    <row r="59" spans="2:23" x14ac:dyDescent="0.25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5">
      <c r="H60" s="90"/>
      <c r="I60" s="8"/>
      <c r="J60" s="90"/>
      <c r="L60" s="90"/>
      <c r="N60" s="90"/>
      <c r="P60" s="93"/>
      <c r="R60" s="90"/>
      <c r="T60" s="90"/>
    </row>
    <row r="61" spans="2:23" x14ac:dyDescent="0.25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5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5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5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5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5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5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5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5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5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5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5">
      <c r="H72" s="90"/>
      <c r="I72" s="8"/>
      <c r="J72" s="99"/>
      <c r="L72" s="90"/>
      <c r="N72" s="99"/>
      <c r="P72" s="87"/>
      <c r="R72" s="98"/>
      <c r="T72" s="99"/>
    </row>
    <row r="73" spans="2:21" x14ac:dyDescent="0.25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5">
      <c r="H74" s="90"/>
      <c r="I74" s="8"/>
      <c r="J74" s="99"/>
      <c r="L74" s="90"/>
      <c r="N74" s="99"/>
      <c r="P74" s="87"/>
      <c r="R74" s="98"/>
      <c r="T74" s="99"/>
    </row>
    <row r="75" spans="2:21" x14ac:dyDescent="0.25">
      <c r="H75" s="90"/>
      <c r="I75" s="8"/>
      <c r="J75" s="99"/>
      <c r="L75" s="90"/>
      <c r="N75" s="99"/>
      <c r="P75" s="87"/>
      <c r="R75" s="98"/>
      <c r="T75" s="99"/>
    </row>
    <row r="76" spans="2:21" x14ac:dyDescent="0.25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5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5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5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5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5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5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5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5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5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5">
      <c r="B86" t="s">
        <v>214</v>
      </c>
      <c r="G86" s="8"/>
      <c r="H86" s="8"/>
      <c r="I86" s="8"/>
      <c r="J86" s="8"/>
      <c r="K86" s="8"/>
      <c r="L86" s="8"/>
    </row>
    <row r="87" spans="2:20" x14ac:dyDescent="0.25">
      <c r="B87" t="s">
        <v>215</v>
      </c>
      <c r="G87" s="8"/>
      <c r="H87" s="8"/>
      <c r="I87" s="8"/>
      <c r="J87" s="8"/>
      <c r="K87" s="8"/>
      <c r="L87" s="8"/>
    </row>
    <row r="88" spans="2:20" x14ac:dyDescent="0.25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3.2" x14ac:dyDescent="0.25"/>
  <cols>
    <col min="2" max="2" width="28.6640625" customWidth="1"/>
    <col min="3" max="3" width="19.109375" hidden="1" customWidth="1"/>
    <col min="4" max="4" width="2.5546875" hidden="1" customWidth="1"/>
    <col min="5" max="5" width="13.88671875" hidden="1" customWidth="1"/>
    <col min="6" max="6" width="3.88671875" customWidth="1"/>
    <col min="7" max="7" width="12" customWidth="1"/>
    <col min="8" max="8" width="12.6640625" hidden="1" customWidth="1"/>
    <col min="9" max="9" width="1.6640625" hidden="1" customWidth="1"/>
    <col min="10" max="10" width="15.33203125" hidden="1" customWidth="1"/>
    <col min="11" max="11" width="10.44140625" hidden="1" customWidth="1"/>
    <col min="12" max="12" width="9" hidden="1" customWidth="1"/>
    <col min="13" max="13" width="11.88671875" hidden="1" customWidth="1"/>
  </cols>
  <sheetData>
    <row r="1" spans="1:15" ht="18" x14ac:dyDescent="0.35">
      <c r="B1" s="123" t="str">
        <f>'[11]Team Report'!B1</f>
        <v>Enron North America</v>
      </c>
      <c r="C1" s="123"/>
      <c r="D1" s="125"/>
      <c r="E1" s="125"/>
      <c r="F1" s="125"/>
      <c r="G1" s="125"/>
      <c r="H1" s="1"/>
      <c r="I1" s="1"/>
      <c r="J1" s="1"/>
      <c r="K1" s="1"/>
      <c r="L1" s="1"/>
      <c r="M1" s="1"/>
    </row>
    <row r="2" spans="1:15" ht="18" x14ac:dyDescent="0.35">
      <c r="B2" s="123" t="s">
        <v>134</v>
      </c>
      <c r="C2" s="123"/>
      <c r="D2" s="125"/>
      <c r="E2" s="125"/>
      <c r="F2" s="125"/>
      <c r="G2" s="125"/>
      <c r="H2" s="1"/>
      <c r="I2" s="1"/>
      <c r="J2" s="1"/>
      <c r="K2" s="1"/>
      <c r="L2" s="1"/>
      <c r="M2" s="1"/>
    </row>
    <row r="3" spans="1:15" ht="18" x14ac:dyDescent="0.35">
      <c r="B3" s="123" t="s">
        <v>1</v>
      </c>
      <c r="C3" s="123"/>
      <c r="D3" s="125"/>
      <c r="E3" s="125"/>
      <c r="F3" s="125"/>
      <c r="G3" s="125"/>
      <c r="H3" s="3"/>
      <c r="I3" s="3"/>
      <c r="J3" s="3"/>
      <c r="K3" s="3"/>
      <c r="L3" s="3"/>
      <c r="M3" s="3"/>
    </row>
    <row r="4" spans="1:15" ht="13.8" thickBot="1" x14ac:dyDescent="0.3"/>
    <row r="5" spans="1:15" x14ac:dyDescent="0.25">
      <c r="J5" s="4"/>
      <c r="K5" s="40"/>
      <c r="L5" s="40"/>
      <c r="M5" s="41"/>
    </row>
    <row r="6" spans="1:1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ht="13.8" x14ac:dyDescent="0.3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ht="13.8" x14ac:dyDescent="0.3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ht="13.8" x14ac:dyDescent="0.3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ht="13.8" x14ac:dyDescent="0.3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ht="13.8" x14ac:dyDescent="0.3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ht="13.8" x14ac:dyDescent="0.3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4.4" thickBot="1" x14ac:dyDescent="0.3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ht="13.8" x14ac:dyDescent="0.3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ht="13.8" x14ac:dyDescent="0.3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ht="13.8" x14ac:dyDescent="0.3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ht="13.8" x14ac:dyDescent="0.3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5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ht="13.8" x14ac:dyDescent="0.3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5">
      <c r="K30" s="25"/>
      <c r="L30" s="25"/>
      <c r="M30" s="25"/>
    </row>
    <row r="31" spans="1:15" ht="13.8" hidden="1" x14ac:dyDescent="0.3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t="13.8" hidden="1" x14ac:dyDescent="0.3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t="13.8" hidden="1" x14ac:dyDescent="0.3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t="13.8" hidden="1" x14ac:dyDescent="0.3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t="13.8" hidden="1" x14ac:dyDescent="0.3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5">
      <c r="I39" t="s">
        <v>136</v>
      </c>
    </row>
    <row r="40" spans="1:13" x14ac:dyDescent="0.25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T83" sqref="T83"/>
    </sheetView>
  </sheetViews>
  <sheetFormatPr defaultRowHeight="13.2" x14ac:dyDescent="0.25"/>
  <cols>
    <col min="2" max="2" width="23.44140625" customWidth="1"/>
    <col min="3" max="3" width="1.88671875" hidden="1" customWidth="1"/>
    <col min="4" max="4" width="2.5546875" customWidth="1"/>
    <col min="5" max="5" width="13.88671875" hidden="1" customWidth="1"/>
    <col min="6" max="6" width="15.109375" customWidth="1"/>
    <col min="7" max="7" width="4.5546875" hidden="1" customWidth="1"/>
    <col min="8" max="8" width="4" hidden="1" customWidth="1"/>
    <col min="9" max="9" width="14.109375" hidden="1" customWidth="1"/>
    <col min="10" max="10" width="14.33203125" hidden="1" customWidth="1"/>
    <col min="11" max="11" width="10.44140625" hidden="1" customWidth="1"/>
    <col min="12" max="12" width="11.33203125" style="25" hidden="1" customWidth="1"/>
    <col min="13" max="13" width="1.44140625" hidden="1" customWidth="1"/>
    <col min="14" max="14" width="10.33203125" hidden="1" customWidth="1"/>
    <col min="15" max="15" width="2.5546875" hidden="1" customWidth="1"/>
    <col min="16" max="16" width="13.88671875" hidden="1" customWidth="1"/>
    <col min="17" max="17" width="9.109375" hidden="1" customWidth="1"/>
    <col min="18" max="71" width="0" hidden="1" customWidth="1"/>
  </cols>
  <sheetData>
    <row r="1" spans="1:45" ht="18" x14ac:dyDescent="0.35">
      <c r="B1" s="123" t="str">
        <f>'[4]Team Report'!B1</f>
        <v>Enron North America</v>
      </c>
      <c r="C1" s="123"/>
      <c r="D1" s="123"/>
      <c r="E1" s="123"/>
      <c r="F1" s="123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3" t="str">
        <f>'[4]Pull Sheet'!E9</f>
        <v>Tax</v>
      </c>
      <c r="C2" s="123"/>
      <c r="D2" s="123"/>
      <c r="E2" s="123"/>
      <c r="F2" s="123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9" t="s">
        <v>1</v>
      </c>
      <c r="C3" s="129"/>
      <c r="D3" s="129"/>
      <c r="E3" s="129"/>
      <c r="F3" s="129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62"/>
      <c r="K4" s="63"/>
      <c r="L4" s="64"/>
      <c r="M4" s="63"/>
      <c r="N4" s="63"/>
      <c r="O4" s="63"/>
      <c r="P4" s="65"/>
    </row>
    <row r="5" spans="1:45" x14ac:dyDescent="0.25">
      <c r="J5" s="66"/>
      <c r="K5" s="8"/>
      <c r="L5" s="17"/>
      <c r="M5" s="8"/>
      <c r="N5" s="8"/>
      <c r="O5" s="8"/>
      <c r="P5" s="67"/>
    </row>
    <row r="6" spans="1:45" ht="13.8" x14ac:dyDescent="0.3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ht="13.8" x14ac:dyDescent="0.3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t="13.8" hidden="1" x14ac:dyDescent="0.3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t="13.8" hidden="1" x14ac:dyDescent="0.3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ht="13.8" x14ac:dyDescent="0.3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ht="13.8" x14ac:dyDescent="0.3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ht="13.8" x14ac:dyDescent="0.3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ht="13.8" x14ac:dyDescent="0.3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ht="13.8" x14ac:dyDescent="0.3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ht="13.8" x14ac:dyDescent="0.3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ht="13.8" x14ac:dyDescent="0.3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ht="13.8" x14ac:dyDescent="0.3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ht="13.8" x14ac:dyDescent="0.3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ht="13.8" x14ac:dyDescent="0.3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ht="13.8" x14ac:dyDescent="0.3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ht="13.8" x14ac:dyDescent="0.3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5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ht="13.8" x14ac:dyDescent="0.3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ht="13.8" x14ac:dyDescent="0.3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ht="13.8" x14ac:dyDescent="0.3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5">
      <c r="K28" s="25"/>
    </row>
    <row r="29" spans="1:17" ht="13.8" x14ac:dyDescent="0.3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t="13.8" hidden="1" x14ac:dyDescent="0.3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t="13.8" hidden="1" x14ac:dyDescent="0.3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t="13.8" hidden="1" x14ac:dyDescent="0.3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t="13.8" hidden="1" x14ac:dyDescent="0.3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5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5">
      <c r="C41" s="54">
        <f>C23+C31+C32+C33+C34+C35+C36+C37+C38+C39</f>
        <v>1567674.6900000009</v>
      </c>
    </row>
    <row r="42" spans="1:14" x14ac:dyDescent="0.25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44140625" customWidth="1"/>
    <col min="8" max="8" width="13.5546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6" width="9.109375" hidden="1" customWidth="1"/>
    <col min="17" max="54" width="0" hidden="1" customWidth="1"/>
  </cols>
  <sheetData>
    <row r="1" spans="1:44" ht="18" x14ac:dyDescent="0.35">
      <c r="B1" s="123" t="str">
        <f>'[6]Team Report'!B1</f>
        <v>Enron North America</v>
      </c>
      <c r="C1" s="123"/>
      <c r="D1" s="123"/>
      <c r="E1" s="123"/>
      <c r="F1" s="123"/>
      <c r="G1" s="123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3" t="s">
        <v>118</v>
      </c>
      <c r="C2" s="123"/>
      <c r="D2" s="123"/>
      <c r="E2" s="123"/>
      <c r="F2" s="123"/>
      <c r="G2" s="123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4" t="s">
        <v>1</v>
      </c>
      <c r="C3" s="124"/>
      <c r="D3" s="124"/>
      <c r="E3" s="124"/>
      <c r="F3" s="124"/>
      <c r="G3" s="124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ht="13.8" x14ac:dyDescent="0.3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ht="13.8" x14ac:dyDescent="0.3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ht="13.8" x14ac:dyDescent="0.3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ht="13.8" x14ac:dyDescent="0.3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4.4" thickBot="1" x14ac:dyDescent="0.3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ht="13.8" x14ac:dyDescent="0.3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ht="13.8" x14ac:dyDescent="0.3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ht="13.8" x14ac:dyDescent="0.3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ht="13.8" x14ac:dyDescent="0.3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ht="13.8" x14ac:dyDescent="0.3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ht="13.8" x14ac:dyDescent="0.3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5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ht="13.8" x14ac:dyDescent="0.3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ht="13.8" x14ac:dyDescent="0.3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ht="13.8" x14ac:dyDescent="0.3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5">
      <c r="J28"/>
      <c r="K28">
        <f>SUM(K16:K27)</f>
        <v>10</v>
      </c>
      <c r="L28" s="25">
        <f>SUM(L16:L27)*1.2</f>
        <v>1648800</v>
      </c>
    </row>
    <row r="29" spans="1:15" ht="13.8" x14ac:dyDescent="0.3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ht="13.8" x14ac:dyDescent="0.3">
      <c r="B30" s="27"/>
      <c r="I30" t="s">
        <v>104</v>
      </c>
      <c r="L30" s="52">
        <v>0.2</v>
      </c>
    </row>
    <row r="31" spans="1:15" ht="13.8" hidden="1" x14ac:dyDescent="0.3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t="13.8" hidden="1" x14ac:dyDescent="0.3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t="13.8" hidden="1" x14ac:dyDescent="0.3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t="13.8" hidden="1" x14ac:dyDescent="0.3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t="13.8" hidden="1" x14ac:dyDescent="0.3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t="13.8" hidden="1" x14ac:dyDescent="0.3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t="13.8" hidden="1" x14ac:dyDescent="0.3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t="13.8" hidden="1" x14ac:dyDescent="0.3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5">
      <c r="H40" s="36"/>
      <c r="I40" s="56"/>
      <c r="J40" s="37"/>
      <c r="K40" s="37"/>
      <c r="L40" s="37"/>
      <c r="M40" s="25"/>
    </row>
    <row r="41" spans="1:13" hidden="1" x14ac:dyDescent="0.25">
      <c r="J41"/>
      <c r="L41"/>
    </row>
    <row r="42" spans="1:13" hidden="1" x14ac:dyDescent="0.25">
      <c r="J42"/>
      <c r="L42"/>
    </row>
    <row r="43" spans="1:13" hidden="1" x14ac:dyDescent="0.25"/>
    <row r="44" spans="1:13" hidden="1" x14ac:dyDescent="0.25">
      <c r="C44" s="54">
        <f>C23+C31+C32+C33+C34+C35+C36+C37+C38</f>
        <v>-13992730.449999996</v>
      </c>
    </row>
    <row r="45" spans="1:13" hidden="1" x14ac:dyDescent="0.25"/>
    <row r="46" spans="1:13" hidden="1" x14ac:dyDescent="0.25"/>
    <row r="47" spans="1:13" hidden="1" x14ac:dyDescent="0.25"/>
    <row r="48" spans="1:13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33203125" customWidth="1"/>
    <col min="8" max="8" width="9.88671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4" width="9.109375" hidden="1" customWidth="1"/>
    <col min="15" max="15" width="12.109375" hidden="1" customWidth="1"/>
    <col min="16" max="42" width="0" hidden="1" customWidth="1"/>
  </cols>
  <sheetData>
    <row r="1" spans="1:36" ht="18" x14ac:dyDescent="0.35">
      <c r="B1" s="123" t="str">
        <f>'[5]Team Report'!B1</f>
        <v>Enron North America</v>
      </c>
      <c r="C1" s="123"/>
      <c r="D1" s="123"/>
      <c r="E1" s="123"/>
      <c r="F1" s="123"/>
      <c r="G1" s="123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35">
      <c r="B2" s="123" t="s">
        <v>122</v>
      </c>
      <c r="C2" s="123"/>
      <c r="D2" s="123"/>
      <c r="E2" s="123"/>
      <c r="F2" s="123"/>
      <c r="G2" s="123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35">
      <c r="B3" s="124" t="s">
        <v>1</v>
      </c>
      <c r="C3" s="124"/>
      <c r="D3" s="124"/>
      <c r="E3" s="124"/>
      <c r="F3" s="124"/>
      <c r="G3" s="124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8" thickBot="1" x14ac:dyDescent="0.3">
      <c r="I4" s="128" t="s">
        <v>123</v>
      </c>
      <c r="J4" s="128"/>
      <c r="K4" s="128"/>
      <c r="L4" s="128"/>
    </row>
    <row r="5" spans="1:36" x14ac:dyDescent="0.25">
      <c r="I5" s="4"/>
      <c r="J5" s="40"/>
      <c r="K5" s="40"/>
      <c r="L5" s="41"/>
      <c r="M5" s="8"/>
    </row>
    <row r="6" spans="1:36" ht="13.8" x14ac:dyDescent="0.3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ht="13.8" x14ac:dyDescent="0.3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ht="13.8" x14ac:dyDescent="0.3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t="13.8" hidden="1" x14ac:dyDescent="0.3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ht="13.8" x14ac:dyDescent="0.3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ht="13.8" x14ac:dyDescent="0.3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ht="13.8" x14ac:dyDescent="0.3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ht="13.8" x14ac:dyDescent="0.3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4.4" thickBot="1" x14ac:dyDescent="0.3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ht="13.8" x14ac:dyDescent="0.3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ht="13.8" x14ac:dyDescent="0.3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t="13.8" hidden="1" x14ac:dyDescent="0.3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ht="13.8" x14ac:dyDescent="0.3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ht="13.8" x14ac:dyDescent="0.3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ht="13.8" x14ac:dyDescent="0.3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ht="13.8" x14ac:dyDescent="0.3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ht="13.8" x14ac:dyDescent="0.3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5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ht="13.8" x14ac:dyDescent="0.3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5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ht="13.8" x14ac:dyDescent="0.3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5">
      <c r="K29" s="25">
        <f>SUM(K17:K28)</f>
        <v>15</v>
      </c>
      <c r="L29" s="25">
        <f>SUM(L17:L28)</f>
        <v>1760400</v>
      </c>
    </row>
    <row r="30" spans="1:15" ht="13.8" x14ac:dyDescent="0.3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ht="13.8" x14ac:dyDescent="0.3">
      <c r="B31" s="27"/>
      <c r="I31" t="s">
        <v>104</v>
      </c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t="13.8" hidden="1" x14ac:dyDescent="0.3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t="13.8" hidden="1" x14ac:dyDescent="0.3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t="13.8" hidden="1" x14ac:dyDescent="0.3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t="13.8" hidden="1" x14ac:dyDescent="0.3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t="13.8" hidden="1" x14ac:dyDescent="0.3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t="13.8" hidden="1" x14ac:dyDescent="0.3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t="13.8" hidden="1" x14ac:dyDescent="0.3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t="13.8" hidden="1" x14ac:dyDescent="0.3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5"/>
    <row r="42" spans="1:13" hidden="1" x14ac:dyDescent="0.25"/>
    <row r="43" spans="1:13" hidden="1" x14ac:dyDescent="0.25"/>
    <row r="45" spans="1:13" x14ac:dyDescent="0.25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10" zoomScaleNormal="100" workbookViewId="0">
      <selection activeCell="K27" sqref="K2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customWidth="1"/>
    <col min="8" max="8" width="1.6640625" customWidth="1"/>
    <col min="9" max="9" width="20.6640625" customWidth="1"/>
    <col min="10" max="10" width="10.44140625" style="25" customWidth="1"/>
    <col min="11" max="11" width="10.88671875" style="25" customWidth="1"/>
    <col min="12" max="12" width="11.44140625" style="25" customWidth="1"/>
  </cols>
  <sheetData>
    <row r="1" spans="1:41" ht="18" x14ac:dyDescent="0.35">
      <c r="B1" s="123" t="str">
        <f>'[8]Team Report'!B1</f>
        <v>Enron North America</v>
      </c>
      <c r="C1" s="123"/>
      <c r="D1" s="123"/>
      <c r="E1" s="123"/>
      <c r="F1" s="123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23" t="str">
        <f>'[8]Pull Sheet'!E9</f>
        <v>Research</v>
      </c>
      <c r="C2" s="123"/>
      <c r="D2" s="123"/>
      <c r="E2" s="123"/>
      <c r="F2" s="123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24" t="s">
        <v>1</v>
      </c>
      <c r="C3" s="124"/>
      <c r="D3" s="124"/>
      <c r="E3" s="124"/>
      <c r="F3" s="124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ht="13.8" x14ac:dyDescent="0.3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ht="13.8" x14ac:dyDescent="0.3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ht="13.8" x14ac:dyDescent="0.3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ht="13.8" x14ac:dyDescent="0.3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ht="13.8" x14ac:dyDescent="0.3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5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ht="13.8" x14ac:dyDescent="0.3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5"/>
    <row r="31" spans="1:15" ht="13.8" hidden="1" x14ac:dyDescent="0.3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t="13.8" hidden="1" x14ac:dyDescent="0.3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topLeftCell="A4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hidden="1" customWidth="1"/>
    <col min="8" max="8" width="1.6640625" hidden="1" customWidth="1"/>
    <col min="9" max="9" width="20.6640625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54" width="0" hidden="1" customWidth="1"/>
  </cols>
  <sheetData>
    <row r="1" spans="1:41" ht="18" x14ac:dyDescent="0.35">
      <c r="B1" s="123" t="str">
        <f>'[8]Team Report'!B1</f>
        <v>Enron North America</v>
      </c>
      <c r="C1" s="123"/>
      <c r="D1" s="123"/>
      <c r="E1" s="123"/>
      <c r="F1" s="123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23" t="s">
        <v>179</v>
      </c>
      <c r="C2" s="123"/>
      <c r="D2" s="123"/>
      <c r="E2" s="123"/>
      <c r="F2" s="123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24" t="s">
        <v>1</v>
      </c>
      <c r="C3" s="124"/>
      <c r="D3" s="124"/>
      <c r="E3" s="124"/>
      <c r="F3" s="124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ht="13.8" x14ac:dyDescent="0.3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ht="13.8" x14ac:dyDescent="0.3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ht="13.8" x14ac:dyDescent="0.3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ht="13.8" x14ac:dyDescent="0.3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ht="13.8" x14ac:dyDescent="0.3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5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ht="13.8" x14ac:dyDescent="0.3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5"/>
    <row r="31" spans="1:15" ht="13.8" hidden="1" x14ac:dyDescent="0.3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t="13.8" hidden="1" x14ac:dyDescent="0.3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23" t="str">
        <f>'[5]Team Report'!B1</f>
        <v>Enron North America</v>
      </c>
      <c r="C1" s="123"/>
      <c r="D1" s="123"/>
      <c r="E1" s="123"/>
      <c r="F1" s="123"/>
      <c r="G1" s="123"/>
      <c r="H1" s="123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23" t="s">
        <v>174</v>
      </c>
      <c r="C2" s="123"/>
      <c r="D2" s="123"/>
      <c r="E2" s="123"/>
      <c r="F2" s="123"/>
      <c r="G2" s="123"/>
      <c r="H2" s="123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24" t="s">
        <v>1</v>
      </c>
      <c r="C3" s="124"/>
      <c r="D3" s="124"/>
      <c r="E3" s="124"/>
      <c r="F3" s="124"/>
      <c r="G3" s="124"/>
      <c r="H3" s="124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28" t="s">
        <v>175</v>
      </c>
      <c r="J4" s="128"/>
      <c r="K4" s="128"/>
      <c r="L4" s="128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ht="13.8" x14ac:dyDescent="0.3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t="13.8" hidden="1" x14ac:dyDescent="0.3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ht="13.8" x14ac:dyDescent="0.3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4.4" thickBot="1" x14ac:dyDescent="0.3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ht="13.8" x14ac:dyDescent="0.3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5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ht="13.8" x14ac:dyDescent="0.3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ht="13.8" x14ac:dyDescent="0.3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ht="13.8" x14ac:dyDescent="0.3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5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ht="13.8" x14ac:dyDescent="0.3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t="13.8" hidden="1" x14ac:dyDescent="0.3">
      <c r="A39" s="13"/>
      <c r="B39" s="14"/>
      <c r="C39" s="15"/>
      <c r="E39" s="15"/>
      <c r="H39" t="s">
        <v>136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.33203125" customWidth="1"/>
    <col min="7" max="7" width="15.109375" customWidth="1"/>
    <col min="8" max="8" width="13.5546875" hidden="1" customWidth="1"/>
    <col min="9" max="9" width="20.6640625" hidden="1" customWidth="1"/>
    <col min="10" max="10" width="11.88671875" style="25" hidden="1" customWidth="1"/>
    <col min="11" max="11" width="10.88671875" style="25" hidden="1" customWidth="1"/>
    <col min="12" max="12" width="12.33203125" style="25" hidden="1" customWidth="1"/>
    <col min="13" max="13" width="12.109375" hidden="1" customWidth="1"/>
    <col min="14" max="16" width="9.109375" hidden="1" customWidth="1"/>
    <col min="17" max="46" width="0" hidden="1" customWidth="1"/>
  </cols>
  <sheetData>
    <row r="1" spans="1:44" ht="18" x14ac:dyDescent="0.35">
      <c r="B1" s="123" t="str">
        <f>'[9]Team Report'!B1</f>
        <v>Enron North America</v>
      </c>
      <c r="C1" s="123"/>
      <c r="D1" s="123"/>
      <c r="E1" s="123"/>
      <c r="F1" s="123"/>
      <c r="G1" s="123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3" t="s">
        <v>127</v>
      </c>
      <c r="C2" s="123"/>
      <c r="D2" s="123"/>
      <c r="E2" s="123"/>
      <c r="F2" s="123"/>
      <c r="G2" s="123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29" t="s">
        <v>1</v>
      </c>
      <c r="C3" s="129"/>
      <c r="D3" s="129"/>
      <c r="E3" s="129"/>
      <c r="F3" s="129"/>
      <c r="G3" s="129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/>
    <row r="5" spans="1:44" x14ac:dyDescent="0.25">
      <c r="I5" s="4"/>
      <c r="J5" s="40"/>
      <c r="K5" s="40"/>
      <c r="L5" s="41"/>
    </row>
    <row r="6" spans="1:44" ht="13.8" x14ac:dyDescent="0.3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ht="13.8" x14ac:dyDescent="0.3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ht="13.8" x14ac:dyDescent="0.3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ht="13.8" x14ac:dyDescent="0.3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ht="13.8" x14ac:dyDescent="0.3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ht="13.8" x14ac:dyDescent="0.3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ht="13.8" x14ac:dyDescent="0.3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ht="13.8" x14ac:dyDescent="0.3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ht="13.8" x14ac:dyDescent="0.3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ht="13.8" x14ac:dyDescent="0.3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ht="13.8" x14ac:dyDescent="0.3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ht="13.8" x14ac:dyDescent="0.3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ht="13.8" x14ac:dyDescent="0.3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ht="13.8" x14ac:dyDescent="0.3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5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ht="13.8" x14ac:dyDescent="0.3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ht="13.8" x14ac:dyDescent="0.3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5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t="13.8" hidden="1" x14ac:dyDescent="0.3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t="13.8" hidden="1" x14ac:dyDescent="0.3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t="13.8" hidden="1" x14ac:dyDescent="0.3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t="13.8" hidden="1" x14ac:dyDescent="0.3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3970252.2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49" width="0" hidden="1" customWidth="1"/>
  </cols>
  <sheetData>
    <row r="1" spans="1:45" ht="18" x14ac:dyDescent="0.35">
      <c r="B1" s="123" t="str">
        <f>'[13]Team Report'!B1</f>
        <v>Enron North America</v>
      </c>
      <c r="C1" s="123"/>
      <c r="D1" s="123"/>
      <c r="E1" s="123"/>
      <c r="F1" s="125"/>
      <c r="G1" s="125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3" t="s">
        <v>137</v>
      </c>
      <c r="C2" s="123"/>
      <c r="D2" s="123"/>
      <c r="E2" s="123"/>
      <c r="F2" s="125"/>
      <c r="G2" s="125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3" t="s">
        <v>1</v>
      </c>
      <c r="C3" s="123"/>
      <c r="D3" s="123"/>
      <c r="E3" s="123"/>
      <c r="F3" s="125"/>
      <c r="G3" s="125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28"/>
      <c r="K4" s="128"/>
      <c r="L4" s="128"/>
      <c r="M4" s="128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5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171</v>
      </c>
    </row>
    <row r="47" spans="1:13" ht="13.8" x14ac:dyDescent="0.3">
      <c r="B47" s="14" t="s">
        <v>172</v>
      </c>
    </row>
    <row r="48" spans="1:13" ht="13.8" x14ac:dyDescent="0.3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tabSelected="1" zoomScaleNormal="100" workbookViewId="0">
      <selection activeCell="H21" sqref="H21"/>
    </sheetView>
  </sheetViews>
  <sheetFormatPr defaultRowHeight="13.2" x14ac:dyDescent="0.25"/>
  <cols>
    <col min="1" max="1" width="5.109375" customWidth="1"/>
    <col min="2" max="2" width="23.44140625" bestFit="1" customWidth="1"/>
    <col min="3" max="3" width="15.88671875" hidden="1" customWidth="1"/>
    <col min="4" max="4" width="1.88671875" customWidth="1"/>
    <col min="5" max="5" width="13.88671875" hidden="1" customWidth="1"/>
    <col min="6" max="7" width="2.33203125" hidden="1" customWidth="1"/>
    <col min="8" max="8" width="13" customWidth="1"/>
    <col min="9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50" width="0" hidden="1" customWidth="1"/>
  </cols>
  <sheetData>
    <row r="1" spans="1:45" ht="18" x14ac:dyDescent="0.35">
      <c r="B1" s="123" t="str">
        <f>'[12]Team Report'!B1</f>
        <v>Enron North America</v>
      </c>
      <c r="C1" s="123"/>
      <c r="D1" s="123"/>
      <c r="E1" s="123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3" t="str">
        <f>"IT Infrastructure"</f>
        <v>IT Infrastructure</v>
      </c>
      <c r="C2" s="123"/>
      <c r="D2" s="123"/>
      <c r="E2" s="123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3" t="s">
        <v>1</v>
      </c>
      <c r="C3" s="123"/>
      <c r="D3" s="123"/>
      <c r="E3" s="123"/>
      <c r="F3" s="125"/>
      <c r="G3" s="125"/>
      <c r="H3" s="125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28"/>
      <c r="K4" s="128"/>
      <c r="L4" s="128"/>
      <c r="M4" s="128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ht="13.8" x14ac:dyDescent="0.3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ht="13.8" x14ac:dyDescent="0.3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t="13.8" hidden="1" x14ac:dyDescent="0.3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ht="13.8" x14ac:dyDescent="0.3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ht="13.8" x14ac:dyDescent="0.3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ht="13.8" x14ac:dyDescent="0.3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ht="13.8" x14ac:dyDescent="0.3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ht="13.8" x14ac:dyDescent="0.3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ht="13.8" x14ac:dyDescent="0.3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ht="13.8" x14ac:dyDescent="0.3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ht="13.8" x14ac:dyDescent="0.3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5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ht="13.8" x14ac:dyDescent="0.3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ht="13.8" x14ac:dyDescent="0.3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ht="13.8" x14ac:dyDescent="0.3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ht="13.8" x14ac:dyDescent="0.3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ht="13.8" x14ac:dyDescent="0.3">
      <c r="B30" s="27"/>
    </row>
    <row r="31" spans="1:17" ht="13.8" hidden="1" x14ac:dyDescent="0.3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t="13.8" hidden="1" x14ac:dyDescent="0.3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t="13.8" hidden="1" x14ac:dyDescent="0.3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t="13.8" hidden="1" x14ac:dyDescent="0.3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t="13.8" hidden="1" x14ac:dyDescent="0.3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t="13.8" hidden="1" x14ac:dyDescent="0.3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t="13.8" hidden="1" x14ac:dyDescent="0.3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5">
      <c r="J40">
        <f>61/109</f>
        <v>0.55963302752293576</v>
      </c>
    </row>
    <row r="42" spans="1:13" ht="13.8" x14ac:dyDescent="0.3">
      <c r="B42" s="14" t="s">
        <v>170</v>
      </c>
    </row>
    <row r="43" spans="1:13" ht="13.8" x14ac:dyDescent="0.3">
      <c r="B43" s="14" t="s">
        <v>176</v>
      </c>
    </row>
    <row r="44" spans="1:13" ht="13.8" x14ac:dyDescent="0.3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17" width="10.6640625" hidden="1" customWidth="1"/>
    <col min="18" max="39" width="0" hidden="1" customWidth="1"/>
  </cols>
  <sheetData>
    <row r="1" spans="1:44" ht="18" x14ac:dyDescent="0.3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3" t="s">
        <v>62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5">
      <c r="K28" s="25">
        <f>SUM(K16:K27)</f>
        <v>90</v>
      </c>
      <c r="L28" s="25">
        <f>SUM(L16:L27)*1.2</f>
        <v>13056780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5">
      <c r="L30" s="25">
        <f>L28*1.2</f>
        <v>15668136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" customWidth="1"/>
    <col min="7" max="7" width="13.88671875" customWidth="1"/>
    <col min="8" max="8" width="2.33203125" hidden="1" customWidth="1"/>
    <col min="9" max="10" width="9.109375" hidden="1" customWidth="1"/>
    <col min="11" max="11" width="13" hidden="1" customWidth="1"/>
    <col min="12" max="12" width="10.44140625" style="25" hidden="1" customWidth="1"/>
    <col min="13" max="13" width="10.88671875" style="25" hidden="1" customWidth="1"/>
    <col min="14" max="14" width="11.44140625" style="25" hidden="1" customWidth="1"/>
    <col min="15" max="15" width="9.109375" hidden="1" customWidth="1"/>
    <col min="16" max="16" width="12.88671875" hidden="1" customWidth="1"/>
    <col min="17" max="17" width="8.6640625" hidden="1" customWidth="1"/>
    <col min="18" max="18" width="8.88671875" hidden="1" customWidth="1"/>
    <col min="19" max="19" width="10.33203125" hidden="1" customWidth="1"/>
    <col min="20" max="49" width="0" hidden="1" customWidth="1"/>
  </cols>
  <sheetData>
    <row r="1" spans="1:45" ht="18" x14ac:dyDescent="0.35">
      <c r="B1" s="123" t="str">
        <f>'[5]Team Report'!B1</f>
        <v>Enron North America</v>
      </c>
      <c r="C1" s="123"/>
      <c r="D1" s="123"/>
      <c r="E1" s="123"/>
      <c r="F1" s="125"/>
      <c r="G1" s="125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3" t="s">
        <v>141</v>
      </c>
      <c r="C2" s="123"/>
      <c r="D2" s="123"/>
      <c r="E2" s="123"/>
      <c r="F2" s="125"/>
      <c r="G2" s="125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4" t="s">
        <v>1</v>
      </c>
      <c r="C3" s="124"/>
      <c r="D3" s="124"/>
      <c r="E3" s="124"/>
      <c r="F3" s="125"/>
      <c r="G3" s="125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K4" s="128"/>
      <c r="L4" s="128"/>
      <c r="M4" s="128"/>
      <c r="N4" s="128"/>
      <c r="P4" s="131"/>
      <c r="Q4" s="131"/>
      <c r="R4" s="131"/>
      <c r="S4" s="131"/>
      <c r="T4" s="8"/>
    </row>
    <row r="5" spans="1:45" x14ac:dyDescent="0.25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ht="13.8" x14ac:dyDescent="0.3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ht="13.8" x14ac:dyDescent="0.3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ht="13.8" x14ac:dyDescent="0.3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ht="13.8" x14ac:dyDescent="0.3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5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ht="13.8" x14ac:dyDescent="0.3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ht="13.8" x14ac:dyDescent="0.3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ht="13.8" x14ac:dyDescent="0.3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5">
      <c r="M28" s="25">
        <f>SUM(M17:M27)</f>
        <v>39</v>
      </c>
      <c r="N28" s="25">
        <f>SUM(N17:N27)</f>
        <v>2965200</v>
      </c>
      <c r="Q28" s="25"/>
      <c r="S28" s="49"/>
    </row>
    <row r="29" spans="1:20" ht="13.8" x14ac:dyDescent="0.3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ht="13.8" x14ac:dyDescent="0.3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t="13.8" hidden="1" x14ac:dyDescent="0.3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ht="13.8" x14ac:dyDescent="0.3">
      <c r="A39" s="13"/>
      <c r="B39" s="14"/>
      <c r="C39" s="15"/>
      <c r="E39" s="15"/>
      <c r="F39" s="15"/>
      <c r="G39" s="15"/>
      <c r="J39" t="s">
        <v>136</v>
      </c>
    </row>
    <row r="44" spans="1:18" x14ac:dyDescent="0.25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T83" sqref="T83"/>
    </sheetView>
  </sheetViews>
  <sheetFormatPr defaultRowHeight="13.2" x14ac:dyDescent="0.25"/>
  <cols>
    <col min="1" max="1" width="7.109375" customWidth="1"/>
    <col min="2" max="2" width="23.554687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10.44140625" hidden="1" customWidth="1"/>
    <col min="8" max="8" width="2.5546875" hidden="1" customWidth="1"/>
    <col min="9" max="9" width="5.33203125" hidden="1" customWidth="1"/>
    <col min="10" max="10" width="13.109375" hidden="1" customWidth="1"/>
    <col min="11" max="11" width="10.33203125" hidden="1" customWidth="1"/>
    <col min="12" max="12" width="9.44140625" hidden="1" customWidth="1"/>
    <col min="13" max="13" width="13.88671875" hidden="1" customWidth="1"/>
    <col min="14" max="14" width="9.33203125" hidden="1" customWidth="1"/>
    <col min="15" max="15" width="9.109375" hidden="1" customWidth="1"/>
    <col min="16" max="50" width="0" hidden="1" customWidth="1"/>
  </cols>
  <sheetData>
    <row r="1" spans="1:35" ht="18" x14ac:dyDescent="0.35">
      <c r="B1" s="123" t="str">
        <f>'[10]Team Report'!B1</f>
        <v>Enron North America</v>
      </c>
      <c r="C1" s="123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35">
      <c r="B2" s="123" t="str">
        <f>'[10]Pull Sheet'!E9</f>
        <v>Canada Support</v>
      </c>
      <c r="C2" s="123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600000000000001" thickBot="1" x14ac:dyDescent="0.4">
      <c r="B3" s="123" t="s">
        <v>1</v>
      </c>
      <c r="C3" s="123"/>
      <c r="D3" s="125"/>
      <c r="E3" s="125"/>
      <c r="F3" s="12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J4" s="4"/>
      <c r="K4" s="5"/>
      <c r="L4" s="5"/>
      <c r="M4" s="6"/>
    </row>
    <row r="5" spans="1:35" x14ac:dyDescent="0.25">
      <c r="J5" s="7"/>
      <c r="K5" s="8" t="s">
        <v>2</v>
      </c>
      <c r="L5" s="8" t="s">
        <v>3</v>
      </c>
      <c r="M5" s="9" t="s">
        <v>4</v>
      </c>
    </row>
    <row r="6" spans="1:35" ht="13.8" x14ac:dyDescent="0.3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ht="13.8" x14ac:dyDescent="0.3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ht="13.8" x14ac:dyDescent="0.3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t="13.8" hidden="1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ht="13.8" x14ac:dyDescent="0.3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ht="13.8" x14ac:dyDescent="0.3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4.4" thickBot="1" x14ac:dyDescent="0.3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ht="13.8" x14ac:dyDescent="0.3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ht="13.8" x14ac:dyDescent="0.3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ht="13.8" x14ac:dyDescent="0.3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ht="13.8" x14ac:dyDescent="0.3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ht="13.8" x14ac:dyDescent="0.3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ht="13.8" x14ac:dyDescent="0.3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ht="13.8" x14ac:dyDescent="0.3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5">
      <c r="J24" s="33" t="s">
        <v>129</v>
      </c>
    </row>
    <row r="25" spans="1:15" ht="13.8" x14ac:dyDescent="0.3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5">
      <c r="L28">
        <f>SUM(L25:L27)</f>
        <v>3</v>
      </c>
      <c r="M28" s="25">
        <f>SUM(M25:M27)*1.2</f>
        <v>237600</v>
      </c>
    </row>
    <row r="29" spans="1:15" ht="13.8" x14ac:dyDescent="0.3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5">
      <c r="J30" s="33" t="s">
        <v>130</v>
      </c>
    </row>
    <row r="31" spans="1:15" ht="13.8" hidden="1" x14ac:dyDescent="0.3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t="13.8" hidden="1" x14ac:dyDescent="0.3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t="13.8" hidden="1" x14ac:dyDescent="0.3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t="13.8" hidden="1" x14ac:dyDescent="0.3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t="13.8" hidden="1" x14ac:dyDescent="0.3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t="13.8" hidden="1" x14ac:dyDescent="0.3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t="13.8" hidden="1" x14ac:dyDescent="0.3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t="13.8" hidden="1" x14ac:dyDescent="0.3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t="13.8" hidden="1" x14ac:dyDescent="0.3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5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5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5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5">
      <c r="L43">
        <f>SUM(L40:L42)</f>
        <v>5</v>
      </c>
      <c r="M43" s="25">
        <f>SUM(M40:M42)*1.2</f>
        <v>1028160</v>
      </c>
    </row>
    <row r="44" spans="1:14" hidden="1" x14ac:dyDescent="0.25">
      <c r="A44" s="33" t="s">
        <v>57</v>
      </c>
      <c r="B44" s="25"/>
      <c r="C44" s="25"/>
      <c r="D44" s="25"/>
    </row>
    <row r="45" spans="1:14" hidden="1" x14ac:dyDescent="0.25">
      <c r="B45" s="25"/>
      <c r="C45" s="25"/>
      <c r="D45" s="25"/>
      <c r="J45" s="33" t="s">
        <v>31</v>
      </c>
    </row>
    <row r="46" spans="1:14" hidden="1" x14ac:dyDescent="0.25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5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5">
      <c r="J48" s="33" t="s">
        <v>133</v>
      </c>
    </row>
    <row r="49" spans="10:13" hidden="1" x14ac:dyDescent="0.25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5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5">
      <c r="L51">
        <f>SUM(L50:L50)</f>
        <v>1</v>
      </c>
      <c r="M51" s="25">
        <f>SUM(M49:M50)*1.2</f>
        <v>309600</v>
      </c>
    </row>
    <row r="52" spans="10:13" hidden="1" x14ac:dyDescent="0.25"/>
    <row r="53" spans="10:13" hidden="1" x14ac:dyDescent="0.25"/>
    <row r="54" spans="10:13" hidden="1" x14ac:dyDescent="0.25"/>
    <row r="55" spans="10:13" hidden="1" x14ac:dyDescent="0.25"/>
    <row r="56" spans="10:13" hidden="1" x14ac:dyDescent="0.25"/>
    <row r="57" spans="10:13" hidden="1" x14ac:dyDescent="0.25"/>
    <row r="58" spans="10:13" hidden="1" x14ac:dyDescent="0.25"/>
    <row r="59" spans="10:13" hidden="1" x14ac:dyDescent="0.25"/>
    <row r="60" spans="10:13" hidden="1" x14ac:dyDescent="0.25"/>
    <row r="61" spans="10:13" hidden="1" x14ac:dyDescent="0.25"/>
    <row r="62" spans="10:13" hidden="1" x14ac:dyDescent="0.25"/>
    <row r="63" spans="10:13" hidden="1" x14ac:dyDescent="0.25"/>
    <row r="64" spans="10:13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5" width="9.109375" hidden="1" customWidth="1"/>
    <col min="16" max="49" width="0" hidden="1" customWidth="1"/>
  </cols>
  <sheetData>
    <row r="1" spans="1:45" ht="18" x14ac:dyDescent="0.35">
      <c r="B1" s="123" t="str">
        <f>'[15]Team Report'!B1</f>
        <v>Enron North America</v>
      </c>
      <c r="C1" s="123"/>
      <c r="D1" s="123"/>
      <c r="E1" s="123"/>
      <c r="F1" s="123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3" t="s">
        <v>131</v>
      </c>
      <c r="C2" s="123"/>
      <c r="D2" s="123"/>
      <c r="E2" s="123"/>
      <c r="F2" s="123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4" t="s">
        <v>1</v>
      </c>
      <c r="C3" s="124"/>
      <c r="D3" s="124"/>
      <c r="E3" s="124"/>
      <c r="F3" s="124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28" t="s">
        <v>131</v>
      </c>
      <c r="K4" s="128"/>
      <c r="L4" s="128"/>
      <c r="M4" s="128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t="13.8" hidden="1" x14ac:dyDescent="0.3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ht="13.8" x14ac:dyDescent="0.3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ht="13.8" x14ac:dyDescent="0.3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ht="13.8" x14ac:dyDescent="0.3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ht="13.8" x14ac:dyDescent="0.3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ht="13.8" x14ac:dyDescent="0.3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ht="13.8" x14ac:dyDescent="0.3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ht="13.8" x14ac:dyDescent="0.3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5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ht="13.8" x14ac:dyDescent="0.3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ht="13.8" x14ac:dyDescent="0.3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ht="13.8" x14ac:dyDescent="0.3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5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t="13.8" hidden="1" x14ac:dyDescent="0.3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t="13.8" hidden="1" x14ac:dyDescent="0.3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5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5">
      <c r="K41"/>
      <c r="M41"/>
    </row>
    <row r="42" spans="1:14" x14ac:dyDescent="0.25">
      <c r="I42" t="s">
        <v>144</v>
      </c>
      <c r="K42"/>
      <c r="M42"/>
    </row>
    <row r="44" spans="1:14" x14ac:dyDescent="0.25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topLeftCell="A3" zoomScaleNormal="100" workbookViewId="0">
      <selection activeCell="H8" sqref="H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3" t="s">
        <v>197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1722480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59395.862068965514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1143000</v>
      </c>
      <c r="I10" s="42"/>
      <c r="J10" s="17"/>
      <c r="K10" s="17"/>
      <c r="L10" s="43"/>
      <c r="Q10" s="15">
        <f t="shared" si="1"/>
        <v>39413.793103448275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573096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19761.931034482757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206735.78346760411</v>
      </c>
      <c r="I12" s="42"/>
      <c r="J12" s="17"/>
      <c r="K12" s="17"/>
      <c r="L12" s="43"/>
      <c r="Q12" s="15">
        <f t="shared" si="1"/>
        <v>7128.8201195725551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263160.28591867024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9074.4926178851802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7.0929180444966183E-2</v>
      </c>
      <c r="Q14" s="15">
        <f t="shared" si="1"/>
        <v>2.4458338084471097E-3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36554.538796244437</v>
      </c>
      <c r="Q15" s="15">
        <f t="shared" si="1"/>
        <v>1260.5013378015324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2279.0359789624672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78.5874475504299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47101.095171026718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1624.1756955526455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71835.380820475169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2477.0820972577644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21.927272355224662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0.75611283983533317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159912.27365153455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5514.2163328115357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106651.18223430458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3677.6269735967098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4332827.5742403585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149407.84738759859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29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H8" sqref="H8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0" hidden="1" customWidth="1"/>
  </cols>
  <sheetData>
    <row r="1" spans="1:47" ht="18" x14ac:dyDescent="0.35">
      <c r="B1" s="123" t="str">
        <f>'[17]Team Report'!B1</f>
        <v>Enron North America</v>
      </c>
      <c r="C1" s="123"/>
      <c r="D1" s="125"/>
      <c r="E1" s="125"/>
      <c r="F1" s="125"/>
      <c r="G1" s="125"/>
      <c r="H1" s="125"/>
      <c r="I1" s="1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3" t="s">
        <v>196</v>
      </c>
      <c r="C2" s="123"/>
      <c r="D2" s="125"/>
      <c r="E2" s="125"/>
      <c r="F2" s="125"/>
      <c r="G2" s="125"/>
      <c r="H2" s="125"/>
      <c r="I2" s="12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6" t="s">
        <v>1</v>
      </c>
      <c r="C3" s="126"/>
      <c r="D3" s="127"/>
      <c r="E3" s="127"/>
      <c r="F3" s="127"/>
      <c r="G3" s="127"/>
      <c r="H3" s="127"/>
      <c r="I3" s="12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5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5">
      <c r="M28">
        <f>SUM(M16:M27)</f>
        <v>2</v>
      </c>
      <c r="N28" s="25">
        <f>SUM(N16:N27)*1.2</f>
        <v>260640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H8" sqref="H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9.109375" hidden="1" customWidth="1"/>
    <col min="18" max="55" width="0" hidden="1" customWidth="1"/>
  </cols>
  <sheetData>
    <row r="1" spans="1:44" ht="18" x14ac:dyDescent="0.3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3" t="s">
        <v>178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5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5</v>
      </c>
      <c r="L28" s="25">
        <f>SUM(L16:L27)*1.2</f>
        <v>719400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5">
      <c r="L30" s="25">
        <f>L28*1.2</f>
        <v>863280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  <col min="15" max="15" width="0" hidden="1" customWidth="1"/>
  </cols>
  <sheetData>
    <row r="1" spans="1:45" ht="18" x14ac:dyDescent="0.35">
      <c r="B1" s="123" t="str">
        <f>'[13]Team Report'!B1</f>
        <v>Enron North America</v>
      </c>
      <c r="C1" s="123"/>
      <c r="D1" s="123"/>
      <c r="E1" s="123"/>
      <c r="F1" s="125"/>
      <c r="G1" s="125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3" t="s">
        <v>137</v>
      </c>
      <c r="C2" s="123"/>
      <c r="D2" s="123"/>
      <c r="E2" s="123"/>
      <c r="F2" s="125"/>
      <c r="G2" s="125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3" t="s">
        <v>1</v>
      </c>
      <c r="C3" s="123"/>
      <c r="D3" s="123"/>
      <c r="E3" s="123"/>
      <c r="F3" s="125"/>
      <c r="G3" s="125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28"/>
      <c r="K4" s="128"/>
      <c r="L4" s="128"/>
      <c r="M4" s="128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5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171</v>
      </c>
    </row>
    <row r="47" spans="1:13" ht="13.8" x14ac:dyDescent="0.3">
      <c r="B47" s="14" t="s">
        <v>172</v>
      </c>
    </row>
    <row r="48" spans="1:13" ht="13.8" x14ac:dyDescent="0.3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1.8867187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</cols>
  <sheetData>
    <row r="1" spans="1:45" ht="18" x14ac:dyDescent="0.35">
      <c r="B1" s="123" t="str">
        <f>'[14]Team Report'!B1</f>
        <v>Enron North America</v>
      </c>
      <c r="C1" s="123"/>
      <c r="D1" s="123"/>
      <c r="E1" s="123"/>
      <c r="F1" s="125"/>
      <c r="G1" s="125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3" t="str">
        <f>"IT EOL"</f>
        <v>IT EOL</v>
      </c>
      <c r="C2" s="123"/>
      <c r="D2" s="123"/>
      <c r="E2" s="123"/>
      <c r="F2" s="125"/>
      <c r="G2" s="125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3" t="s">
        <v>1</v>
      </c>
      <c r="C3" s="123"/>
      <c r="D3" s="123"/>
      <c r="E3" s="123"/>
      <c r="F3" s="125"/>
      <c r="G3" s="125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28"/>
      <c r="K4" s="128"/>
      <c r="L4" s="128"/>
      <c r="M4" s="128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t="13.8" hidden="1" x14ac:dyDescent="0.3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ht="13.8" x14ac:dyDescent="0.3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ht="13.8" x14ac:dyDescent="0.3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ht="13.8" x14ac:dyDescent="0.3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ht="13.8" x14ac:dyDescent="0.3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ht="13.8" x14ac:dyDescent="0.3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ht="13.8" x14ac:dyDescent="0.3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5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ht="13.8" x14ac:dyDescent="0.3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t="13.8" hidden="1" x14ac:dyDescent="0.3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t="13.8" hidden="1" x14ac:dyDescent="0.3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x14ac:dyDescent="0.25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69" width="0" hidden="1" customWidth="1"/>
  </cols>
  <sheetData>
    <row r="1" spans="1:45" ht="18" x14ac:dyDescent="0.35">
      <c r="B1" s="123" t="str">
        <f>'[13]Team Report'!B1</f>
        <v>Enron North America</v>
      </c>
      <c r="C1" s="123"/>
      <c r="D1" s="123"/>
      <c r="E1" s="123"/>
      <c r="F1" s="125"/>
      <c r="G1" s="125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3" t="s">
        <v>199</v>
      </c>
      <c r="C2" s="123"/>
      <c r="D2" s="123"/>
      <c r="E2" s="123"/>
      <c r="F2" s="125"/>
      <c r="G2" s="125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3" t="s">
        <v>1</v>
      </c>
      <c r="C3" s="123"/>
      <c r="D3" s="123"/>
      <c r="E3" s="123"/>
      <c r="F3" s="125"/>
      <c r="G3" s="125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28"/>
      <c r="K4" s="128"/>
      <c r="L4" s="128"/>
      <c r="M4" s="128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ht="13.8" x14ac:dyDescent="0.3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5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200</v>
      </c>
    </row>
    <row r="47" spans="1:13" ht="13.8" x14ac:dyDescent="0.3">
      <c r="B47" s="14"/>
    </row>
    <row r="48" spans="1:13" ht="13.8" x14ac:dyDescent="0.3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3" t="s">
        <v>197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1227480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53368.695652173912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1077000</v>
      </c>
      <c r="I10" s="42"/>
      <c r="J10" s="17"/>
      <c r="K10" s="17"/>
      <c r="L10" s="43"/>
      <c r="Q10" s="15">
        <f t="shared" si="1"/>
        <v>46826.086956521736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460896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20038.956521739132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135747.80899569398</v>
      </c>
      <c r="I12" s="42"/>
      <c r="J12" s="17"/>
      <c r="K12" s="17"/>
      <c r="L12" s="43"/>
      <c r="Q12" s="15">
        <f t="shared" si="1"/>
        <v>5902.0786519866951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185521.76367147925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8066.1636378904022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4.504154002164687E-2</v>
      </c>
      <c r="Q14" s="15">
        <f t="shared" si="1"/>
        <v>1.958327827028125E-3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22651.78212208713</v>
      </c>
      <c r="Q15" s="15">
        <f t="shared" si="1"/>
        <v>984.86009226465785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1060.1595744680851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46.093894542090659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11780.889508105371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512.21258730892919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55025.093719351571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2392.3953791022423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9.3987330293819653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0.40864056649486807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98766.75311220868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4294.2066570525512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98484.748077001204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4281.9455685652702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3374424.4425549651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146714.10619804193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14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23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5" width="9.109375" hidden="1" customWidth="1"/>
    <col min="16" max="48" width="0" hidden="1" customWidth="1"/>
  </cols>
  <sheetData>
    <row r="1" spans="1:45" ht="18" x14ac:dyDescent="0.3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3" t="s">
        <v>89</v>
      </c>
      <c r="C2" s="123"/>
      <c r="D2" s="123"/>
      <c r="E2" s="123"/>
      <c r="F2" s="123"/>
      <c r="G2" s="123"/>
      <c r="H2" s="1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4" t="s">
        <v>1</v>
      </c>
      <c r="C3" s="124"/>
      <c r="D3" s="124"/>
      <c r="E3" s="124"/>
      <c r="F3" s="124"/>
      <c r="G3" s="124"/>
      <c r="H3" s="12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5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ht="13.8" x14ac:dyDescent="0.3">
      <c r="B28" s="27"/>
      <c r="L28">
        <f>SUM(L16:L27)</f>
        <v>64</v>
      </c>
      <c r="M28" s="25">
        <f>SUM(M16:M27)</f>
        <v>7728000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4.88671875" customWidth="1"/>
    <col min="7" max="7" width="13.33203125" hidden="1" customWidth="1"/>
    <col min="8" max="8" width="1.6640625" hidden="1" customWidth="1"/>
    <col min="9" max="9" width="19.44140625" hidden="1" customWidth="1"/>
    <col min="10" max="10" width="12" hidden="1" customWidth="1"/>
    <col min="11" max="11" width="8.88671875" hidden="1" customWidth="1"/>
    <col min="12" max="12" width="12.6640625" hidden="1" customWidth="1"/>
    <col min="13" max="13" width="9.109375" hidden="1" customWidth="1"/>
    <col min="14" max="14" width="11.33203125" hidden="1" customWidth="1"/>
    <col min="15" max="15" width="9.109375" hidden="1" customWidth="1"/>
  </cols>
  <sheetData>
    <row r="1" spans="1:16" ht="18" x14ac:dyDescent="0.35">
      <c r="B1" s="123" t="str">
        <f>'[7]Team Report'!B1</f>
        <v>Enron North America</v>
      </c>
      <c r="C1" s="123"/>
      <c r="D1" s="123"/>
      <c r="E1" s="123"/>
      <c r="F1" s="123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35">
      <c r="B2" s="123" t="str">
        <f>'[7]Pull Sheet'!E9</f>
        <v>Competitive Analysis</v>
      </c>
      <c r="C2" s="123"/>
      <c r="D2" s="123"/>
      <c r="E2" s="123"/>
      <c r="F2" s="123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35">
      <c r="B3" s="124" t="s">
        <v>1</v>
      </c>
      <c r="C3" s="124"/>
      <c r="D3" s="124"/>
      <c r="E3" s="124"/>
      <c r="F3" s="124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8" thickBot="1" x14ac:dyDescent="0.3"/>
    <row r="5" spans="1:16" x14ac:dyDescent="0.25">
      <c r="I5" s="4"/>
      <c r="J5" s="40"/>
      <c r="K5" s="40"/>
      <c r="L5" s="41"/>
    </row>
    <row r="6" spans="1:16" ht="13.8" x14ac:dyDescent="0.3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ht="13.8" x14ac:dyDescent="0.3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ht="13.8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ht="13.8" x14ac:dyDescent="0.3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ht="13.8" x14ac:dyDescent="0.3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ht="13.8" x14ac:dyDescent="0.3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4.4" thickBot="1" x14ac:dyDescent="0.3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ht="13.8" x14ac:dyDescent="0.3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ht="13.8" x14ac:dyDescent="0.3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ht="13.8" x14ac:dyDescent="0.3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ht="13.8" x14ac:dyDescent="0.3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ht="13.8" x14ac:dyDescent="0.3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ht="13.8" x14ac:dyDescent="0.3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5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5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5">
      <c r="J30" s="25"/>
      <c r="K30" s="25"/>
      <c r="L30" s="25"/>
    </row>
    <row r="31" spans="1:15" ht="13.8" hidden="1" x14ac:dyDescent="0.3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t="13.8" hidden="1" x14ac:dyDescent="0.3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t="13.8" hidden="1" x14ac:dyDescent="0.3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t="13.8" hidden="1" x14ac:dyDescent="0.3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t="13.8" hidden="1" x14ac:dyDescent="0.3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t="13.8" hidden="1" x14ac:dyDescent="0.3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t="13.8" hidden="1" x14ac:dyDescent="0.3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t="13.8" hidden="1" x14ac:dyDescent="0.3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t="13.8" hidden="1" x14ac:dyDescent="0.3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5">
      <c r="C41" s="54">
        <f>C23+C31+C32+C33+C34+C35+C36+C37+C38</f>
        <v>143407.2899999998</v>
      </c>
    </row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topLeftCell="A4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12.6640625" hidden="1" customWidth="1"/>
    <col min="18" max="44" width="0" hidden="1" customWidth="1"/>
  </cols>
  <sheetData>
    <row r="1" spans="1:44" ht="18" x14ac:dyDescent="0.3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3" t="s">
        <v>190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579480</v>
      </c>
      <c r="I8" s="42" t="s">
        <v>11</v>
      </c>
      <c r="J8" s="17">
        <v>0</v>
      </c>
      <c r="K8" s="17"/>
      <c r="L8" s="43">
        <f>L30</f>
        <v>1558656</v>
      </c>
      <c r="Q8" s="15">
        <f>+H8/$H$29*$Q$29</f>
        <v>44575.384615384617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719400</v>
      </c>
      <c r="I10" s="42"/>
      <c r="J10" s="17"/>
      <c r="K10" s="17"/>
      <c r="L10" s="43"/>
      <c r="Q10" s="15">
        <f t="shared" si="1"/>
        <v>55338.461538461539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259776</v>
      </c>
      <c r="I11" s="42" t="s">
        <v>16</v>
      </c>
      <c r="J11" s="17">
        <f>(E12+E13+E14+E15+E16+E17+E18+E19+E20+E21+E22)/E29</f>
        <v>48270.181250000009</v>
      </c>
      <c r="K11" s="17">
        <f>K28</f>
        <v>13</v>
      </c>
      <c r="L11" s="43">
        <f>J11*K11</f>
        <v>627512.35625000007</v>
      </c>
      <c r="Q11" s="15">
        <f t="shared" si="1"/>
        <v>19982.76923076923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80112.158749999973</v>
      </c>
      <c r="I12" s="42"/>
      <c r="J12" s="17"/>
      <c r="K12" s="17"/>
      <c r="L12" s="43"/>
      <c r="Q12" s="15">
        <f t="shared" si="1"/>
        <v>6162.4737499999983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71304.439916666684</v>
      </c>
      <c r="I13" s="46" t="s">
        <v>21</v>
      </c>
      <c r="J13" s="47"/>
      <c r="K13" s="47"/>
      <c r="L13" s="48">
        <f>L8+L11</f>
        <v>2186168.3562500002</v>
      </c>
      <c r="N13" s="25">
        <v>24109311.029375006</v>
      </c>
      <c r="P13" s="49">
        <f>N13-L13</f>
        <v>21923142.673125006</v>
      </c>
      <c r="Q13" s="15">
        <f t="shared" si="1"/>
        <v>5484.9569166666679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2.6000000002143978E-2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11327.658333333333</v>
      </c>
      <c r="Q15" s="15">
        <f t="shared" si="1"/>
        <v>871.35833333333335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639.16666666666663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11608.449666666669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892.95766666666691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11831.118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1.7333333333333334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14710.465249999987</v>
      </c>
      <c r="I21" s="25" t="s">
        <v>43</v>
      </c>
      <c r="J21" s="25">
        <v>60500</v>
      </c>
      <c r="K21" s="25">
        <v>6</v>
      </c>
      <c r="L21" s="25">
        <f t="shared" si="3"/>
        <v>363000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98302.140333333518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7561.7031025641172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1858493.3562500002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142961.02740384618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13</v>
      </c>
      <c r="L28" s="25">
        <f>SUM(L16:L27)*1.2</f>
        <v>1298880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1558656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13</v>
      </c>
      <c r="L34" s="37">
        <f>+J34*K34</f>
        <v>627512.35625000007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6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2" width="0" hidden="1" customWidth="1"/>
  </cols>
  <sheetData>
    <row r="1" spans="1:45" ht="18" x14ac:dyDescent="0.3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3" t="s">
        <v>194</v>
      </c>
      <c r="C2" s="123"/>
      <c r="D2" s="123"/>
      <c r="E2" s="123"/>
      <c r="F2" s="123"/>
      <c r="G2" s="123"/>
      <c r="H2" s="1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4" t="s">
        <v>1</v>
      </c>
      <c r="C3" s="124"/>
      <c r="D3" s="124"/>
      <c r="E3" s="124"/>
      <c r="F3" s="124"/>
      <c r="G3" s="124"/>
      <c r="H3" s="12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ht="13.8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3.0184397172737625E-2</v>
      </c>
      <c r="H14" s="16">
        <f t="shared" si="0"/>
        <v>2.9853903459396468E-8</v>
      </c>
      <c r="N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1032453.2733049644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147493.32475785207</v>
      </c>
    </row>
    <row r="24" spans="1:14" x14ac:dyDescent="0.25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7</v>
      </c>
      <c r="M28" s="25">
        <f>SUM(M16:M27)</f>
        <v>675600</v>
      </c>
    </row>
    <row r="29" spans="1:14" ht="13.8" x14ac:dyDescent="0.3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5">
      <c r="I31" s="33" t="s">
        <v>57</v>
      </c>
      <c r="J31" s="25"/>
      <c r="K31" s="25"/>
      <c r="L31" s="25"/>
    </row>
    <row r="32" spans="1:14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55" width="0" hidden="1" customWidth="1"/>
  </cols>
  <sheetData>
    <row r="1" spans="1:47" ht="18" x14ac:dyDescent="0.35">
      <c r="B1" s="123" t="str">
        <f>'[17]Team Report'!B1</f>
        <v>Enron North America</v>
      </c>
      <c r="C1" s="123"/>
      <c r="D1" s="125"/>
      <c r="E1" s="125"/>
      <c r="F1" s="125"/>
      <c r="G1" s="125"/>
      <c r="H1" s="125"/>
      <c r="I1" s="1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3" t="s">
        <v>192</v>
      </c>
      <c r="C2" s="123"/>
      <c r="D2" s="125"/>
      <c r="E2" s="125"/>
      <c r="F2" s="125"/>
      <c r="G2" s="125"/>
      <c r="H2" s="125"/>
      <c r="I2" s="12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6" t="s">
        <v>1</v>
      </c>
      <c r="C3" s="126"/>
      <c r="D3" s="127"/>
      <c r="E3" s="127"/>
      <c r="F3" s="127"/>
      <c r="G3" s="127"/>
      <c r="H3" s="127"/>
      <c r="I3" s="12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0.51648412200982807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6.8864549601310401E-2</v>
      </c>
      <c r="K10" s="7"/>
      <c r="L10" s="8"/>
      <c r="M10" s="8"/>
      <c r="N10" s="9"/>
      <c r="O10" s="15">
        <f t="shared" si="1"/>
        <v>11000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0.11706973432222768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7.4069013471475931E-2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8.1008210094911007E-2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2.5887640423319307E-2</v>
      </c>
      <c r="H14" s="15"/>
      <c r="I14" s="16">
        <f t="shared" si="0"/>
        <v>2.7011222696856981E-8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1.4506167827006896E-2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1.2717784032601552E-3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3.6853182648526238E-2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1.7539891664963548E-2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1.3072306330855491E-5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6.3799374728459854E-2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8.5208759104765646E-3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958403.1316853934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159733.85528089892</v>
      </c>
    </row>
    <row r="24" spans="1:15" x14ac:dyDescent="0.25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6</v>
      </c>
      <c r="N28" s="25">
        <f>SUM(N16:N27)*1.2</f>
        <v>673200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47" width="0" hidden="1" customWidth="1"/>
  </cols>
  <sheetData>
    <row r="1" spans="1:47" ht="18" x14ac:dyDescent="0.35">
      <c r="B1" s="123" t="str">
        <f>'[17]Team Report'!B1</f>
        <v>Enron North America</v>
      </c>
      <c r="C1" s="123"/>
      <c r="D1" s="125"/>
      <c r="E1" s="125"/>
      <c r="F1" s="125"/>
      <c r="G1" s="125"/>
      <c r="H1" s="125"/>
      <c r="I1" s="1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3" t="s">
        <v>193</v>
      </c>
      <c r="C2" s="123"/>
      <c r="D2" s="125"/>
      <c r="E2" s="125"/>
      <c r="F2" s="125"/>
      <c r="G2" s="125"/>
      <c r="H2" s="125"/>
      <c r="I2" s="12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6" t="s">
        <v>1</v>
      </c>
      <c r="C3" s="126"/>
      <c r="D3" s="127"/>
      <c r="E3" s="127"/>
      <c r="F3" s="127"/>
      <c r="G3" s="127"/>
      <c r="H3" s="127"/>
      <c r="I3" s="12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5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3</v>
      </c>
      <c r="N28" s="25">
        <f>SUM(N16:N27)*1.2</f>
        <v>339840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43" width="0" hidden="1" customWidth="1"/>
  </cols>
  <sheetData>
    <row r="1" spans="1:44" ht="18" x14ac:dyDescent="0.3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3" t="s">
        <v>191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5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3</v>
      </c>
      <c r="L28" s="25">
        <f>SUM(L16:L27)*1.2</f>
        <v>475200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570240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0" hidden="1" customWidth="1"/>
    <col min="13" max="13" width="14" hidden="1" customWidth="1"/>
    <col min="14" max="14" width="10.88671875" bestFit="1" customWidth="1"/>
  </cols>
  <sheetData>
    <row r="1" spans="1:45" ht="18" x14ac:dyDescent="0.3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3" t="s">
        <v>195</v>
      </c>
      <c r="C2" s="123"/>
      <c r="D2" s="123"/>
      <c r="E2" s="123"/>
      <c r="F2" s="123"/>
      <c r="G2" s="123"/>
      <c r="H2" s="1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4" t="s">
        <v>1</v>
      </c>
      <c r="C3" s="124"/>
      <c r="D3" s="124"/>
      <c r="E3" s="124"/>
      <c r="F3" s="124"/>
      <c r="G3" s="124"/>
      <c r="H3" s="12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ht="13.8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5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6</v>
      </c>
      <c r="M28" s="25">
        <f>SUM(M16:M27)</f>
        <v>564000</v>
      </c>
    </row>
    <row r="29" spans="1:14" ht="13.8" x14ac:dyDescent="0.3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5">
      <c r="I31" s="33" t="s">
        <v>57</v>
      </c>
      <c r="J31" s="25"/>
      <c r="K31" s="25"/>
      <c r="L31" s="25"/>
    </row>
    <row r="32" spans="1:14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72" width="0" hidden="1" customWidth="1"/>
  </cols>
  <sheetData>
    <row r="1" spans="1:47" ht="18" x14ac:dyDescent="0.35">
      <c r="B1" s="123" t="str">
        <f>'[17]Team Report'!B1</f>
        <v>Enron North America</v>
      </c>
      <c r="C1" s="123"/>
      <c r="D1" s="125"/>
      <c r="E1" s="125"/>
      <c r="F1" s="125"/>
      <c r="G1" s="125"/>
      <c r="H1" s="125"/>
      <c r="I1" s="1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3" t="s">
        <v>0</v>
      </c>
      <c r="C2" s="123"/>
      <c r="D2" s="125"/>
      <c r="E2" s="125"/>
      <c r="F2" s="125"/>
      <c r="G2" s="125"/>
      <c r="H2" s="125"/>
      <c r="I2" s="12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6" t="s">
        <v>1</v>
      </c>
      <c r="C3" s="126"/>
      <c r="D3" s="127"/>
      <c r="E3" s="127"/>
      <c r="F3" s="127"/>
      <c r="G3" s="127"/>
      <c r="H3" s="127"/>
      <c r="I3" s="12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5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5">
      <c r="M28">
        <f>SUM(M16:M27)</f>
        <v>42</v>
      </c>
      <c r="N28" s="25">
        <f>SUM(N16:N27)*1.2</f>
        <v>5891760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6" width="9.109375" hidden="1" customWidth="1"/>
    <col min="37" max="40" width="0" hidden="1" customWidth="1"/>
  </cols>
  <sheetData>
    <row r="1" spans="1:43" ht="18" x14ac:dyDescent="0.35">
      <c r="B1" s="123" t="str">
        <f>'[3]Team Report'!B1</f>
        <v>Enron North America</v>
      </c>
      <c r="C1" s="123"/>
      <c r="D1" s="123"/>
      <c r="E1" s="123"/>
      <c r="F1" s="123"/>
      <c r="G1" s="123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3" t="s">
        <v>90</v>
      </c>
      <c r="C2" s="123"/>
      <c r="D2" s="123"/>
      <c r="E2" s="123"/>
      <c r="F2" s="123"/>
      <c r="G2" s="123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4" t="s">
        <v>1</v>
      </c>
      <c r="C3" s="124"/>
      <c r="D3" s="124"/>
      <c r="E3" s="124"/>
      <c r="F3" s="124"/>
      <c r="G3" s="124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5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27</v>
      </c>
      <c r="K28">
        <f>SUM(K16:K27)*1.2</f>
        <v>3912480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0" hidden="1" customWidth="1"/>
    <col min="15" max="15" width="9.109375" hidden="1" customWidth="1"/>
    <col min="16" max="20" width="0" hidden="1" customWidth="1"/>
  </cols>
  <sheetData>
    <row r="1" spans="1:45" ht="18" x14ac:dyDescent="0.35">
      <c r="B1" s="123" t="str">
        <f>'[16]Team Report'!B1</f>
        <v>Enron North America</v>
      </c>
      <c r="C1" s="123"/>
      <c r="D1" s="123"/>
      <c r="E1" s="123"/>
      <c r="F1" s="123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3" t="str">
        <f>'[16]Pull Sheet'!E9</f>
        <v>Office of the Chair</v>
      </c>
      <c r="C2" s="123"/>
      <c r="D2" s="123"/>
      <c r="E2" s="123"/>
      <c r="F2" s="123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3" t="s">
        <v>1</v>
      </c>
      <c r="C3" s="123"/>
      <c r="D3" s="123"/>
      <c r="E3" s="123"/>
      <c r="F3" s="123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28"/>
      <c r="K4" s="128"/>
      <c r="L4" s="128"/>
      <c r="M4" s="128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ht="13.8" x14ac:dyDescent="0.3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ht="13.8" x14ac:dyDescent="0.3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ht="13.8" x14ac:dyDescent="0.3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ht="13.8" x14ac:dyDescent="0.3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ht="13.8" x14ac:dyDescent="0.3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ht="13.8" x14ac:dyDescent="0.3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ht="13.8" x14ac:dyDescent="0.3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ht="13.8" x14ac:dyDescent="0.3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ht="13.8" x14ac:dyDescent="0.3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ht="13.8" x14ac:dyDescent="0.3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ht="13.8" x14ac:dyDescent="0.3">
      <c r="J26" s="25"/>
      <c r="M26"/>
      <c r="O26" s="15"/>
    </row>
    <row r="27" spans="1:15" ht="13.8" x14ac:dyDescent="0.3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5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ht="13.8" x14ac:dyDescent="0.3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ht="13.8" x14ac:dyDescent="0.3">
      <c r="B30" s="27"/>
      <c r="K30"/>
      <c r="M30"/>
    </row>
    <row r="31" spans="1:15" ht="13.8" hidden="1" x14ac:dyDescent="0.3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t="13.8" hidden="1" x14ac:dyDescent="0.3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t="13.8" hidden="1" x14ac:dyDescent="0.3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t="13.8" hidden="1" x14ac:dyDescent="0.3">
      <c r="B40" s="14" t="s">
        <v>42</v>
      </c>
      <c r="C40" s="15">
        <v>243106037</v>
      </c>
      <c r="E40" s="15"/>
      <c r="F40" s="15"/>
      <c r="N40" s="25"/>
    </row>
    <row r="44" spans="1:14" x14ac:dyDescent="0.25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9" width="9.1093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22" width="9.109375" hidden="1" customWidth="1"/>
    <col min="23" max="52" width="0" hidden="1" customWidth="1"/>
  </cols>
  <sheetData>
    <row r="1" spans="1:44" ht="18" x14ac:dyDescent="0.35">
      <c r="B1" s="123" t="str">
        <f>'[5]Team Report'!B1</f>
        <v>Enron North America</v>
      </c>
      <c r="C1" s="123"/>
      <c r="D1" s="123"/>
      <c r="E1" s="123"/>
      <c r="F1" s="123"/>
      <c r="G1" s="123"/>
      <c r="H1" s="123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3" t="s">
        <v>106</v>
      </c>
      <c r="C2" s="123"/>
      <c r="D2" s="123"/>
      <c r="E2" s="123"/>
      <c r="F2" s="123"/>
      <c r="G2" s="123"/>
      <c r="H2" s="123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24" t="s">
        <v>1</v>
      </c>
      <c r="C3" s="129"/>
      <c r="D3" s="129"/>
      <c r="E3" s="129"/>
      <c r="F3" s="129"/>
      <c r="G3" s="129"/>
      <c r="H3" s="129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28" t="s">
        <v>107</v>
      </c>
      <c r="K4" s="128"/>
      <c r="L4" s="128"/>
      <c r="M4" s="128"/>
      <c r="O4" s="128" t="s">
        <v>108</v>
      </c>
      <c r="P4" s="128"/>
      <c r="Q4" s="128"/>
      <c r="R4" s="128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ht="13.8" x14ac:dyDescent="0.3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4.4" thickBot="1" x14ac:dyDescent="0.3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5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ht="13.8" x14ac:dyDescent="0.3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ht="13.8" x14ac:dyDescent="0.3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ht="13.8" x14ac:dyDescent="0.3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4.4" hidden="1" thickBot="1" x14ac:dyDescent="0.3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28" t="s">
        <v>107</v>
      </c>
      <c r="K35" s="128"/>
      <c r="L35" s="128"/>
      <c r="M35" s="128"/>
      <c r="N35" s="25"/>
    </row>
    <row r="36" spans="1:17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ht="13.8" x14ac:dyDescent="0.3">
      <c r="A39" s="13"/>
      <c r="B39" s="14"/>
      <c r="C39" s="15"/>
      <c r="E39" s="15"/>
      <c r="F39" s="15"/>
      <c r="P39" t="s">
        <v>113</v>
      </c>
    </row>
    <row r="40" spans="1:17" ht="13.8" x14ac:dyDescent="0.3">
      <c r="A40" s="13"/>
      <c r="B40" s="14"/>
      <c r="C40" s="15"/>
      <c r="E40" s="15"/>
      <c r="F40" s="15"/>
      <c r="P40" t="s">
        <v>114</v>
      </c>
    </row>
    <row r="41" spans="1:17" ht="14.4" thickBot="1" x14ac:dyDescent="0.35">
      <c r="A41" s="13"/>
      <c r="B41" s="14"/>
      <c r="C41" s="15"/>
      <c r="E41" s="15"/>
      <c r="F41" s="15"/>
      <c r="J41" s="128" t="s">
        <v>108</v>
      </c>
      <c r="K41" s="128"/>
      <c r="L41" s="128"/>
      <c r="M41" s="128"/>
      <c r="N41" s="25"/>
      <c r="P41" t="s">
        <v>115</v>
      </c>
    </row>
    <row r="42" spans="1:17" x14ac:dyDescent="0.25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5">
      <c r="P44" t="s">
        <v>117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customWidth="1"/>
    <col min="8" max="8" width="3.109375" customWidth="1"/>
    <col min="9" max="9" width="13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0" hidden="1" customWidth="1"/>
  </cols>
  <sheetData>
    <row r="1" spans="1:45" ht="18" x14ac:dyDescent="0.35">
      <c r="B1" s="123" t="str">
        <f>'[1]Team Report'!B1</f>
        <v>Enron North America</v>
      </c>
      <c r="C1" s="123"/>
      <c r="D1" s="123"/>
      <c r="E1" s="123"/>
      <c r="F1" s="123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3" t="s">
        <v>70</v>
      </c>
      <c r="C2" s="123"/>
      <c r="D2" s="123"/>
      <c r="E2" s="123"/>
      <c r="F2" s="123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30" t="s">
        <v>1</v>
      </c>
      <c r="C3" s="130"/>
      <c r="D3" s="130"/>
      <c r="E3" s="130"/>
      <c r="F3" s="130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ht="13.8" x14ac:dyDescent="0.3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ht="13.8" x14ac:dyDescent="0.3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4.4" thickBot="1" x14ac:dyDescent="0.3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ht="13.8" x14ac:dyDescent="0.3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ht="13.8" x14ac:dyDescent="0.3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ht="13.8" x14ac:dyDescent="0.3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ht="13.8" x14ac:dyDescent="0.3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ht="13.8" x14ac:dyDescent="0.3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ht="13.8" x14ac:dyDescent="0.3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ht="13.8" x14ac:dyDescent="0.3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5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ht="13.8" x14ac:dyDescent="0.3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ht="13.8" x14ac:dyDescent="0.3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5">
      <c r="K28"/>
      <c r="L28">
        <f>SUM(L16:L27)</f>
        <v>3</v>
      </c>
      <c r="M28" s="25">
        <f>SUM(M16:M27)*1.2</f>
        <v>394560</v>
      </c>
    </row>
    <row r="29" spans="1:15" ht="13.8" x14ac:dyDescent="0.3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t="13.8" hidden="1" x14ac:dyDescent="0.3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t="13.8" hidden="1" x14ac:dyDescent="0.3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t="13.8" hidden="1" x14ac:dyDescent="0.3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t="13.8" hidden="1" x14ac:dyDescent="0.3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t="13.8" hidden="1" x14ac:dyDescent="0.3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t="13.8" hidden="1" x14ac:dyDescent="0.3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t="13.8" hidden="1" x14ac:dyDescent="0.3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t="13.8" hidden="1" x14ac:dyDescent="0.3">
      <c r="B40" s="14" t="s">
        <v>42</v>
      </c>
      <c r="C40" s="15">
        <v>434791</v>
      </c>
      <c r="E40" s="15"/>
      <c r="F40" s="15"/>
    </row>
    <row r="41" spans="1:13" hidden="1" x14ac:dyDescent="0.25"/>
    <row r="42" spans="1:13" hidden="1" x14ac:dyDescent="0.25"/>
    <row r="44" spans="1:13" x14ac:dyDescent="0.25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8" width="9.109375" hidden="1" customWidth="1"/>
    <col min="9" max="9" width="10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23" width="9.109375" hidden="1" customWidth="1"/>
    <col min="24" max="56" width="0" hidden="1" customWidth="1"/>
  </cols>
  <sheetData>
    <row r="1" spans="1:44" ht="18" x14ac:dyDescent="0.35">
      <c r="B1" s="123" t="str">
        <f>'[5]Team Report'!B1</f>
        <v>Enron North America</v>
      </c>
      <c r="C1" s="123"/>
      <c r="D1" s="123"/>
      <c r="E1" s="123"/>
      <c r="F1" s="123"/>
      <c r="G1" s="123"/>
      <c r="H1" s="123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3" t="s">
        <v>108</v>
      </c>
      <c r="C2" s="123"/>
      <c r="D2" s="123"/>
      <c r="E2" s="123"/>
      <c r="F2" s="123"/>
      <c r="G2" s="123"/>
      <c r="H2" s="123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24" t="s">
        <v>1</v>
      </c>
      <c r="C3" s="129"/>
      <c r="D3" s="129"/>
      <c r="E3" s="129"/>
      <c r="F3" s="129"/>
      <c r="G3" s="129"/>
      <c r="H3" s="129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28" t="s">
        <v>107</v>
      </c>
      <c r="K4" s="128"/>
      <c r="L4" s="128"/>
      <c r="M4" s="128"/>
      <c r="O4" s="128" t="s">
        <v>108</v>
      </c>
      <c r="P4" s="128"/>
      <c r="Q4" s="128"/>
      <c r="R4" s="128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ht="13.8" x14ac:dyDescent="0.3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t="13.8" hidden="1" x14ac:dyDescent="0.3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t="13.8" hidden="1" x14ac:dyDescent="0.3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4.4" thickBot="1" x14ac:dyDescent="0.3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5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ht="13.8" x14ac:dyDescent="0.3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ht="13.8" x14ac:dyDescent="0.3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ht="13.8" x14ac:dyDescent="0.3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4.4" hidden="1" thickBot="1" x14ac:dyDescent="0.3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28" t="s">
        <v>107</v>
      </c>
      <c r="K35" s="128"/>
      <c r="L35" s="128"/>
      <c r="M35" s="128"/>
      <c r="N35" s="25"/>
    </row>
    <row r="36" spans="1:17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ht="13.8" x14ac:dyDescent="0.3">
      <c r="A39" s="13"/>
      <c r="B39" s="14"/>
      <c r="C39" s="15"/>
      <c r="E39" s="15"/>
      <c r="F39" s="15"/>
      <c r="P39" t="s">
        <v>113</v>
      </c>
    </row>
    <row r="40" spans="1:17" ht="13.8" x14ac:dyDescent="0.3">
      <c r="A40" s="13"/>
      <c r="B40" s="14"/>
      <c r="C40" s="15"/>
      <c r="E40" s="15"/>
      <c r="F40" s="15"/>
      <c r="P40" t="s">
        <v>114</v>
      </c>
    </row>
    <row r="41" spans="1:17" ht="14.4" thickBot="1" x14ac:dyDescent="0.35">
      <c r="A41" s="13"/>
      <c r="B41" s="14"/>
      <c r="C41" s="15"/>
      <c r="E41" s="15"/>
      <c r="F41" s="15"/>
      <c r="J41" s="128" t="s">
        <v>108</v>
      </c>
      <c r="K41" s="128"/>
      <c r="L41" s="128"/>
      <c r="M41" s="128"/>
      <c r="N41" s="25"/>
      <c r="P41" t="s">
        <v>115</v>
      </c>
    </row>
    <row r="42" spans="1:17" x14ac:dyDescent="0.25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5">
      <c r="P44" t="s">
        <v>117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36</vt:i4>
      </vt:variant>
    </vt:vector>
  </HeadingPairs>
  <TitlesOfParts>
    <vt:vector size="72" baseType="lpstr">
      <vt:lpstr>Summary 2002</vt:lpstr>
      <vt:lpstr>Natural Gas</vt:lpstr>
      <vt:lpstr>East Power</vt:lpstr>
      <vt:lpstr>West Power</vt:lpstr>
      <vt:lpstr>Canada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Support'!Print_Area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Tax!Print_Area</vt:lpstr>
      <vt:lpstr>Weather!Print_Area</vt:lpstr>
      <vt:lpstr>'West - Fund'!Print_Area</vt:lpstr>
      <vt:lpstr>'West - Struct'!Print_Area</vt:lpstr>
      <vt:lpstr>'West Power'!Print_Area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2001-12-27T17:39:42Z</cp:lastPrinted>
  <dcterms:created xsi:type="dcterms:W3CDTF">2001-12-05T13:20:56Z</dcterms:created>
  <dcterms:modified xsi:type="dcterms:W3CDTF">2023-09-10T15:21:55Z</dcterms:modified>
</cp:coreProperties>
</file>