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57" activeTab="16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G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  <c r="B39" i="154"/>
  <c r="C39" i="154"/>
  <c r="D39" i="154"/>
  <c r="E39" i="154"/>
  <c r="F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<sst xmlns="http://schemas.openxmlformats.org/spreadsheetml/2006/main" count="876" uniqueCount="67">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</sst>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 refreshError="1"/>
      <sheetData sheetId="1" refreshError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 refreshError="1"/>
      <sheetData sheetId="4" refreshError="1"/>
      <sheetData sheetId="5"/>
      <sheetData sheetId="6"/>
      <sheetData sheetId="7">
        <row r="17">
          <cell r="K17">
            <v>26000</v>
          </cell>
        </row>
      </sheetData>
      <sheetData sheetId="8">
        <row r="20">
          <cell r="J20">
            <v>-33648840</v>
          </cell>
        </row>
        <row r="22">
          <cell r="J22">
            <v>16017804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1150120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10870644</v>
          </cell>
        </row>
        <row r="47">
          <cell r="G47">
            <v>0</v>
          </cell>
        </row>
      </sheetData>
      <sheetData sheetId="14">
        <row r="19">
          <cell r="J19">
            <v>160312634.80000001</v>
          </cell>
        </row>
      </sheetData>
      <sheetData sheetId="15"/>
      <sheetData sheetId="16"/>
      <sheetData sheetId="17" refreshError="1"/>
      <sheetData sheetId="18">
        <row r="12">
          <cell r="I12">
            <v>474613</v>
          </cell>
        </row>
      </sheetData>
      <sheetData sheetId="19"/>
      <sheetData sheetId="20">
        <row r="12">
          <cell r="I12">
            <v>4835935.17</v>
          </cell>
        </row>
      </sheetData>
      <sheetData sheetId="21">
        <row r="16">
          <cell r="K16">
            <v>4948402.5</v>
          </cell>
        </row>
        <row r="17">
          <cell r="K17">
            <v>4948402.5</v>
          </cell>
        </row>
        <row r="47">
          <cell r="I47">
            <v>4948403</v>
          </cell>
        </row>
      </sheetData>
      <sheetData sheetId="22">
        <row r="16">
          <cell r="K16">
            <v>347700</v>
          </cell>
        </row>
      </sheetData>
      <sheetData sheetId="23" refreshError="1"/>
      <sheetData sheetId="24" refreshError="1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-180.72000000003027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-180.72000000003027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-180.72000000003027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-180.72000000003027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-34161.87000000001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-34161.87000000001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-34161.87000000001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-34161.87000000001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-34161.87000000001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84599.759999996051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84599.759999996051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84599.759999996051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84599.759999996051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235248.71000000046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235248.71000000046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235248.71000000046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235248.71000000046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235248.71000000046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78566266.565999806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78566266.565999806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78566266.565999806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78566266.565999806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78566266.565999806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171625281.38000005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171625281.38000005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171625281.38000005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171625281.38000005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-220285.97399997525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-220285.97399997525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-220285.97399997525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-220285.97399997525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-220285.97399997525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445724.09000000358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445724.09000000358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445724.09000000358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445724.09000000358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445724.09000000358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-25588449.800000004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-25588449.800000004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-25588449.800000004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-25588449.800000004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-25588449.800000004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2460099.318591</v>
          </cell>
          <cell r="CG1097">
            <v>90212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2460099.318591</v>
          </cell>
          <cell r="CG1139">
            <v>90212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2460099.318591</v>
          </cell>
          <cell r="CG1181">
            <v>90212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2460099.318591</v>
          </cell>
          <cell r="CG1223">
            <v>90212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2460099.318591</v>
          </cell>
          <cell r="CG1265">
            <v>90212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1285632.5599999996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1285632.5599999996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1285632.5599999996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1285632.5599999996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23" sqref="L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f>SUMIF([2]Statements!$A$5:$A$1305,$A$3,[2]Statements!$BN$5:$BN$1305)-3</f>
        <v>471537.02600002475</v>
      </c>
      <c r="C8" s="68"/>
      <c r="D8" s="68">
        <f t="shared" ref="D8:D26" si="0">B8-C8</f>
        <v>471537.02600002475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>
        <f t="shared" ref="L8:L13" si="2">B8+E8-F8+J8</f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5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f>SUMIF([15]Statements!$A$5:$A$1305,$A$3,[15]Statements!$FF$5:$FF$1305)+11236</f>
        <v>4674319.0457288017</v>
      </c>
      <c r="C12" s="68"/>
      <c r="D12" s="68">
        <f t="shared" si="0"/>
        <v>4674319.0457288017</v>
      </c>
      <c r="E12" s="68">
        <v>0</v>
      </c>
      <c r="F12" s="68">
        <f>'[1]CARR FUTURES'!$I$12</f>
        <v>4835935.17</v>
      </c>
      <c r="G12" s="68"/>
      <c r="H12" s="68">
        <f t="shared" si="1"/>
        <v>4835935.17</v>
      </c>
      <c r="I12" s="68"/>
      <c r="J12" s="68"/>
      <c r="K12" s="68"/>
      <c r="L12" s="68">
        <f t="shared" si="2"/>
        <v>-161616.12427119818</v>
      </c>
      <c r="M12" s="12"/>
      <c r="N12" s="46"/>
      <c r="O12" s="46"/>
    </row>
    <row r="13" spans="1:17" x14ac:dyDescent="0.25">
      <c r="A13" t="s">
        <v>29</v>
      </c>
      <c r="B13" s="68">
        <f>SUMIF([4]Statements!$A$5:$A$1305,$A$3,[4]Statements!$CX$5:$CX$1305)-8</f>
        <v>546879.61000000313</v>
      </c>
      <c r="C13" s="68"/>
      <c r="D13" s="68">
        <f t="shared" si="0"/>
        <v>546879.61000000313</v>
      </c>
      <c r="E13" s="68">
        <v>0</v>
      </c>
      <c r="F13" s="68">
        <f>'[1]CREDIT SUISSE FIRST BOSTON'!$I$12</f>
        <v>474613</v>
      </c>
      <c r="G13" s="68"/>
      <c r="H13" s="68">
        <f t="shared" si="1"/>
        <v>474613</v>
      </c>
      <c r="I13" s="68"/>
      <c r="J13" s="68"/>
      <c r="K13" s="68"/>
      <c r="L13" s="68">
        <f t="shared" si="2"/>
        <v>72266.610000003129</v>
      </c>
      <c r="M13" s="12"/>
      <c r="N13" s="46"/>
      <c r="O13" s="46"/>
    </row>
    <row r="14" spans="1:17" x14ac:dyDescent="0.25">
      <c r="A14" t="s">
        <v>66</v>
      </c>
      <c r="B14" s="68">
        <f>SUMIF([16]Statements!$A$5:$A$1305,$A$3,[16]Statements!$CT$5:$CT$1305)-SUMIF([16]Statements!$A$5:$A$1305,$A$3,[16]Statements!$CX$5:$CX$1305)-5</f>
        <v>51554449.395999782</v>
      </c>
      <c r="C14" s="68"/>
      <c r="D14" s="68">
        <f t="shared" si="0"/>
        <v>51554449.395999782</v>
      </c>
      <c r="E14" s="68">
        <f>+'[1]EDF MANN'!$J$20</f>
        <v>-33648840</v>
      </c>
      <c r="F14" s="68">
        <f>'[1]EDF MANN'!$J$22</f>
        <v>16017804</v>
      </c>
      <c r="G14" s="69"/>
      <c r="H14" s="68">
        <f t="shared" si="1"/>
        <v>16017804</v>
      </c>
      <c r="I14" s="69"/>
      <c r="J14" s="69"/>
      <c r="K14" s="69"/>
      <c r="L14" s="68">
        <f t="shared" ref="L14:L20" si="3">B14+E14-F14+J14</f>
        <v>1887805.3959997818</v>
      </c>
      <c r="M14" s="12"/>
      <c r="N14" s="46"/>
      <c r="O14" s="46"/>
    </row>
    <row r="15" spans="1:17" x14ac:dyDescent="0.25">
      <c r="A15" t="s">
        <v>65</v>
      </c>
      <c r="B15" s="70">
        <f>SUMIF([5]Statements!$A$5:$A$1305,$A$3,[5]Statements!$BB$5:$BB$1305)-3</f>
        <v>11468155.759999996</v>
      </c>
      <c r="C15" s="70"/>
      <c r="D15" s="68">
        <f t="shared" si="0"/>
        <v>11468155.759999996</v>
      </c>
      <c r="E15" s="70">
        <v>0</v>
      </c>
      <c r="F15" s="70">
        <f>[1]Fimat!$K$12</f>
        <v>10870644</v>
      </c>
      <c r="G15" s="54">
        <f>[1]Fimat!$G$47</f>
        <v>0</v>
      </c>
      <c r="H15" s="54">
        <f t="shared" si="1"/>
        <v>10870644</v>
      </c>
      <c r="I15" s="54">
        <v>1</v>
      </c>
      <c r="J15" s="69">
        <f>SUMIF('[1]WIRE WORKSHEET'!$B$4:$B$36,A2,'[1]WIRE WORKSHEET'!$BB$4:$BB$36)</f>
        <v>-597512</v>
      </c>
      <c r="K15" s="54"/>
      <c r="L15" s="68">
        <f t="shared" si="3"/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f>SUMIF([6]Statements!$A$5:$A$1305,$A$3,[6]Statements!$CA$5:$CA$1305)-851</f>
        <v>511660.81859100005</v>
      </c>
      <c r="C16" s="68"/>
      <c r="D16" s="68">
        <f t="shared" si="0"/>
        <v>511660.81859100005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155752</v>
      </c>
      <c r="O17" s="46">
        <f>SUMIF([6]Statements!$BX$5:$BX$1305,$A$3,[6]Statements!$CH$5:$CH$1305)</f>
        <v>242220</v>
      </c>
    </row>
    <row r="18" spans="1:15" x14ac:dyDescent="0.25">
      <c r="A18" t="s">
        <v>35</v>
      </c>
      <c r="B18" s="68">
        <f>SUMIF([7]Statements!$A$5:$A$1305,$A$3,[7]Statements!$BB$5:$BB$1305)-5</f>
        <v>1264534.8700000001</v>
      </c>
      <c r="C18" s="68"/>
      <c r="D18" s="68">
        <f t="shared" si="0"/>
        <v>1264534.8700000001</v>
      </c>
      <c r="E18" s="68">
        <v>0</v>
      </c>
      <c r="F18" s="68">
        <f>'[1]JP Morgan'!$I$13</f>
        <v>1150120</v>
      </c>
      <c r="G18" s="68"/>
      <c r="H18" s="68">
        <f t="shared" si="1"/>
        <v>1150120</v>
      </c>
      <c r="I18" s="68"/>
      <c r="J18" s="68"/>
      <c r="K18" s="68"/>
      <c r="L18" s="68">
        <f t="shared" si="3"/>
        <v>114414.87000000011</v>
      </c>
      <c r="M18" s="12"/>
      <c r="N18" s="46"/>
      <c r="O18" s="46"/>
    </row>
    <row r="19" spans="1:15" x14ac:dyDescent="0.25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5">
      <c r="A20" s="18" t="s">
        <v>13</v>
      </c>
      <c r="B20" s="68">
        <f>SUMIF([17]Statements!$A$5:$A$1305,$A$3,[17]Statements!$DB$5:$DB$1305)-67725</f>
        <v>157018841.98000008</v>
      </c>
      <c r="C20" s="69"/>
      <c r="D20" s="68">
        <f t="shared" si="0"/>
        <v>157018841.98000008</v>
      </c>
      <c r="E20" s="69">
        <v>0</v>
      </c>
      <c r="F20" s="69">
        <f>[1]PARIBAS!$J$19</f>
        <v>160312634.80000001</v>
      </c>
      <c r="G20" s="69"/>
      <c r="H20" s="68">
        <f t="shared" si="1"/>
        <v>160312634.80000001</v>
      </c>
      <c r="I20" s="69"/>
      <c r="J20" s="69"/>
      <c r="K20" s="69"/>
      <c r="L20" s="68">
        <f t="shared" si="3"/>
        <v>-3293792.8199999332</v>
      </c>
      <c r="M20" s="12"/>
      <c r="N20" s="46"/>
      <c r="O20" s="46"/>
    </row>
    <row r="21" spans="1:15" x14ac:dyDescent="0.25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5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5">
      <c r="A23" t="s">
        <v>27</v>
      </c>
      <c r="B23" s="68">
        <f>SUMIF([10]Statements!$A$5:$A$1305,$A$3,[10]Statements!$BN$5:$BN$1305)</f>
        <v>34359.27999999997</v>
      </c>
      <c r="C23" s="68"/>
      <c r="D23" s="68">
        <f t="shared" si="0"/>
        <v>34359.27999999997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8359.2799999999697</v>
      </c>
      <c r="M23" s="12"/>
      <c r="N23" s="46"/>
      <c r="O23" s="46"/>
    </row>
    <row r="24" spans="1:15" x14ac:dyDescent="0.25">
      <c r="A24" t="s">
        <v>12</v>
      </c>
      <c r="B24" s="68">
        <f>SUMIF([11]Statements!$A$5:$A$1305,$A$3,[11]Statements!$CK$5:$CK$1305)+11383</f>
        <v>77310.12999999999</v>
      </c>
      <c r="C24" s="68"/>
      <c r="D24" s="68">
        <f t="shared" si="0"/>
        <v>77310.12999999999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>
        <f t="shared" si="4"/>
        <v>18810.12999999999</v>
      </c>
      <c r="M24" s="12"/>
      <c r="N24" s="46"/>
      <c r="O24" s="46"/>
    </row>
    <row r="25" spans="1:15" ht="12" customHeight="1" x14ac:dyDescent="0.25">
      <c r="A25" s="18" t="s">
        <v>62</v>
      </c>
      <c r="B25" s="68">
        <f>SUMIF([12]Statements!$A$5:$A$1305,$A$3,[12]Statements!$CP$5:$CP$1305)</f>
        <v>8839061.7599999942</v>
      </c>
      <c r="C25" s="68"/>
      <c r="D25" s="68">
        <f t="shared" si="0"/>
        <v>8839061.7599999942</v>
      </c>
      <c r="E25" s="69">
        <v>0</v>
      </c>
      <c r="F25" s="69">
        <f>'[1]Smith Barney'!ReqTotal</f>
        <v>4948402.5</v>
      </c>
      <c r="G25" s="69">
        <f>IF('[1]Smith Barney'!CurrentLoanValue&lt;50000000,IF('[1]Smith Barney'!CurrentLoanValue&gt;'[1]Smith Barney'!Requirements,'[1]Smith Barney'!Requirements,'[1]Smith Barney'!CurrentLoanValue),50000000)</f>
        <v>4948402.5</v>
      </c>
      <c r="H25" s="69">
        <f t="shared" si="1"/>
        <v>0</v>
      </c>
      <c r="I25" s="69"/>
      <c r="J25" s="69">
        <f>SUMIF('[1]WIRE WORKSHEET'!$B$4:$B$36,A2,'[1]WIRE WORKSHEET'!$BF$4:$BF$36)</f>
        <v>-3875575.5</v>
      </c>
      <c r="K25" s="69"/>
      <c r="L25" s="68">
        <f t="shared" si="4"/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f>SUMIF([13]Statements!$A$5:$A$1305,$A$3,[13]Statements!$CP$5:$CP$1305)</f>
        <v>283748.23000000045</v>
      </c>
      <c r="C26" s="68"/>
      <c r="D26" s="68">
        <f t="shared" si="0"/>
        <v>283748.23000000045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SUM(B7:B26)</f>
        <v>236744858.19574091</v>
      </c>
      <c r="C28" s="72">
        <f>SUM(C7:C26)</f>
        <v>0</v>
      </c>
      <c r="D28" s="72">
        <f>SUM(D7:D26)</f>
        <v>236744858.19574091</v>
      </c>
      <c r="E28" s="72">
        <f t="shared" ref="E28:L28" si="5">SUM(E7:E26)</f>
        <v>-33648840</v>
      </c>
      <c r="F28" s="72">
        <f t="shared" si="5"/>
        <v>199833964.47000003</v>
      </c>
      <c r="G28" s="72">
        <f t="shared" si="5"/>
        <v>4948402.5</v>
      </c>
      <c r="H28" s="72">
        <f t="shared" si="5"/>
        <v>194885561.97000003</v>
      </c>
      <c r="I28" s="72"/>
      <c r="J28" s="72">
        <f t="shared" si="5"/>
        <v>-4473087.5</v>
      </c>
      <c r="K28" s="72"/>
      <c r="L28" s="72">
        <f t="shared" si="5"/>
        <v>-1211033.7742590811</v>
      </c>
      <c r="M28" s="40"/>
      <c r="N28" s="39">
        <f>SUM(N7:N27)</f>
        <v>155752</v>
      </c>
      <c r="O28" s="39">
        <f>SUM(O7:O27)</f>
        <v>242220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f>+B28+SUM(B30:B31)</f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-1211033.7742591202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f>G25</f>
        <v>4948402.5</v>
      </c>
      <c r="E36" s="68">
        <f>C36+D36</f>
        <v>4948402.5</v>
      </c>
      <c r="F36" s="70">
        <f>+B36-E36</f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f>SUM(B36:B38)</f>
        <v>50000000</v>
      </c>
      <c r="C39" s="83">
        <f>SUM(C36:C38)</f>
        <v>0</v>
      </c>
      <c r="D39" s="83">
        <f>SUM(D36:D38)</f>
        <v>4948402.5</v>
      </c>
      <c r="E39" s="83">
        <f>SUM(E36:E38)</f>
        <v>4948402.5</v>
      </c>
      <c r="F39" s="84">
        <f>SUM(F36:F38)</f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37210</v>
      </c>
      <c r="M2" s="3"/>
    </row>
    <row r="3" spans="1:17" ht="17.399999999999999" x14ac:dyDescent="0.3">
      <c r="A3" s="5">
        <v>37209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5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5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5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5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5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5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37211</v>
      </c>
      <c r="M2" s="3"/>
    </row>
    <row r="3" spans="1:17" ht="17.399999999999999" x14ac:dyDescent="0.3">
      <c r="A3" s="5">
        <v>37210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5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5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5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5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5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5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37214</v>
      </c>
      <c r="M2" s="3"/>
    </row>
    <row r="3" spans="1:17" ht="17.399999999999999" x14ac:dyDescent="0.3">
      <c r="A3" s="5">
        <v>37211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5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5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5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5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5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5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5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37215</v>
      </c>
      <c r="M2" s="3"/>
    </row>
    <row r="3" spans="1:17" ht="17.399999999999999" x14ac:dyDescent="0.3">
      <c r="A3" s="5">
        <v>37214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5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5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5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5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5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5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5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37216</v>
      </c>
      <c r="M2" s="3"/>
    </row>
    <row r="3" spans="1:17" ht="17.399999999999999" x14ac:dyDescent="0.3">
      <c r="A3" s="5">
        <v>37215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5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5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5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5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5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5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37218</v>
      </c>
      <c r="M2" s="3"/>
    </row>
    <row r="3" spans="1:17" ht="17.399999999999999" x14ac:dyDescent="0.3">
      <c r="A3" s="5">
        <v>37216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5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5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5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5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5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5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5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5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5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37221</v>
      </c>
      <c r="M2" s="3"/>
    </row>
    <row r="3" spans="1:17" ht="17.399999999999999" x14ac:dyDescent="0.3">
      <c r="A3" s="5">
        <v>37218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5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5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5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5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5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5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5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37222</v>
      </c>
      <c r="M2" s="3"/>
    </row>
    <row r="3" spans="1:17" ht="17.399999999999999" x14ac:dyDescent="0.3">
      <c r="A3" s="5">
        <v>37221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5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5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5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5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5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5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5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5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5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5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37197</v>
      </c>
      <c r="M2" s="3"/>
    </row>
    <row r="3" spans="1:17" ht="17.399999999999999" x14ac:dyDescent="0.3">
      <c r="A3" s="5">
        <v>37196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5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5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5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5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5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5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5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5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37200</v>
      </c>
      <c r="M2" s="3"/>
    </row>
    <row r="3" spans="1:17" ht="17.399999999999999" x14ac:dyDescent="0.3">
      <c r="A3" s="5">
        <v>37197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5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5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5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5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5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5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5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8" thickBot="1" x14ac:dyDescent="0.3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37201</v>
      </c>
      <c r="M2" s="3"/>
    </row>
    <row r="3" spans="1:17" ht="17.399999999999999" x14ac:dyDescent="0.3">
      <c r="A3" s="5">
        <v>37200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5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5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5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5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5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5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5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5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5">
      <c r="A34" s="18"/>
      <c r="C34" s="87" t="s">
        <v>46</v>
      </c>
      <c r="D34" s="87"/>
      <c r="K34" s="18"/>
      <c r="L34"/>
    </row>
    <row r="35" spans="1:13" x14ac:dyDescent="0.25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5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5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5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5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8" thickBot="1" x14ac:dyDescent="0.3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8" thickTop="1" x14ac:dyDescent="0.25">
      <c r="A41" s="18"/>
      <c r="K41" s="18"/>
      <c r="L41"/>
    </row>
    <row r="42" spans="1:13" x14ac:dyDescent="0.25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5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5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5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5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5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5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5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5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8" thickBot="1" x14ac:dyDescent="0.3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8" thickTop="1" x14ac:dyDescent="0.25">
      <c r="A52" s="29"/>
      <c r="B52" s="65"/>
      <c r="C52" s="65"/>
      <c r="D52" s="65"/>
      <c r="E52" s="65"/>
      <c r="K52"/>
      <c r="L52"/>
    </row>
    <row r="53" spans="1:12" x14ac:dyDescent="0.25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5">
      <c r="A54" s="29"/>
      <c r="B54" s="65"/>
      <c r="C54" s="65"/>
      <c r="D54" s="65"/>
      <c r="E54" s="65"/>
      <c r="K54"/>
      <c r="L54"/>
    </row>
    <row r="55" spans="1:12" x14ac:dyDescent="0.25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37202</v>
      </c>
      <c r="M2" s="3"/>
    </row>
    <row r="3" spans="1:17" ht="17.399999999999999" x14ac:dyDescent="0.3">
      <c r="A3" s="5">
        <v>37201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5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5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5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5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5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5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5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5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5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5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5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8" thickBot="1" x14ac:dyDescent="0.3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8" thickTop="1" x14ac:dyDescent="0.25">
      <c r="A40" s="18"/>
      <c r="M40" s="18"/>
    </row>
    <row r="41" spans="1:13" x14ac:dyDescent="0.25">
      <c r="A41" s="29"/>
      <c r="B41" s="65"/>
      <c r="C41" s="65"/>
      <c r="D41" s="65"/>
      <c r="E41" s="65"/>
    </row>
    <row r="42" spans="1:13" x14ac:dyDescent="0.25">
      <c r="A42" s="29"/>
      <c r="B42" s="65"/>
      <c r="C42" s="65"/>
      <c r="D42" s="65"/>
      <c r="E42" s="65"/>
    </row>
    <row r="43" spans="1:13" x14ac:dyDescent="0.25">
      <c r="A43" s="45" t="s">
        <v>48</v>
      </c>
      <c r="B43" s="65"/>
      <c r="C43" s="65"/>
      <c r="D43" s="65"/>
      <c r="E43" s="65"/>
    </row>
    <row r="44" spans="1:13" x14ac:dyDescent="0.25">
      <c r="A44" s="29" t="s">
        <v>39</v>
      </c>
      <c r="B44" s="65"/>
      <c r="C44" s="65"/>
      <c r="D44" s="65"/>
      <c r="E44" s="65"/>
    </row>
    <row r="45" spans="1:13" x14ac:dyDescent="0.25">
      <c r="A45" s="29"/>
      <c r="B45" s="65"/>
      <c r="C45" s="65"/>
      <c r="D45" s="65"/>
      <c r="E45" s="65"/>
    </row>
    <row r="46" spans="1:13" x14ac:dyDescent="0.25">
      <c r="A46" s="29"/>
      <c r="B46" s="65"/>
      <c r="C46" s="65"/>
      <c r="D46" s="65"/>
      <c r="E46" s="65"/>
    </row>
    <row r="47" spans="1:13" x14ac:dyDescent="0.25">
      <c r="A47" s="29"/>
      <c r="B47" s="65"/>
      <c r="C47" s="65"/>
      <c r="D47" s="65"/>
      <c r="E47" s="65"/>
    </row>
    <row r="48" spans="1:13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37203</v>
      </c>
      <c r="M2" s="3"/>
    </row>
    <row r="3" spans="1:17" ht="17.399999999999999" x14ac:dyDescent="0.3">
      <c r="A3" s="5">
        <v>37202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5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5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5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5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5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5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5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5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5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8" thickBot="1" x14ac:dyDescent="0.3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8" thickTop="1" x14ac:dyDescent="0.25">
      <c r="A40" s="18"/>
      <c r="M40" s="18"/>
    </row>
    <row r="41" spans="1:15" x14ac:dyDescent="0.25">
      <c r="A41" s="29"/>
      <c r="B41" s="65"/>
      <c r="C41" s="65"/>
      <c r="D41" s="65"/>
      <c r="E41" s="65"/>
    </row>
    <row r="42" spans="1:15" x14ac:dyDescent="0.25">
      <c r="A42" s="29"/>
      <c r="B42" s="65"/>
      <c r="C42" s="65"/>
      <c r="D42" s="65"/>
      <c r="E42" s="65"/>
    </row>
    <row r="43" spans="1:15" x14ac:dyDescent="0.25">
      <c r="A43" s="45" t="s">
        <v>48</v>
      </c>
      <c r="B43" s="65"/>
      <c r="C43" s="65"/>
      <c r="D43" s="65"/>
      <c r="E43" s="65"/>
    </row>
    <row r="44" spans="1:15" x14ac:dyDescent="0.25">
      <c r="A44" s="29" t="s">
        <v>39</v>
      </c>
      <c r="B44" s="65"/>
      <c r="C44" s="65"/>
      <c r="D44" s="65"/>
      <c r="E44" s="65"/>
    </row>
    <row r="45" spans="1:15" x14ac:dyDescent="0.25">
      <c r="A45" s="29"/>
      <c r="B45" s="65"/>
      <c r="C45" s="65"/>
      <c r="D45" s="65"/>
      <c r="E45" s="65"/>
    </row>
    <row r="46" spans="1:15" x14ac:dyDescent="0.25">
      <c r="A46" s="29"/>
      <c r="B46" s="65"/>
      <c r="C46" s="65"/>
      <c r="D46" s="65"/>
      <c r="E46" s="65"/>
    </row>
    <row r="47" spans="1:15" x14ac:dyDescent="0.25">
      <c r="A47" s="29"/>
      <c r="B47" s="65"/>
      <c r="C47" s="65"/>
      <c r="D47" s="65"/>
      <c r="E47" s="65"/>
    </row>
    <row r="48" spans="1:15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37204</v>
      </c>
      <c r="M2" s="3"/>
    </row>
    <row r="3" spans="1:17" ht="17.399999999999999" x14ac:dyDescent="0.3">
      <c r="A3" s="5">
        <v>37203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5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5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5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5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5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5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5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5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5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37208</v>
      </c>
      <c r="M2" s="3"/>
    </row>
    <row r="3" spans="1:17" ht="17.399999999999999" x14ac:dyDescent="0.3">
      <c r="A3" s="5">
        <v>37207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5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5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5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5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5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5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5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5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3.2" x14ac:dyDescent="0.25"/>
  <cols>
    <col min="1" max="1" width="33.6640625" customWidth="1"/>
    <col min="2" max="2" width="20.33203125" style="53" customWidth="1"/>
    <col min="3" max="3" width="15" style="53" customWidth="1"/>
    <col min="4" max="4" width="18.109375" style="53" customWidth="1"/>
    <col min="5" max="5" width="17.88671875" style="53" customWidth="1"/>
    <col min="6" max="6" width="20" style="52" customWidth="1"/>
    <col min="7" max="7" width="16.44140625" style="52" customWidth="1"/>
    <col min="8" max="8" width="16.44140625" customWidth="1"/>
    <col min="9" max="9" width="2.5546875" style="52" customWidth="1"/>
    <col min="10" max="10" width="15.5546875" style="52" customWidth="1"/>
    <col min="11" max="11" width="2.5546875" style="52" customWidth="1"/>
    <col min="12" max="12" width="17.6640625" style="52" customWidth="1"/>
    <col min="13" max="13" width="3.33203125" customWidth="1"/>
    <col min="14" max="15" width="14.4414062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37209</v>
      </c>
      <c r="M2" s="3"/>
    </row>
    <row r="3" spans="1:17" ht="17.399999999999999" x14ac:dyDescent="0.3">
      <c r="A3" s="5">
        <v>37208</v>
      </c>
      <c r="B3" s="2"/>
      <c r="C3" s="2"/>
      <c r="D3" s="2"/>
      <c r="E3" s="2"/>
      <c r="F3" s="32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4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5">
      <c r="M7" s="3"/>
    </row>
    <row r="8" spans="1:17" x14ac:dyDescent="0.25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5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5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5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5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5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5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5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5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5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5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5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5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5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5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5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5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5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5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5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5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5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5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5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8" hidden="1" thickBot="1" x14ac:dyDescent="0.3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5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5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5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5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5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5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8" thickBot="1" x14ac:dyDescent="0.3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8" thickTop="1" x14ac:dyDescent="0.25">
      <c r="A40" s="18"/>
      <c r="M40" s="18"/>
    </row>
    <row r="41" spans="1:14" x14ac:dyDescent="0.25">
      <c r="A41" s="29"/>
      <c r="B41" s="65"/>
      <c r="C41" s="65"/>
      <c r="D41" s="65"/>
      <c r="E41" s="65"/>
    </row>
    <row r="42" spans="1:14" x14ac:dyDescent="0.25">
      <c r="A42" s="29"/>
      <c r="B42" s="65"/>
      <c r="C42" s="65"/>
      <c r="D42" s="65"/>
      <c r="E42" s="65"/>
    </row>
    <row r="43" spans="1:14" x14ac:dyDescent="0.25">
      <c r="A43" s="45" t="s">
        <v>48</v>
      </c>
      <c r="B43" s="65"/>
      <c r="C43" s="65"/>
      <c r="D43" s="65"/>
      <c r="E43" s="65"/>
    </row>
    <row r="44" spans="1:14" x14ac:dyDescent="0.25">
      <c r="A44" s="29" t="s">
        <v>39</v>
      </c>
      <c r="B44" s="65"/>
      <c r="C44" s="65"/>
      <c r="D44" s="65"/>
      <c r="E44" s="65"/>
    </row>
    <row r="45" spans="1:14" x14ac:dyDescent="0.25">
      <c r="A45" s="29"/>
      <c r="B45" s="65"/>
      <c r="C45" s="65"/>
      <c r="D45" s="65"/>
      <c r="E45" s="65"/>
    </row>
    <row r="46" spans="1:14" x14ac:dyDescent="0.25">
      <c r="A46" s="29"/>
      <c r="B46" s="65"/>
      <c r="C46" s="65"/>
      <c r="D46" s="65"/>
      <c r="E46" s="65"/>
    </row>
    <row r="47" spans="1:14" x14ac:dyDescent="0.25">
      <c r="A47" s="29"/>
      <c r="B47" s="65"/>
      <c r="C47" s="65"/>
      <c r="D47" s="65"/>
      <c r="E47" s="65"/>
    </row>
    <row r="48" spans="1:14" x14ac:dyDescent="0.25">
      <c r="A48" s="29"/>
      <c r="B48" s="65"/>
      <c r="C48" s="65"/>
      <c r="D48" s="65"/>
      <c r="E48" s="65"/>
    </row>
    <row r="49" spans="1:5" x14ac:dyDescent="0.25">
      <c r="A49" s="29"/>
      <c r="B49" s="65"/>
      <c r="C49" s="65"/>
      <c r="D49" s="65"/>
      <c r="E49" s="65"/>
    </row>
    <row r="50" spans="1:5" x14ac:dyDescent="0.25">
      <c r="A50" s="29"/>
      <c r="B50" s="65"/>
      <c r="C50" s="65"/>
      <c r="D50" s="65"/>
      <c r="E50" s="65"/>
    </row>
    <row r="51" spans="1:5" x14ac:dyDescent="0.25">
      <c r="A51" s="29"/>
      <c r="B51" s="65"/>
      <c r="C51" s="65"/>
      <c r="D51" s="65"/>
      <c r="E51" s="65"/>
    </row>
    <row r="52" spans="1:5" x14ac:dyDescent="0.25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2001-11-27T17:33:26Z</cp:lastPrinted>
  <dcterms:created xsi:type="dcterms:W3CDTF">2000-04-03T19:03:47Z</dcterms:created>
  <dcterms:modified xsi:type="dcterms:W3CDTF">2023-09-10T15:22:00Z</dcterms:modified>
</cp:coreProperties>
</file>