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 userName="Havlíček Jan" reservationPassword="CC7B"/>
  <workbookPr showObjects="none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96" yWindow="132" windowWidth="12120" windowHeight="3600" tabRatio="857" activeTab="13"/>
  </bookViews>
  <sheets>
    <sheet name="Template" sheetId="154" r:id="rId1"/>
    <sheet name="1101" sheetId="163" r:id="rId2"/>
    <sheet name="1102" sheetId="167" r:id="rId3"/>
    <sheet name="1105" sheetId="165" r:id="rId4"/>
    <sheet name="1106" sheetId="164" r:id="rId5"/>
    <sheet name="1107" sheetId="168" r:id="rId6"/>
    <sheet name="1108" sheetId="171" r:id="rId7"/>
    <sheet name="1112" sheetId="174" r:id="rId8"/>
    <sheet name="1113" sheetId="176" r:id="rId9"/>
    <sheet name="1114" sheetId="177" r:id="rId10"/>
    <sheet name="1115" sheetId="178" r:id="rId11"/>
    <sheet name="1116" sheetId="180" r:id="rId12"/>
    <sheet name="1119" sheetId="182" r:id="rId13"/>
    <sheet name="1120" sheetId="184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_xlnm.Print_Area" localSheetId="10">'1115'!$A$1:$O$43</definedName>
    <definedName name="_xlnm.Print_Area" localSheetId="0">Template!$A$1:$O$43</definedName>
  </definedNames>
  <calcPr calcId="92512"/>
</workbook>
</file>

<file path=xl/calcChain.xml><?xml version="1.0" encoding="utf-8"?>
<calcChain xmlns="http://schemas.openxmlformats.org/spreadsheetml/2006/main">
  <c r="B39" i="168" l="1"/>
  <c r="C39" i="168"/>
  <c r="D39" i="168"/>
  <c r="E39" i="168"/>
  <c r="F39" i="168"/>
  <c r="B8" i="154"/>
  <c r="D8" i="154"/>
  <c r="F8" i="154"/>
  <c r="H8" i="154"/>
  <c r="L8" i="154"/>
  <c r="B9" i="154"/>
  <c r="D9" i="154"/>
  <c r="F9" i="154"/>
  <c r="H9" i="154"/>
  <c r="L9" i="154"/>
  <c r="B10" i="154"/>
  <c r="D10" i="154"/>
  <c r="F10" i="154"/>
  <c r="H10" i="154"/>
  <c r="L10" i="154"/>
  <c r="B11" i="154"/>
  <c r="D11" i="154"/>
  <c r="F11" i="154"/>
  <c r="H11" i="154"/>
  <c r="L11" i="154"/>
  <c r="B12" i="154"/>
  <c r="D12" i="154"/>
  <c r="F12" i="154"/>
  <c r="H12" i="154"/>
  <c r="L12" i="154"/>
  <c r="B13" i="154"/>
  <c r="D13" i="154"/>
  <c r="F13" i="154"/>
  <c r="H13" i="154"/>
  <c r="L13" i="154"/>
  <c r="B14" i="154"/>
  <c r="D14" i="154"/>
  <c r="E14" i="154"/>
  <c r="F14" i="154"/>
  <c r="H14" i="154"/>
  <c r="L14" i="154"/>
  <c r="B15" i="154"/>
  <c r="C15" i="154"/>
  <c r="D15" i="154"/>
  <c r="F15" i="154"/>
  <c r="G15" i="154"/>
  <c r="H15" i="154"/>
  <c r="J15" i="154"/>
  <c r="L15" i="154"/>
  <c r="B16" i="154"/>
  <c r="D16" i="154"/>
  <c r="F16" i="154"/>
  <c r="H16" i="154"/>
  <c r="L16" i="154"/>
  <c r="D17" i="154"/>
  <c r="H17" i="154"/>
  <c r="L17" i="154"/>
  <c r="N17" i="154"/>
  <c r="O17" i="154"/>
  <c r="B18" i="154"/>
  <c r="D18" i="154"/>
  <c r="F18" i="154"/>
  <c r="H18" i="154"/>
  <c r="L18" i="154"/>
  <c r="B19" i="154"/>
  <c r="D19" i="154"/>
  <c r="F19" i="154"/>
  <c r="H19" i="154"/>
  <c r="L19" i="154"/>
  <c r="B20" i="154"/>
  <c r="D20" i="154"/>
  <c r="F20" i="154"/>
  <c r="H20" i="154"/>
  <c r="L20" i="154"/>
  <c r="B21" i="154"/>
  <c r="D21" i="154"/>
  <c r="F21" i="154"/>
  <c r="H21" i="154"/>
  <c r="L21" i="154"/>
  <c r="B22" i="154"/>
  <c r="D22" i="154"/>
  <c r="F22" i="154"/>
  <c r="H22" i="154"/>
  <c r="L22" i="154"/>
  <c r="B23" i="154"/>
  <c r="D23" i="154"/>
  <c r="F23" i="154"/>
  <c r="H23" i="154"/>
  <c r="L23" i="154"/>
  <c r="B24" i="154"/>
  <c r="D24" i="154"/>
  <c r="F24" i="154"/>
  <c r="H24" i="154"/>
  <c r="L24" i="154"/>
  <c r="B25" i="154"/>
  <c r="D25" i="154"/>
  <c r="F25" i="154"/>
  <c r="G25" i="154"/>
  <c r="H25" i="154"/>
  <c r="J25" i="154"/>
  <c r="L25" i="154"/>
  <c r="B26" i="154"/>
  <c r="D26" i="154"/>
  <c r="F26" i="154"/>
  <c r="H26" i="154"/>
  <c r="L26" i="154"/>
  <c r="B28" i="154"/>
  <c r="C28" i="154"/>
  <c r="D28" i="154"/>
  <c r="E28" i="154"/>
  <c r="F28" i="154"/>
  <c r="G28" i="154"/>
  <c r="H28" i="154"/>
  <c r="J28" i="154"/>
  <c r="L28" i="154"/>
  <c r="N28" i="154"/>
  <c r="O28" i="154"/>
  <c r="B32" i="154"/>
  <c r="N33" i="154"/>
  <c r="D36" i="154"/>
  <c r="E36" i="154"/>
  <c r="F36" i="154"/>
  <c r="N37" i="154"/>
  <c r="C38" i="154"/>
  <c r="D38" i="154"/>
  <c r="E38" i="154"/>
  <c r="F38" i="154"/>
  <c r="B39" i="154"/>
  <c r="C39" i="154"/>
  <c r="D39" i="154"/>
  <c r="E39" i="154"/>
  <c r="F39" i="154"/>
</calcChain>
</file>

<file path=xl/comments1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2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H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H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  <comment ref="H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3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4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5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6.xml><?xml version="1.0" encoding="utf-8"?>
<comments xmlns="http://schemas.openxmlformats.org/spreadsheetml/2006/main">
  <authors>
    <author>pbloom</author>
    <author>charlie hoang</author>
    <author>twarwic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  <comment ref="L20" authorId="2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Incl. $30MM to settle LOC.  $12MM not rec.  To be offset with expits done today.   Rec net tomorrow.</t>
        </r>
      </text>
    </comment>
  </commentList>
</comments>
</file>

<file path=xl/sharedStrings.xml><?xml version="1.0" encoding="utf-8"?>
<sst xmlns="http://schemas.openxmlformats.org/spreadsheetml/2006/main" count="729" uniqueCount="62">
  <si>
    <t xml:space="preserve">FUTURES MARGIN REQUIREMENTS </t>
  </si>
  <si>
    <t>US $$$</t>
  </si>
  <si>
    <t>CANADIAN $$$</t>
  </si>
  <si>
    <t>Broker</t>
  </si>
  <si>
    <t>OTE</t>
  </si>
  <si>
    <t>Initial Margin</t>
  </si>
  <si>
    <t>ADM INVESTOR</t>
  </si>
  <si>
    <t>CARR FUTURES (NG)</t>
  </si>
  <si>
    <t>CARR FUTURES INC.</t>
  </si>
  <si>
    <r>
      <t xml:space="preserve">EDF MAN   </t>
    </r>
    <r>
      <rPr>
        <b/>
        <i/>
        <sz val="10"/>
        <rFont val="Arial"/>
        <family val="2"/>
      </rPr>
      <t>(see note below)</t>
    </r>
  </si>
  <si>
    <t>HSBC - US$</t>
  </si>
  <si>
    <t>HSBC - Canadian</t>
  </si>
  <si>
    <t>SAUL STONE &amp; COMPANY</t>
  </si>
  <si>
    <t>PARIBAS</t>
  </si>
  <si>
    <t>PRUDENTIAL SI</t>
  </si>
  <si>
    <t>REFCO, INC</t>
  </si>
  <si>
    <t>Option value used to cover Margin</t>
  </si>
  <si>
    <t>Initial Margin less positive option value</t>
  </si>
  <si>
    <t>EDF Man Line of Credit Analysis:</t>
  </si>
  <si>
    <t xml:space="preserve">Initial Margin </t>
  </si>
  <si>
    <t>(limit 20,000,000)</t>
  </si>
  <si>
    <t>Net Option Value</t>
  </si>
  <si>
    <t>Line of Credit Balance</t>
  </si>
  <si>
    <t>(limit 50,000,000)</t>
  </si>
  <si>
    <t>Paribas Line of Credit Limit is $75,000,000</t>
  </si>
  <si>
    <t>ABN-Amro Inc</t>
  </si>
  <si>
    <t>BANK ONE</t>
  </si>
  <si>
    <t>R J O'BRIEN</t>
  </si>
  <si>
    <t>Initial Margin
Less Line of Credit Covering Initial Margin</t>
  </si>
  <si>
    <t>CREDIT SUISSE FIRST BOSTON</t>
  </si>
  <si>
    <t>Line of Credit
Covering Initial Margin (except EDF Mann see calc below)</t>
  </si>
  <si>
    <t>EDF Mann</t>
  </si>
  <si>
    <t>TOTAL EXCLUDING MID-DAY CALLS</t>
  </si>
  <si>
    <t>TOTAL INCLUDING MID-DAY CALLS</t>
  </si>
  <si>
    <r>
      <t xml:space="preserve">MID-DAY CALLS: </t>
    </r>
    <r>
      <rPr>
        <b/>
        <sz val="8"/>
        <rFont val="Arial"/>
        <family val="2"/>
      </rPr>
      <t>(based solely on Market Movement)</t>
    </r>
  </si>
  <si>
    <t>JP Morgan</t>
  </si>
  <si>
    <t>Mann Financial</t>
  </si>
  <si>
    <t>SMITH BARNEY, INC **</t>
  </si>
  <si>
    <t>FIMAT *</t>
  </si>
  <si>
    <t xml:space="preserve">     </t>
  </si>
  <si>
    <t>SMITH BARNEY, INC ** (Financial)</t>
  </si>
  <si>
    <t>Credit Lines:</t>
  </si>
  <si>
    <t>Paribas</t>
  </si>
  <si>
    <t>EDF</t>
  </si>
  <si>
    <t>Fimat</t>
  </si>
  <si>
    <t>Line</t>
  </si>
  <si>
    <t>Used Line</t>
  </si>
  <si>
    <t>Smith Barney</t>
  </si>
  <si>
    <t>1 Includes amounts withheld from payments due Enron.  Fimat's customer agreement states that excess margin including OTE due to Enron must first be used to pay down advances on the facility.</t>
  </si>
  <si>
    <t>Total Line Used</t>
  </si>
  <si>
    <t>Total Line Unused</t>
  </si>
  <si>
    <t>Note:  EDF Man - Positive Net Option value is collateral for futures requirement.</t>
  </si>
  <si>
    <t>TE</t>
  </si>
  <si>
    <t>Credit Facility Covering TE</t>
  </si>
  <si>
    <t>TE Less CreditCoverage</t>
  </si>
  <si>
    <t>Daily Facility Movement Inc/(Dec) Line</t>
  </si>
  <si>
    <t>Wire Day Cash In/(Out)</t>
  </si>
  <si>
    <t>PF LOC</t>
  </si>
  <si>
    <t>PF not rec</t>
  </si>
  <si>
    <t>EDF not paid</t>
  </si>
  <si>
    <t>EDF MAN   (see note below)</t>
  </si>
  <si>
    <t>MID-DAY CALLS: (based solely on Market Movement)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</si>
</sst>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Wire Date &quot;m/d/yy"/>
    <numFmt numFmtId="165" formatCode="&quot;Stmt Date &quot;m/d/yy"/>
  </numFmts>
  <fonts count="14" x14ac:knownFonts="1">
    <font>
      <sz val="10"/>
      <name val="Arial"/>
    </font>
    <font>
      <sz val="10"/>
      <name val="Arial"/>
    </font>
    <font>
      <sz val="14"/>
      <name val="Arial"/>
      <family val="2"/>
    </font>
    <font>
      <u val="singleAccounting"/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14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48"/>
      <name val="Arial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8">
    <xf numFmtId="0" fontId="0" fillId="0" borderId="0" xfId="0"/>
    <xf numFmtId="0" fontId="2" fillId="0" borderId="0" xfId="0" applyFont="1"/>
    <xf numFmtId="43" fontId="2" fillId="0" borderId="0" xfId="1" applyFont="1"/>
    <xf numFmtId="0" fontId="0" fillId="2" borderId="0" xfId="0" applyFill="1"/>
    <xf numFmtId="164" fontId="2" fillId="0" borderId="0" xfId="0" applyNumberFormat="1" applyFont="1" applyAlignment="1">
      <alignment horizontal="left"/>
    </xf>
    <xf numFmtId="165" fontId="2" fillId="0" borderId="0" xfId="1" applyNumberFormat="1" applyFont="1" applyAlignment="1">
      <alignment horizontal="left"/>
    </xf>
    <xf numFmtId="0" fontId="3" fillId="0" borderId="0" xfId="0" applyFont="1" applyFill="1" applyAlignment="1">
      <alignment horizontal="left"/>
    </xf>
    <xf numFmtId="43" fontId="3" fillId="0" borderId="0" xfId="1" applyFont="1" applyFill="1" applyAlignment="1">
      <alignment horizontal="center" wrapText="1"/>
    </xf>
    <xf numFmtId="44" fontId="3" fillId="0" borderId="0" xfId="2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0" borderId="0" xfId="0" applyFont="1" applyAlignment="1">
      <alignment horizontal="left"/>
    </xf>
    <xf numFmtId="40" fontId="0" fillId="2" borderId="0" xfId="0" applyNumberFormat="1" applyFill="1"/>
    <xf numFmtId="40" fontId="0" fillId="0" borderId="0" xfId="0" applyNumberFormat="1"/>
    <xf numFmtId="0" fontId="5" fillId="0" borderId="1" xfId="0" applyFont="1" applyBorder="1"/>
    <xf numFmtId="40" fontId="5" fillId="0" borderId="1" xfId="2" applyNumberFormat="1" applyFont="1" applyBorder="1"/>
    <xf numFmtId="40" fontId="5" fillId="2" borderId="1" xfId="2" applyNumberFormat="1" applyFont="1" applyFill="1" applyBorder="1"/>
    <xf numFmtId="0" fontId="5" fillId="0" borderId="0" xfId="0" applyFont="1"/>
    <xf numFmtId="0" fontId="0" fillId="0" borderId="0" xfId="0" applyFill="1"/>
    <xf numFmtId="0" fontId="5" fillId="3" borderId="0" xfId="0" applyFont="1" applyFill="1"/>
    <xf numFmtId="0" fontId="0" fillId="3" borderId="0" xfId="0" applyFill="1"/>
    <xf numFmtId="0" fontId="0" fillId="3" borderId="0" xfId="0" applyFill="1" applyAlignment="1">
      <alignment horizontal="left"/>
    </xf>
    <xf numFmtId="0" fontId="5" fillId="0" borderId="0" xfId="0" applyFont="1" applyAlignment="1">
      <alignment horizontal="center"/>
    </xf>
    <xf numFmtId="0" fontId="6" fillId="3" borderId="0" xfId="0" applyFont="1" applyFill="1" applyAlignment="1">
      <alignment horizontal="left"/>
    </xf>
    <xf numFmtId="43" fontId="6" fillId="3" borderId="0" xfId="1" applyFont="1" applyFill="1" applyAlignment="1">
      <alignment horizontal="left"/>
    </xf>
    <xf numFmtId="0" fontId="5" fillId="3" borderId="0" xfId="0" applyFont="1" applyFill="1" applyAlignment="1">
      <alignment horizontal="left"/>
    </xf>
    <xf numFmtId="43" fontId="5" fillId="3" borderId="0" xfId="1" applyFont="1" applyFill="1" applyAlignment="1">
      <alignment horizontal="left"/>
    </xf>
    <xf numFmtId="44" fontId="5" fillId="3" borderId="1" xfId="2" applyNumberFormat="1" applyFont="1" applyFill="1" applyBorder="1"/>
    <xf numFmtId="8" fontId="0" fillId="3" borderId="0" xfId="0" applyNumberFormat="1" applyFill="1"/>
    <xf numFmtId="0" fontId="0" fillId="0" borderId="0" xfId="0" applyAlignment="1">
      <alignment horizontal="right"/>
    </xf>
    <xf numFmtId="0" fontId="5" fillId="4" borderId="0" xfId="0" applyFont="1" applyFill="1" applyAlignment="1">
      <alignment horizontal="left"/>
    </xf>
    <xf numFmtId="0" fontId="0" fillId="4" borderId="0" xfId="0" applyFill="1"/>
    <xf numFmtId="44" fontId="9" fillId="0" borderId="0" xfId="2" applyFont="1" applyFill="1"/>
    <xf numFmtId="43" fontId="3" fillId="0" borderId="0" xfId="1" applyFont="1" applyAlignment="1">
      <alignment horizontal="left"/>
    </xf>
    <xf numFmtId="0" fontId="5" fillId="0" borderId="0" xfId="0" applyFont="1" applyBorder="1"/>
    <xf numFmtId="40" fontId="5" fillId="0" borderId="0" xfId="2" applyNumberFormat="1" applyFont="1" applyBorder="1"/>
    <xf numFmtId="40" fontId="5" fillId="2" borderId="0" xfId="2" applyNumberFormat="1" applyFont="1" applyFill="1" applyBorder="1"/>
    <xf numFmtId="0" fontId="10" fillId="0" borderId="0" xfId="0" applyFont="1" applyBorder="1"/>
    <xf numFmtId="0" fontId="5" fillId="0" borderId="2" xfId="0" applyFont="1" applyBorder="1"/>
    <xf numFmtId="40" fontId="5" fillId="0" borderId="2" xfId="2" applyNumberFormat="1" applyFont="1" applyBorder="1"/>
    <xf numFmtId="40" fontId="5" fillId="2" borderId="2" xfId="2" applyNumberFormat="1" applyFont="1" applyFill="1" applyBorder="1"/>
    <xf numFmtId="0" fontId="10" fillId="0" borderId="3" xfId="0" applyFont="1" applyBorder="1"/>
    <xf numFmtId="40" fontId="5" fillId="0" borderId="3" xfId="2" applyNumberFormat="1" applyFont="1" applyBorder="1"/>
    <xf numFmtId="40" fontId="5" fillId="2" borderId="3" xfId="2" applyNumberFormat="1" applyFont="1" applyFill="1" applyBorder="1"/>
    <xf numFmtId="43" fontId="3" fillId="0" borderId="0" xfId="1" applyFont="1" applyAlignment="1">
      <alignment horizontal="center"/>
    </xf>
    <xf numFmtId="0" fontId="5" fillId="0" borderId="0" xfId="0" applyFont="1" applyAlignment="1"/>
    <xf numFmtId="40" fontId="1" fillId="0" borderId="0" xfId="1" applyNumberFormat="1"/>
    <xf numFmtId="40" fontId="1" fillId="0" borderId="0" xfId="2" applyNumberFormat="1"/>
    <xf numFmtId="0" fontId="5" fillId="0" borderId="3" xfId="0" applyFont="1" applyFill="1" applyBorder="1"/>
    <xf numFmtId="43" fontId="5" fillId="0" borderId="3" xfId="1" applyFont="1" applyBorder="1" applyAlignment="1">
      <alignment horizontal="center"/>
    </xf>
    <xf numFmtId="44" fontId="5" fillId="0" borderId="3" xfId="2" applyFont="1" applyBorder="1" applyAlignment="1">
      <alignment horizontal="center"/>
    </xf>
    <xf numFmtId="0" fontId="13" fillId="0" borderId="0" xfId="0" quotePrefix="1" applyFont="1" applyBorder="1" applyAlignment="1">
      <alignment horizontal="center" wrapText="1"/>
    </xf>
    <xf numFmtId="44" fontId="1" fillId="0" borderId="0" xfId="2"/>
    <xf numFmtId="43" fontId="1" fillId="0" borderId="0" xfId="1"/>
    <xf numFmtId="38" fontId="1" fillId="0" borderId="0" xfId="2" applyNumberFormat="1" applyFill="1"/>
    <xf numFmtId="43" fontId="1" fillId="0" borderId="3" xfId="1" applyBorder="1"/>
    <xf numFmtId="44" fontId="1" fillId="0" borderId="3" xfId="2" applyBorder="1"/>
    <xf numFmtId="43" fontId="1" fillId="0" borderId="1" xfId="1" applyBorder="1"/>
    <xf numFmtId="43" fontId="1" fillId="3" borderId="0" xfId="1" applyFill="1"/>
    <xf numFmtId="44" fontId="1" fillId="3" borderId="0" xfId="2" applyFill="1"/>
    <xf numFmtId="43" fontId="1" fillId="3" borderId="0" xfId="1" applyFill="1" applyAlignment="1">
      <alignment horizontal="left"/>
    </xf>
    <xf numFmtId="8" fontId="1" fillId="3" borderId="0" xfId="2" applyNumberFormat="1" applyFill="1"/>
    <xf numFmtId="8" fontId="1" fillId="3" borderId="4" xfId="2" applyNumberFormat="1" applyFill="1" applyBorder="1"/>
    <xf numFmtId="8" fontId="1" fillId="3" borderId="0" xfId="2" applyNumberFormat="1" applyFill="1" applyBorder="1"/>
    <xf numFmtId="43" fontId="1" fillId="3" borderId="0" xfId="2" applyNumberFormat="1" applyFill="1"/>
    <xf numFmtId="43" fontId="1" fillId="0" borderId="0" xfId="1" applyAlignment="1">
      <alignment horizontal="right"/>
    </xf>
    <xf numFmtId="43" fontId="1" fillId="4" borderId="0" xfId="1" applyFill="1" applyAlignment="1">
      <alignment horizontal="right"/>
    </xf>
    <xf numFmtId="44" fontId="1" fillId="4" borderId="0" xfId="2" applyFill="1"/>
    <xf numFmtId="38" fontId="1" fillId="0" borderId="0" xfId="1" applyNumberFormat="1"/>
    <xf numFmtId="38" fontId="1" fillId="0" borderId="0" xfId="1" applyNumberFormat="1" applyFill="1"/>
    <xf numFmtId="38" fontId="1" fillId="0" borderId="0" xfId="2" applyNumberFormat="1"/>
    <xf numFmtId="38" fontId="0" fillId="0" borderId="0" xfId="0" applyNumberFormat="1"/>
    <xf numFmtId="38" fontId="5" fillId="0" borderId="2" xfId="2" applyNumberFormat="1" applyFont="1" applyBorder="1"/>
    <xf numFmtId="38" fontId="5" fillId="0" borderId="0" xfId="2" applyNumberFormat="1" applyFont="1" applyBorder="1"/>
    <xf numFmtId="38" fontId="10" fillId="0" borderId="0" xfId="2" applyNumberFormat="1" applyFont="1" applyBorder="1"/>
    <xf numFmtId="38" fontId="12" fillId="0" borderId="0" xfId="2" applyNumberFormat="1" applyFont="1" applyBorder="1"/>
    <xf numFmtId="38" fontId="5" fillId="0" borderId="3" xfId="2" applyNumberFormat="1" applyFont="1" applyBorder="1"/>
    <xf numFmtId="38" fontId="10" fillId="0" borderId="3" xfId="2" applyNumberFormat="1" applyFont="1" applyBorder="1"/>
    <xf numFmtId="38" fontId="5" fillId="0" borderId="1" xfId="2" applyNumberFormat="1" applyFont="1" applyBorder="1"/>
    <xf numFmtId="38" fontId="5" fillId="0" borderId="3" xfId="1" applyNumberFormat="1" applyFont="1" applyBorder="1" applyAlignment="1">
      <alignment horizontal="center"/>
    </xf>
    <xf numFmtId="38" fontId="5" fillId="0" borderId="3" xfId="2" applyNumberFormat="1" applyFont="1" applyBorder="1" applyAlignment="1">
      <alignment horizontal="center"/>
    </xf>
    <xf numFmtId="38" fontId="1" fillId="0" borderId="3" xfId="1" applyNumberFormat="1" applyBorder="1"/>
    <xf numFmtId="38" fontId="1" fillId="0" borderId="3" xfId="2" applyNumberFormat="1" applyBorder="1"/>
    <xf numFmtId="38" fontId="1" fillId="0" borderId="1" xfId="1" applyNumberFormat="1" applyBorder="1"/>
    <xf numFmtId="38" fontId="1" fillId="0" borderId="1" xfId="2" applyNumberFormat="1" applyBorder="1"/>
    <xf numFmtId="43" fontId="1" fillId="3" borderId="4" xfId="2" applyNumberFormat="1" applyFill="1" applyBorder="1"/>
    <xf numFmtId="38" fontId="5" fillId="0" borderId="3" xfId="1" applyNumberFormat="1" applyFont="1" applyBorder="1" applyAlignment="1">
      <alignment horizontal="center"/>
    </xf>
    <xf numFmtId="43" fontId="5" fillId="0" borderId="3" xfId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26" Type="http://schemas.openxmlformats.org/officeDocument/2006/relationships/externalLink" Target="externalLinks/externalLink1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7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externalLink" Target="externalLinks/externalLink11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29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18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externalLink" Target="externalLinks/externalLink9.xml"/><Relationship Id="rId28" Type="http://schemas.openxmlformats.org/officeDocument/2006/relationships/externalLink" Target="externalLinks/externalLink14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31" Type="http://schemas.openxmlformats.org/officeDocument/2006/relationships/externalLink" Target="externalLinks/externalLink1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8.xml"/><Relationship Id="rId27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16.xml"/><Relationship Id="rId35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ire/Wire011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RJO011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Saul011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SB011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SbFin011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BkOne011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Carr011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Edf011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Pf011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Psi011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ABN011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Adm011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CSFB011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Fm011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Hsbc011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JPM011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Mann011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Ref01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definedNames>
      <definedName name="CurrentLoanValue" refersTo="='Smith Barney'!$I$47" sheetId="21"/>
      <definedName name="ReqTotal" refersTo="='Smith Barney'!$K$17" sheetId="21"/>
      <definedName name="Requirements" refersTo="='Smith Barney'!$K$16" sheetId="21"/>
    </definedNames>
    <sheetDataSet>
      <sheetData sheetId="0"/>
      <sheetData sheetId="1"/>
      <sheetData sheetId="2">
        <row r="4">
          <cell r="B4">
            <v>37195</v>
          </cell>
        </row>
        <row r="5">
          <cell r="B5">
            <v>37196</v>
          </cell>
          <cell r="BB5">
            <v>1122010.94</v>
          </cell>
          <cell r="BF5">
            <v>-709606</v>
          </cell>
        </row>
        <row r="6">
          <cell r="B6">
            <v>37197</v>
          </cell>
          <cell r="BB6">
            <v>-1122012.94</v>
          </cell>
          <cell r="BF6">
            <v>229237</v>
          </cell>
        </row>
        <row r="7">
          <cell r="B7">
            <v>37198</v>
          </cell>
        </row>
        <row r="8">
          <cell r="B8">
            <v>37199</v>
          </cell>
        </row>
        <row r="9">
          <cell r="B9">
            <v>37200</v>
          </cell>
          <cell r="BB9">
            <v>1148514.6000000001</v>
          </cell>
          <cell r="BF9">
            <v>-346028</v>
          </cell>
        </row>
        <row r="10">
          <cell r="B10">
            <v>37201</v>
          </cell>
          <cell r="BB10">
            <v>-1148514.6000000001</v>
          </cell>
          <cell r="BF10">
            <v>25030</v>
          </cell>
        </row>
        <row r="11">
          <cell r="B11">
            <v>37202</v>
          </cell>
          <cell r="BB11">
            <v>219632.06</v>
          </cell>
          <cell r="BF11">
            <v>-63924</v>
          </cell>
        </row>
        <row r="12">
          <cell r="B12">
            <v>37203</v>
          </cell>
          <cell r="BB12">
            <v>0</v>
          </cell>
          <cell r="BF12">
            <v>-16559</v>
          </cell>
        </row>
        <row r="13">
          <cell r="B13">
            <v>37204</v>
          </cell>
          <cell r="BB13">
            <v>1396763</v>
          </cell>
          <cell r="BF13">
            <v>-137256</v>
          </cell>
        </row>
        <row r="14">
          <cell r="B14">
            <v>37205</v>
          </cell>
        </row>
        <row r="15">
          <cell r="B15">
            <v>37206</v>
          </cell>
        </row>
        <row r="16">
          <cell r="B16">
            <v>37207</v>
          </cell>
        </row>
        <row r="17">
          <cell r="B17">
            <v>37208</v>
          </cell>
          <cell r="K17">
            <v>8167</v>
          </cell>
          <cell r="BB17">
            <v>-1616395.06</v>
          </cell>
          <cell r="BF17">
            <v>-68768</v>
          </cell>
        </row>
        <row r="18">
          <cell r="B18">
            <v>37209</v>
          </cell>
          <cell r="BB18">
            <v>2085731.34</v>
          </cell>
          <cell r="BF18">
            <v>-325232</v>
          </cell>
        </row>
        <row r="19">
          <cell r="B19">
            <v>37210</v>
          </cell>
          <cell r="BB19">
            <v>-1676695.52</v>
          </cell>
          <cell r="BF19">
            <v>-146443</v>
          </cell>
        </row>
        <row r="20">
          <cell r="B20">
            <v>37211</v>
          </cell>
          <cell r="BB20">
            <v>-409035.82</v>
          </cell>
          <cell r="BF20">
            <v>-148149</v>
          </cell>
        </row>
        <row r="21">
          <cell r="B21">
            <v>37212</v>
          </cell>
        </row>
        <row r="22">
          <cell r="B22">
            <v>37213</v>
          </cell>
        </row>
        <row r="23">
          <cell r="B23">
            <v>37214</v>
          </cell>
          <cell r="BB23">
            <v>1259423.98</v>
          </cell>
          <cell r="BF23">
            <v>288431</v>
          </cell>
        </row>
        <row r="24">
          <cell r="B24">
            <v>37215</v>
          </cell>
          <cell r="BB24">
            <v>3183547.44</v>
          </cell>
          <cell r="BF24">
            <v>315001</v>
          </cell>
        </row>
        <row r="25">
          <cell r="B25">
            <v>37216</v>
          </cell>
          <cell r="BB25">
            <v>-719702.16</v>
          </cell>
          <cell r="BF25">
            <v>134561</v>
          </cell>
        </row>
        <row r="26">
          <cell r="B26">
            <v>37217</v>
          </cell>
        </row>
        <row r="27">
          <cell r="B27">
            <v>37218</v>
          </cell>
        </row>
        <row r="28">
          <cell r="B28">
            <v>37219</v>
          </cell>
        </row>
        <row r="29">
          <cell r="B29">
            <v>37220</v>
          </cell>
        </row>
        <row r="30">
          <cell r="B30">
            <v>37221</v>
          </cell>
        </row>
        <row r="31">
          <cell r="B31">
            <v>37222</v>
          </cell>
        </row>
        <row r="32">
          <cell r="B32">
            <v>37223</v>
          </cell>
        </row>
        <row r="33">
          <cell r="B33">
            <v>37224</v>
          </cell>
        </row>
        <row r="34">
          <cell r="B34">
            <v>37225</v>
          </cell>
        </row>
        <row r="35">
          <cell r="B35">
            <v>37226</v>
          </cell>
        </row>
        <row r="36">
          <cell r="B36">
            <v>0</v>
          </cell>
        </row>
      </sheetData>
      <sheetData sheetId="3">
        <row r="16">
          <cell r="K16" t="str">
            <v>YES</v>
          </cell>
        </row>
        <row r="17">
          <cell r="K17" t="str">
            <v>YES</v>
          </cell>
        </row>
      </sheetData>
      <sheetData sheetId="4"/>
      <sheetData sheetId="5"/>
      <sheetData sheetId="6">
        <row r="16">
          <cell r="K16">
            <v>0</v>
          </cell>
        </row>
      </sheetData>
      <sheetData sheetId="7">
        <row r="17">
          <cell r="K17">
            <v>26000</v>
          </cell>
        </row>
      </sheetData>
      <sheetData sheetId="8">
        <row r="20">
          <cell r="J20">
            <v>-34975670</v>
          </cell>
        </row>
        <row r="22">
          <cell r="J22">
            <v>9891900</v>
          </cell>
        </row>
      </sheetData>
      <sheetData sheetId="9">
        <row r="12">
          <cell r="K12">
            <v>421300</v>
          </cell>
        </row>
      </sheetData>
      <sheetData sheetId="10">
        <row r="13">
          <cell r="I13">
            <v>58500</v>
          </cell>
        </row>
      </sheetData>
      <sheetData sheetId="11">
        <row r="13">
          <cell r="I13">
            <v>1037620</v>
          </cell>
        </row>
      </sheetData>
      <sheetData sheetId="12">
        <row r="13">
          <cell r="I13">
            <v>0</v>
          </cell>
        </row>
      </sheetData>
      <sheetData sheetId="13">
        <row r="12">
          <cell r="K12">
            <v>10294536</v>
          </cell>
        </row>
        <row r="16">
          <cell r="K16">
            <v>719702.16000000015</v>
          </cell>
        </row>
        <row r="47">
          <cell r="G47">
            <v>0</v>
          </cell>
          <cell r="I47" t="str">
            <v>Loan Outstanding for VM</v>
          </cell>
          <cell r="K47">
            <v>3723267.5600000052</v>
          </cell>
        </row>
      </sheetData>
      <sheetData sheetId="14">
        <row r="19">
          <cell r="J19">
            <v>111368742.40000001</v>
          </cell>
        </row>
      </sheetData>
      <sheetData sheetId="15"/>
      <sheetData sheetId="16">
        <row r="16">
          <cell r="K16">
            <v>0</v>
          </cell>
        </row>
      </sheetData>
      <sheetData sheetId="17">
        <row r="16">
          <cell r="K16">
            <v>0</v>
          </cell>
        </row>
      </sheetData>
      <sheetData sheetId="18">
        <row r="12">
          <cell r="I12">
            <v>559852</v>
          </cell>
        </row>
      </sheetData>
      <sheetData sheetId="19"/>
      <sheetData sheetId="20">
        <row r="12">
          <cell r="I12">
            <v>2461885.9900000002</v>
          </cell>
        </row>
      </sheetData>
      <sheetData sheetId="21">
        <row r="16">
          <cell r="K16">
            <v>5402393</v>
          </cell>
        </row>
        <row r="17">
          <cell r="K17">
            <v>5402393</v>
          </cell>
        </row>
        <row r="47">
          <cell r="I47">
            <v>5402393</v>
          </cell>
        </row>
      </sheetData>
      <sheetData sheetId="22">
        <row r="16">
          <cell r="K16">
            <v>67200.23</v>
          </cell>
        </row>
      </sheetData>
      <sheetData sheetId="23"/>
      <sheetData sheetId="24"/>
      <sheetData sheetId="25">
        <row r="17">
          <cell r="J17">
            <v>370311</v>
          </cell>
        </row>
      </sheetData>
      <sheetData sheetId="26" refreshError="1"/>
      <sheetData sheetId="27" refreshError="1"/>
      <sheetData sheetId="2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 refreshError="1"/>
      <sheetData sheetId="2" refreshError="1"/>
      <sheetData sheetId="3">
        <row r="5">
          <cell r="A5">
            <v>37196</v>
          </cell>
          <cell r="BN5">
            <v>129161.28000000003</v>
          </cell>
        </row>
        <row r="10">
          <cell r="BN10" t="str">
            <v>OTE</v>
          </cell>
        </row>
        <row r="11">
          <cell r="BN11">
            <v>0</v>
          </cell>
        </row>
        <row r="47">
          <cell r="A47">
            <v>37197</v>
          </cell>
          <cell r="BN47">
            <v>99845.48000000004</v>
          </cell>
        </row>
        <row r="52">
          <cell r="BN52" t="str">
            <v>OTE</v>
          </cell>
        </row>
        <row r="53">
          <cell r="BN53">
            <v>0</v>
          </cell>
        </row>
        <row r="89">
          <cell r="A89">
            <v>37198</v>
          </cell>
          <cell r="BN89">
            <v>100780.48000000004</v>
          </cell>
        </row>
        <row r="94">
          <cell r="BN94" t="str">
            <v>OTE</v>
          </cell>
        </row>
        <row r="95">
          <cell r="BN95">
            <v>0</v>
          </cell>
        </row>
        <row r="131">
          <cell r="A131">
            <v>37199</v>
          </cell>
          <cell r="BN131">
            <v>100780.48000000004</v>
          </cell>
        </row>
        <row r="136">
          <cell r="BN136" t="str">
            <v>OTE</v>
          </cell>
        </row>
        <row r="137">
          <cell r="BN137">
            <v>0</v>
          </cell>
        </row>
        <row r="173">
          <cell r="A173">
            <v>37200</v>
          </cell>
          <cell r="BN173">
            <v>64008.080000000016</v>
          </cell>
        </row>
        <row r="178">
          <cell r="BN178" t="str">
            <v>OTE</v>
          </cell>
        </row>
        <row r="179">
          <cell r="BN179">
            <v>0</v>
          </cell>
        </row>
        <row r="215">
          <cell r="A215">
            <v>37201</v>
          </cell>
          <cell r="BN215">
            <v>53786.679999999993</v>
          </cell>
        </row>
        <row r="220">
          <cell r="BN220" t="str">
            <v>OTE</v>
          </cell>
        </row>
        <row r="221">
          <cell r="BN221">
            <v>0</v>
          </cell>
        </row>
        <row r="257">
          <cell r="A257">
            <v>37202</v>
          </cell>
          <cell r="BN257">
            <v>56531.56</v>
          </cell>
        </row>
        <row r="262">
          <cell r="BN262" t="str">
            <v>OTE</v>
          </cell>
        </row>
        <row r="263">
          <cell r="BN263">
            <v>0</v>
          </cell>
        </row>
        <row r="299">
          <cell r="A299">
            <v>37203</v>
          </cell>
          <cell r="BN299">
            <v>37279.27999999997</v>
          </cell>
        </row>
        <row r="304">
          <cell r="BN304" t="str">
            <v>OTE</v>
          </cell>
        </row>
        <row r="305">
          <cell r="BN305">
            <v>0</v>
          </cell>
        </row>
        <row r="341">
          <cell r="A341">
            <v>37204</v>
          </cell>
          <cell r="BN341">
            <v>38159.27999999997</v>
          </cell>
        </row>
        <row r="346">
          <cell r="BN346" t="str">
            <v>OTE</v>
          </cell>
        </row>
        <row r="347">
          <cell r="BN347">
            <v>0</v>
          </cell>
        </row>
        <row r="383">
          <cell r="A383">
            <v>37205</v>
          </cell>
          <cell r="BN383">
            <v>3619.2799999999697</v>
          </cell>
        </row>
        <row r="388">
          <cell r="BN388" t="str">
            <v>OTE</v>
          </cell>
        </row>
        <row r="389">
          <cell r="BN389">
            <v>0</v>
          </cell>
        </row>
        <row r="425">
          <cell r="A425">
            <v>37206</v>
          </cell>
          <cell r="BN425">
            <v>3619.2799999999697</v>
          </cell>
        </row>
        <row r="430">
          <cell r="BN430" t="str">
            <v>OTE</v>
          </cell>
        </row>
        <row r="431">
          <cell r="BN431">
            <v>0</v>
          </cell>
        </row>
        <row r="467">
          <cell r="A467">
            <v>37207</v>
          </cell>
          <cell r="BN467">
            <v>32659.27999999997</v>
          </cell>
        </row>
        <row r="472">
          <cell r="BN472" t="str">
            <v>OTE</v>
          </cell>
        </row>
        <row r="473">
          <cell r="BN473">
            <v>0</v>
          </cell>
        </row>
        <row r="509">
          <cell r="A509">
            <v>37208</v>
          </cell>
          <cell r="BN509">
            <v>23799.27999999997</v>
          </cell>
        </row>
        <row r="514">
          <cell r="BN514" t="str">
            <v>OTE</v>
          </cell>
        </row>
        <row r="515">
          <cell r="BN515">
            <v>0</v>
          </cell>
        </row>
        <row r="551">
          <cell r="A551">
            <v>37209</v>
          </cell>
          <cell r="BN551">
            <v>22699.27999999997</v>
          </cell>
        </row>
        <row r="556">
          <cell r="BN556" t="str">
            <v>OTE</v>
          </cell>
        </row>
        <row r="557">
          <cell r="BN557">
            <v>0</v>
          </cell>
        </row>
        <row r="593">
          <cell r="A593">
            <v>37210</v>
          </cell>
          <cell r="BN593">
            <v>8619.2799999999697</v>
          </cell>
        </row>
        <row r="598">
          <cell r="BN598" t="str">
            <v>OTE</v>
          </cell>
        </row>
        <row r="599">
          <cell r="BN599">
            <v>0</v>
          </cell>
        </row>
        <row r="635">
          <cell r="A635">
            <v>37211</v>
          </cell>
          <cell r="BN635">
            <v>29299.27999999997</v>
          </cell>
        </row>
        <row r="640">
          <cell r="BN640" t="str">
            <v>OTE</v>
          </cell>
        </row>
        <row r="641">
          <cell r="BN641">
            <v>0</v>
          </cell>
        </row>
        <row r="677">
          <cell r="A677">
            <v>37212</v>
          </cell>
          <cell r="BN677">
            <v>14339.27999999997</v>
          </cell>
        </row>
        <row r="682">
          <cell r="BN682" t="str">
            <v>OTE</v>
          </cell>
        </row>
        <row r="683">
          <cell r="BN683">
            <v>0</v>
          </cell>
        </row>
        <row r="719">
          <cell r="A719">
            <v>37213</v>
          </cell>
          <cell r="BN719">
            <v>14339.27999999997</v>
          </cell>
        </row>
        <row r="724">
          <cell r="BN724" t="str">
            <v>OTE</v>
          </cell>
        </row>
        <row r="725">
          <cell r="BN725">
            <v>0</v>
          </cell>
        </row>
        <row r="761">
          <cell r="A761">
            <v>37214</v>
          </cell>
          <cell r="BN761">
            <v>33259.27999999997</v>
          </cell>
        </row>
        <row r="766">
          <cell r="BN766" t="str">
            <v>OTE</v>
          </cell>
        </row>
        <row r="767">
          <cell r="BN767">
            <v>0</v>
          </cell>
        </row>
        <row r="803">
          <cell r="A803">
            <v>37215</v>
          </cell>
          <cell r="BN803">
            <v>29519.27999999997</v>
          </cell>
        </row>
        <row r="808">
          <cell r="BN808" t="str">
            <v>OTE</v>
          </cell>
        </row>
        <row r="809">
          <cell r="BN809">
            <v>0</v>
          </cell>
        </row>
        <row r="845">
          <cell r="A845">
            <v>37216</v>
          </cell>
          <cell r="BN845">
            <v>7079.2799999999697</v>
          </cell>
        </row>
        <row r="850">
          <cell r="BN850" t="str">
            <v>OTE</v>
          </cell>
        </row>
        <row r="851">
          <cell r="BN851">
            <v>0</v>
          </cell>
        </row>
        <row r="887">
          <cell r="A887">
            <v>37217</v>
          </cell>
          <cell r="BN887">
            <v>7079.2799999999697</v>
          </cell>
        </row>
        <row r="892">
          <cell r="BN892" t="str">
            <v>OTE</v>
          </cell>
        </row>
        <row r="893">
          <cell r="BN893">
            <v>0</v>
          </cell>
        </row>
        <row r="929">
          <cell r="A929">
            <v>37218</v>
          </cell>
          <cell r="BN929">
            <v>7079.2799999999697</v>
          </cell>
        </row>
        <row r="934">
          <cell r="BN934" t="str">
            <v>OTE</v>
          </cell>
        </row>
        <row r="935">
          <cell r="BN935">
            <v>0</v>
          </cell>
        </row>
        <row r="971">
          <cell r="A971">
            <v>37219</v>
          </cell>
          <cell r="BN971">
            <v>7079.2799999999697</v>
          </cell>
        </row>
        <row r="976">
          <cell r="BN976" t="str">
            <v>OTE</v>
          </cell>
        </row>
        <row r="977">
          <cell r="BN977">
            <v>0</v>
          </cell>
        </row>
        <row r="1013">
          <cell r="A1013">
            <v>37220</v>
          </cell>
          <cell r="BN1013">
            <v>7079.2799999999697</v>
          </cell>
        </row>
        <row r="1018">
          <cell r="BN1018" t="str">
            <v>OTE</v>
          </cell>
        </row>
        <row r="1019">
          <cell r="BN1019">
            <v>0</v>
          </cell>
        </row>
        <row r="1055">
          <cell r="A1055">
            <v>37221</v>
          </cell>
          <cell r="BN1055">
            <v>7079.2799999999697</v>
          </cell>
        </row>
        <row r="1060">
          <cell r="BN1060" t="str">
            <v>OTE</v>
          </cell>
        </row>
        <row r="1061">
          <cell r="BN1061">
            <v>0</v>
          </cell>
        </row>
        <row r="1097">
          <cell r="A1097">
            <v>37222</v>
          </cell>
          <cell r="BN1097">
            <v>7079.2799999999697</v>
          </cell>
        </row>
        <row r="1102">
          <cell r="BN1102" t="str">
            <v>OTE</v>
          </cell>
        </row>
        <row r="1103">
          <cell r="BN1103">
            <v>0</v>
          </cell>
        </row>
        <row r="1139">
          <cell r="A1139">
            <v>37223</v>
          </cell>
          <cell r="BN1139">
            <v>7079.2799999999697</v>
          </cell>
        </row>
        <row r="1144">
          <cell r="BN1144" t="str">
            <v>OTE</v>
          </cell>
        </row>
        <row r="1145">
          <cell r="BN1145">
            <v>0</v>
          </cell>
        </row>
        <row r="1181">
          <cell r="A1181">
            <v>37224</v>
          </cell>
          <cell r="BN1181">
            <v>7079.2799999999697</v>
          </cell>
        </row>
        <row r="1186">
          <cell r="BN1186" t="str">
            <v>OTE</v>
          </cell>
        </row>
        <row r="1187">
          <cell r="BN1187">
            <v>0</v>
          </cell>
        </row>
        <row r="1223">
          <cell r="A1223">
            <v>37225</v>
          </cell>
          <cell r="BN1223">
            <v>7079.2799999999697</v>
          </cell>
        </row>
        <row r="1228">
          <cell r="BN1228" t="str">
            <v>OTE</v>
          </cell>
        </row>
        <row r="1229">
          <cell r="BN1229">
            <v>0</v>
          </cell>
        </row>
      </sheetData>
      <sheetData sheetId="4" refreshError="1"/>
      <sheetData sheetId="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CK5">
            <v>167491.58000000002</v>
          </cell>
        </row>
        <row r="10">
          <cell r="CK10" t="str">
            <v xml:space="preserve">Interest </v>
          </cell>
        </row>
        <row r="11">
          <cell r="CK11">
            <v>0</v>
          </cell>
        </row>
        <row r="47">
          <cell r="A47">
            <v>37197</v>
          </cell>
          <cell r="CK47">
            <v>140790.93</v>
          </cell>
        </row>
        <row r="52">
          <cell r="CK52" t="str">
            <v xml:space="preserve">Interest </v>
          </cell>
        </row>
        <row r="53">
          <cell r="CK53">
            <v>0</v>
          </cell>
        </row>
        <row r="89">
          <cell r="A89">
            <v>37198</v>
          </cell>
          <cell r="CK89">
            <v>44056.93</v>
          </cell>
        </row>
        <row r="94">
          <cell r="CK94" t="str">
            <v xml:space="preserve">Interest </v>
          </cell>
        </row>
        <row r="95">
          <cell r="CK95">
            <v>0</v>
          </cell>
        </row>
        <row r="131">
          <cell r="A131">
            <v>37199</v>
          </cell>
          <cell r="CK131">
            <v>44056.93</v>
          </cell>
        </row>
        <row r="136">
          <cell r="CK136" t="str">
            <v xml:space="preserve">Interest </v>
          </cell>
        </row>
        <row r="137">
          <cell r="CK137">
            <v>0</v>
          </cell>
        </row>
        <row r="173">
          <cell r="A173">
            <v>37200</v>
          </cell>
          <cell r="CK173">
            <v>127421.93</v>
          </cell>
        </row>
        <row r="178">
          <cell r="CK178" t="str">
            <v xml:space="preserve">Interest </v>
          </cell>
        </row>
        <row r="179">
          <cell r="CK179">
            <v>0</v>
          </cell>
        </row>
        <row r="215">
          <cell r="A215">
            <v>37201</v>
          </cell>
          <cell r="CK215">
            <v>103001.93</v>
          </cell>
        </row>
        <row r="220">
          <cell r="CK220" t="str">
            <v xml:space="preserve">Interest </v>
          </cell>
        </row>
        <row r="221">
          <cell r="CK221">
            <v>0</v>
          </cell>
        </row>
        <row r="257">
          <cell r="A257">
            <v>37202</v>
          </cell>
          <cell r="CK257">
            <v>105811.82999999999</v>
          </cell>
        </row>
        <row r="262">
          <cell r="CK262" t="str">
            <v xml:space="preserve">Interest </v>
          </cell>
        </row>
        <row r="263">
          <cell r="CK263">
            <v>0</v>
          </cell>
        </row>
        <row r="299">
          <cell r="A299">
            <v>37203</v>
          </cell>
          <cell r="CK299">
            <v>166822.63</v>
          </cell>
        </row>
        <row r="304">
          <cell r="CK304" t="str">
            <v xml:space="preserve">Interest </v>
          </cell>
        </row>
        <row r="305">
          <cell r="CK305">
            <v>0</v>
          </cell>
        </row>
        <row r="341">
          <cell r="A341">
            <v>37204</v>
          </cell>
          <cell r="CK341">
            <v>81881.62999999999</v>
          </cell>
        </row>
        <row r="346">
          <cell r="CK346" t="str">
            <v xml:space="preserve">Interest </v>
          </cell>
        </row>
        <row r="347">
          <cell r="CK347">
            <v>0</v>
          </cell>
        </row>
        <row r="383">
          <cell r="A383">
            <v>37205</v>
          </cell>
          <cell r="CK383">
            <v>10942.62999999999</v>
          </cell>
        </row>
        <row r="388">
          <cell r="CK388" t="str">
            <v xml:space="preserve">Interest </v>
          </cell>
        </row>
        <row r="389">
          <cell r="CK389">
            <v>0</v>
          </cell>
        </row>
        <row r="425">
          <cell r="A425">
            <v>37206</v>
          </cell>
          <cell r="CK425">
            <v>10942.62999999999</v>
          </cell>
        </row>
        <row r="430">
          <cell r="CK430" t="str">
            <v xml:space="preserve">Interest </v>
          </cell>
        </row>
        <row r="431">
          <cell r="CK431">
            <v>0</v>
          </cell>
        </row>
        <row r="467">
          <cell r="A467">
            <v>37207</v>
          </cell>
          <cell r="CK467">
            <v>67168.529999999984</v>
          </cell>
        </row>
        <row r="472">
          <cell r="CK472" t="str">
            <v xml:space="preserve">Interest </v>
          </cell>
        </row>
        <row r="473">
          <cell r="CK473">
            <v>0</v>
          </cell>
        </row>
        <row r="509">
          <cell r="A509">
            <v>37208</v>
          </cell>
          <cell r="CK509">
            <v>57740.229999999989</v>
          </cell>
        </row>
        <row r="514">
          <cell r="CK514" t="str">
            <v xml:space="preserve">Interest </v>
          </cell>
        </row>
        <row r="515">
          <cell r="CK515">
            <v>0</v>
          </cell>
        </row>
        <row r="551">
          <cell r="A551">
            <v>37209</v>
          </cell>
          <cell r="CK551">
            <v>43576.229999999989</v>
          </cell>
        </row>
        <row r="556">
          <cell r="CK556" t="str">
            <v xml:space="preserve">Interest </v>
          </cell>
        </row>
        <row r="557">
          <cell r="CK557">
            <v>0</v>
          </cell>
        </row>
        <row r="593">
          <cell r="A593">
            <v>37210</v>
          </cell>
          <cell r="CK593">
            <v>18204.12999999999</v>
          </cell>
        </row>
        <row r="598">
          <cell r="CK598" t="str">
            <v xml:space="preserve">Interest </v>
          </cell>
        </row>
        <row r="599">
          <cell r="CK599">
            <v>0</v>
          </cell>
        </row>
        <row r="635">
          <cell r="A635">
            <v>37211</v>
          </cell>
          <cell r="CK635">
            <v>65927.12999999999</v>
          </cell>
        </row>
        <row r="640">
          <cell r="CK640" t="str">
            <v xml:space="preserve">Interest </v>
          </cell>
        </row>
        <row r="641">
          <cell r="CK641">
            <v>0</v>
          </cell>
        </row>
        <row r="677">
          <cell r="A677">
            <v>37212</v>
          </cell>
          <cell r="CK677">
            <v>9893.1299999999901</v>
          </cell>
        </row>
        <row r="682">
          <cell r="CK682" t="str">
            <v xml:space="preserve">Interest </v>
          </cell>
        </row>
        <row r="683">
          <cell r="CK683">
            <v>0</v>
          </cell>
        </row>
        <row r="719">
          <cell r="A719">
            <v>37213</v>
          </cell>
          <cell r="CK719">
            <v>9893.1299999999901</v>
          </cell>
        </row>
        <row r="724">
          <cell r="CK724" t="str">
            <v xml:space="preserve">Interest </v>
          </cell>
        </row>
        <row r="725">
          <cell r="CK725">
            <v>0</v>
          </cell>
        </row>
        <row r="761">
          <cell r="A761">
            <v>37214</v>
          </cell>
          <cell r="CK761">
            <v>67412.12999999999</v>
          </cell>
        </row>
        <row r="766">
          <cell r="CK766" t="str">
            <v xml:space="preserve">Interest </v>
          </cell>
        </row>
        <row r="767">
          <cell r="CK767">
            <v>0</v>
          </cell>
        </row>
        <row r="803">
          <cell r="A803">
            <v>37215</v>
          </cell>
          <cell r="CK803">
            <v>66422.12999999999</v>
          </cell>
        </row>
        <row r="808">
          <cell r="CK808" t="str">
            <v xml:space="preserve">Interest </v>
          </cell>
        </row>
        <row r="809">
          <cell r="CK809">
            <v>0</v>
          </cell>
        </row>
        <row r="845">
          <cell r="A845">
            <v>37216</v>
          </cell>
          <cell r="CK845">
            <v>-6441.8700000000099</v>
          </cell>
        </row>
        <row r="850">
          <cell r="CK850" t="str">
            <v xml:space="preserve">Interest </v>
          </cell>
        </row>
        <row r="851">
          <cell r="CK851">
            <v>0</v>
          </cell>
        </row>
        <row r="887">
          <cell r="A887">
            <v>37217</v>
          </cell>
          <cell r="CK887">
            <v>-6441.8700000000099</v>
          </cell>
        </row>
        <row r="892">
          <cell r="CK892" t="str">
            <v xml:space="preserve">Interest </v>
          </cell>
        </row>
        <row r="893">
          <cell r="CK893">
            <v>0</v>
          </cell>
        </row>
        <row r="929">
          <cell r="A929">
            <v>37218</v>
          </cell>
          <cell r="CK929">
            <v>-6441.8700000000099</v>
          </cell>
        </row>
        <row r="934">
          <cell r="CK934" t="str">
            <v xml:space="preserve">Interest </v>
          </cell>
        </row>
        <row r="935">
          <cell r="CK935">
            <v>0</v>
          </cell>
        </row>
        <row r="971">
          <cell r="A971">
            <v>37219</v>
          </cell>
          <cell r="CK971">
            <v>-6441.8700000000099</v>
          </cell>
        </row>
        <row r="976">
          <cell r="CK976" t="str">
            <v xml:space="preserve">Interest </v>
          </cell>
        </row>
        <row r="977">
          <cell r="CK977">
            <v>0</v>
          </cell>
        </row>
        <row r="1013">
          <cell r="A1013">
            <v>37220</v>
          </cell>
          <cell r="CK1013">
            <v>-6441.8700000000099</v>
          </cell>
        </row>
        <row r="1018">
          <cell r="CK1018" t="str">
            <v xml:space="preserve">Interest </v>
          </cell>
        </row>
        <row r="1019">
          <cell r="CK1019">
            <v>0</v>
          </cell>
        </row>
        <row r="1055">
          <cell r="A1055">
            <v>37221</v>
          </cell>
          <cell r="CK1055">
            <v>-6441.8700000000099</v>
          </cell>
        </row>
        <row r="1060">
          <cell r="CK1060" t="str">
            <v xml:space="preserve">Interest </v>
          </cell>
        </row>
        <row r="1061">
          <cell r="CK1061">
            <v>0</v>
          </cell>
        </row>
        <row r="1097">
          <cell r="A1097">
            <v>37222</v>
          </cell>
          <cell r="CK1097">
            <v>-6441.8700000000099</v>
          </cell>
        </row>
        <row r="1102">
          <cell r="CK1102" t="str">
            <v xml:space="preserve">Interest </v>
          </cell>
        </row>
        <row r="1103">
          <cell r="CK1103">
            <v>0</v>
          </cell>
        </row>
        <row r="1139">
          <cell r="A1139">
            <v>37223</v>
          </cell>
          <cell r="CK1139">
            <v>-6441.8700000000099</v>
          </cell>
        </row>
        <row r="1144">
          <cell r="CK1144" t="str">
            <v xml:space="preserve">Interest </v>
          </cell>
        </row>
        <row r="1145">
          <cell r="CK1145">
            <v>0</v>
          </cell>
        </row>
        <row r="1181">
          <cell r="A1181">
            <v>37224</v>
          </cell>
          <cell r="CK1181">
            <v>-6441.8700000000099</v>
          </cell>
        </row>
        <row r="1186">
          <cell r="CK1186" t="str">
            <v xml:space="preserve">Interest </v>
          </cell>
        </row>
        <row r="1187">
          <cell r="CK1187">
            <v>0</v>
          </cell>
        </row>
        <row r="1223">
          <cell r="A1223">
            <v>37225</v>
          </cell>
          <cell r="CK1223">
            <v>-6441.8700000000099</v>
          </cell>
        </row>
        <row r="1228">
          <cell r="CK1228" t="str">
            <v xml:space="preserve">Interest </v>
          </cell>
        </row>
        <row r="1229">
          <cell r="CK1229">
            <v>0</v>
          </cell>
        </row>
        <row r="1265">
          <cell r="A1265">
            <v>37226</v>
          </cell>
          <cell r="CK1265">
            <v>-6441.8700000000099</v>
          </cell>
        </row>
        <row r="1270">
          <cell r="CK1270" t="str">
            <v xml:space="preserve">Interest </v>
          </cell>
        </row>
        <row r="1271">
          <cell r="CK1271">
            <v>0</v>
          </cell>
        </row>
      </sheetData>
      <sheetData sheetId="4"/>
      <sheetData sheetId="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CP5">
            <v>7406818.3799999934</v>
          </cell>
        </row>
        <row r="10">
          <cell r="CP10" t="str">
            <v>OTE</v>
          </cell>
        </row>
        <row r="11">
          <cell r="CP11">
            <v>2381320.2000000002</v>
          </cell>
        </row>
        <row r="47">
          <cell r="A47">
            <v>37197</v>
          </cell>
          <cell r="CP47">
            <v>6160379.3799999934</v>
          </cell>
        </row>
        <row r="52">
          <cell r="CP52" t="str">
            <v>OTE</v>
          </cell>
        </row>
        <row r="53">
          <cell r="CP53">
            <v>2516854.2000000002</v>
          </cell>
        </row>
        <row r="89">
          <cell r="A89">
            <v>37198</v>
          </cell>
          <cell r="CP89">
            <v>-2825396.8200000059</v>
          </cell>
        </row>
        <row r="94">
          <cell r="CP94" t="str">
            <v>OTE</v>
          </cell>
        </row>
        <row r="95">
          <cell r="CP95">
            <v>0</v>
          </cell>
        </row>
        <row r="131">
          <cell r="A131">
            <v>37199</v>
          </cell>
          <cell r="CP131">
            <v>-2825396.8200000059</v>
          </cell>
        </row>
        <row r="136">
          <cell r="CP136" t="str">
            <v>OTE</v>
          </cell>
        </row>
        <row r="137">
          <cell r="CP137">
            <v>0</v>
          </cell>
        </row>
        <row r="173">
          <cell r="A173">
            <v>37200</v>
          </cell>
          <cell r="CP173">
            <v>6129837.1799999941</v>
          </cell>
        </row>
        <row r="178">
          <cell r="CP178" t="str">
            <v>OTE</v>
          </cell>
        </row>
        <row r="179">
          <cell r="CP179">
            <v>2700033</v>
          </cell>
        </row>
        <row r="215">
          <cell r="A215">
            <v>37201</v>
          </cell>
          <cell r="CP215">
            <v>5798134.9799999949</v>
          </cell>
        </row>
        <row r="220">
          <cell r="CP220" t="str">
            <v>OTE</v>
          </cell>
        </row>
        <row r="221">
          <cell r="CP221">
            <v>2776628.4</v>
          </cell>
        </row>
        <row r="257">
          <cell r="A257">
            <v>37202</v>
          </cell>
          <cell r="CP257">
            <v>5091174.3799999934</v>
          </cell>
        </row>
        <row r="262">
          <cell r="CP262" t="str">
            <v>OTE</v>
          </cell>
        </row>
        <row r="263">
          <cell r="CP263">
            <v>2688504</v>
          </cell>
        </row>
        <row r="299">
          <cell r="A299">
            <v>37203</v>
          </cell>
          <cell r="CP299">
            <v>3291884.3799999934</v>
          </cell>
        </row>
        <row r="304">
          <cell r="CP304" t="str">
            <v>OTE</v>
          </cell>
        </row>
        <row r="305">
          <cell r="CP305">
            <v>2324292.6</v>
          </cell>
        </row>
        <row r="341">
          <cell r="A341">
            <v>37204</v>
          </cell>
          <cell r="CP341">
            <v>3437819.5799999926</v>
          </cell>
        </row>
        <row r="346">
          <cell r="CP346" t="str">
            <v>OTE</v>
          </cell>
        </row>
        <row r="347">
          <cell r="CP347">
            <v>2299201.7999999998</v>
          </cell>
        </row>
        <row r="383">
          <cell r="A383">
            <v>37205</v>
          </cell>
          <cell r="CP383">
            <v>-1830328.8200000059</v>
          </cell>
        </row>
        <row r="388">
          <cell r="CP388" t="str">
            <v>OTE</v>
          </cell>
        </row>
        <row r="389">
          <cell r="CP389">
            <v>0</v>
          </cell>
        </row>
        <row r="425">
          <cell r="A425">
            <v>37206</v>
          </cell>
          <cell r="CP425">
            <v>-1830328.8200000059</v>
          </cell>
        </row>
        <row r="430">
          <cell r="CP430" t="str">
            <v>OTE</v>
          </cell>
        </row>
        <row r="431">
          <cell r="CP431">
            <v>0</v>
          </cell>
        </row>
        <row r="467">
          <cell r="A467">
            <v>37207</v>
          </cell>
          <cell r="CP467">
            <v>5601640.3799999934</v>
          </cell>
        </row>
        <row r="472">
          <cell r="CP472" t="str">
            <v>OTE</v>
          </cell>
        </row>
        <row r="473">
          <cell r="CP473">
            <v>2511835.2000000002</v>
          </cell>
        </row>
        <row r="509">
          <cell r="A509">
            <v>37208</v>
          </cell>
          <cell r="CP509">
            <v>4717429.9799999949</v>
          </cell>
        </row>
        <row r="514">
          <cell r="CP514" t="str">
            <v>OTE</v>
          </cell>
        </row>
        <row r="515">
          <cell r="CP515">
            <v>2457789.6</v>
          </cell>
        </row>
        <row r="551">
          <cell r="A551">
            <v>37209</v>
          </cell>
          <cell r="CP551">
            <v>7036772.9799999949</v>
          </cell>
        </row>
        <row r="556">
          <cell r="CP556" t="str">
            <v>OTE</v>
          </cell>
        </row>
        <row r="557">
          <cell r="CP557">
            <v>2732452.8</v>
          </cell>
        </row>
        <row r="593">
          <cell r="A593">
            <v>37210</v>
          </cell>
          <cell r="CP593">
            <v>7896334.5799999926</v>
          </cell>
        </row>
        <row r="598">
          <cell r="CP598" t="str">
            <v>OTE</v>
          </cell>
        </row>
        <row r="599">
          <cell r="CP599">
            <v>2909680.2</v>
          </cell>
        </row>
        <row r="635">
          <cell r="A635">
            <v>37211</v>
          </cell>
          <cell r="CP635">
            <v>3669751.9799999949</v>
          </cell>
        </row>
        <row r="640">
          <cell r="CP640" t="str">
            <v>OTE</v>
          </cell>
        </row>
        <row r="641">
          <cell r="CP641">
            <v>2872942.8</v>
          </cell>
        </row>
        <row r="677">
          <cell r="A677">
            <v>37212</v>
          </cell>
          <cell r="CP677">
            <v>-7362341.8200000059</v>
          </cell>
        </row>
        <row r="682">
          <cell r="CP682" t="str">
            <v>OTE</v>
          </cell>
        </row>
        <row r="683">
          <cell r="CP683">
            <v>0</v>
          </cell>
        </row>
        <row r="719">
          <cell r="A719">
            <v>37213</v>
          </cell>
          <cell r="CP719">
            <v>-7362341.8200000059</v>
          </cell>
        </row>
        <row r="724">
          <cell r="CP724" t="str">
            <v>OTE</v>
          </cell>
        </row>
        <row r="725">
          <cell r="CP725">
            <v>0</v>
          </cell>
        </row>
        <row r="761">
          <cell r="A761">
            <v>37214</v>
          </cell>
          <cell r="CP761">
            <v>4593002.5799999926</v>
          </cell>
        </row>
        <row r="766">
          <cell r="CP766" t="str">
            <v>OTE</v>
          </cell>
        </row>
        <row r="767">
          <cell r="CP767">
            <v>2731495.2</v>
          </cell>
        </row>
        <row r="803">
          <cell r="A803">
            <v>37215</v>
          </cell>
          <cell r="CP803">
            <v>4239582.3799999934</v>
          </cell>
        </row>
        <row r="808">
          <cell r="CP808" t="str">
            <v>OTE</v>
          </cell>
        </row>
        <row r="809">
          <cell r="CP809">
            <v>2479755.6</v>
          </cell>
        </row>
        <row r="845">
          <cell r="A845">
            <v>37216</v>
          </cell>
          <cell r="CP845">
            <v>-5404433.8200000059</v>
          </cell>
        </row>
        <row r="850">
          <cell r="CP850" t="str">
            <v>OTE</v>
          </cell>
        </row>
        <row r="851">
          <cell r="CP851">
            <v>0</v>
          </cell>
        </row>
        <row r="887">
          <cell r="A887">
            <v>37217</v>
          </cell>
          <cell r="CP887">
            <v>-5404433.8200000059</v>
          </cell>
        </row>
        <row r="892">
          <cell r="CP892" t="str">
            <v>OTE</v>
          </cell>
        </row>
        <row r="893">
          <cell r="CP893">
            <v>0</v>
          </cell>
        </row>
        <row r="929">
          <cell r="A929">
            <v>37218</v>
          </cell>
          <cell r="CP929">
            <v>-5404433.8200000059</v>
          </cell>
        </row>
        <row r="934">
          <cell r="CP934" t="str">
            <v>OTE</v>
          </cell>
        </row>
        <row r="935">
          <cell r="CP935">
            <v>0</v>
          </cell>
        </row>
        <row r="971">
          <cell r="A971">
            <v>37219</v>
          </cell>
          <cell r="CP971">
            <v>-5404433.8200000059</v>
          </cell>
        </row>
        <row r="976">
          <cell r="CP976" t="str">
            <v>OTE</v>
          </cell>
        </row>
        <row r="977">
          <cell r="CP977">
            <v>0</v>
          </cell>
        </row>
        <row r="1013">
          <cell r="A1013">
            <v>37220</v>
          </cell>
          <cell r="CP1013">
            <v>-5404433.8200000059</v>
          </cell>
        </row>
        <row r="1018">
          <cell r="CP1018" t="str">
            <v>OTE</v>
          </cell>
        </row>
        <row r="1019">
          <cell r="CP1019">
            <v>0</v>
          </cell>
        </row>
        <row r="1055">
          <cell r="A1055">
            <v>37221</v>
          </cell>
          <cell r="CP1055">
            <v>-5404433.8200000059</v>
          </cell>
        </row>
        <row r="1060">
          <cell r="CP1060" t="str">
            <v>OTE</v>
          </cell>
        </row>
        <row r="1061">
          <cell r="CP1061">
            <v>0</v>
          </cell>
        </row>
        <row r="1097">
          <cell r="A1097">
            <v>37222</v>
          </cell>
          <cell r="CP1097">
            <v>-5404433.8200000059</v>
          </cell>
        </row>
        <row r="1102">
          <cell r="CP1102" t="str">
            <v>OTE</v>
          </cell>
        </row>
        <row r="1103">
          <cell r="CP1103">
            <v>0</v>
          </cell>
        </row>
        <row r="1139">
          <cell r="A1139">
            <v>37223</v>
          </cell>
          <cell r="CP1139">
            <v>-5404433.8200000059</v>
          </cell>
        </row>
        <row r="1144">
          <cell r="CP1144" t="str">
            <v>OTE</v>
          </cell>
        </row>
        <row r="1145">
          <cell r="CP1145">
            <v>0</v>
          </cell>
        </row>
        <row r="1181">
          <cell r="A1181">
            <v>37224</v>
          </cell>
          <cell r="CP1181">
            <v>-5404433.8200000059</v>
          </cell>
        </row>
        <row r="1186">
          <cell r="CP1186" t="str">
            <v>OTE</v>
          </cell>
        </row>
        <row r="1187">
          <cell r="CP1187">
            <v>0</v>
          </cell>
        </row>
        <row r="1223">
          <cell r="A1223">
            <v>37225</v>
          </cell>
          <cell r="CP1223">
            <v>-5404433.8200000059</v>
          </cell>
        </row>
        <row r="1228">
          <cell r="CP1228" t="str">
            <v>OTE</v>
          </cell>
        </row>
        <row r="1229">
          <cell r="CP1229">
            <v>0</v>
          </cell>
        </row>
      </sheetData>
      <sheetData sheetId="4"/>
      <sheetData sheetId="5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CP5">
            <v>87899.710000000458</v>
          </cell>
        </row>
        <row r="10">
          <cell r="CP10" t="str">
            <v>OTE</v>
          </cell>
        </row>
        <row r="11">
          <cell r="CP11">
            <v>0</v>
          </cell>
        </row>
        <row r="47">
          <cell r="A47">
            <v>37197</v>
          </cell>
          <cell r="CP47">
            <v>122399.23000000045</v>
          </cell>
        </row>
        <row r="52">
          <cell r="CP52" t="str">
            <v>OTE</v>
          </cell>
        </row>
        <row r="53">
          <cell r="CP53">
            <v>0</v>
          </cell>
        </row>
        <row r="89">
          <cell r="A89">
            <v>37198</v>
          </cell>
          <cell r="CP89">
            <v>249899.71000000043</v>
          </cell>
        </row>
        <row r="94">
          <cell r="CP94" t="str">
            <v>OTE</v>
          </cell>
        </row>
        <row r="95">
          <cell r="CP95">
            <v>0</v>
          </cell>
        </row>
        <row r="131">
          <cell r="A131">
            <v>37199</v>
          </cell>
          <cell r="CP131">
            <v>249899.71000000043</v>
          </cell>
        </row>
        <row r="136">
          <cell r="CP136" t="str">
            <v>OTE</v>
          </cell>
        </row>
        <row r="137">
          <cell r="CP137">
            <v>0</v>
          </cell>
        </row>
        <row r="173">
          <cell r="A173">
            <v>37200</v>
          </cell>
          <cell r="CP173">
            <v>65399.230000000447</v>
          </cell>
        </row>
        <row r="178">
          <cell r="CP178" t="str">
            <v>OTE</v>
          </cell>
        </row>
        <row r="179">
          <cell r="CP179">
            <v>0</v>
          </cell>
        </row>
        <row r="215">
          <cell r="A215">
            <v>37201</v>
          </cell>
          <cell r="CP215">
            <v>97154.710000000458</v>
          </cell>
        </row>
        <row r="220">
          <cell r="CP220" t="str">
            <v>OTE</v>
          </cell>
        </row>
        <row r="221">
          <cell r="CP221">
            <v>0</v>
          </cell>
        </row>
        <row r="257">
          <cell r="A257">
            <v>37202</v>
          </cell>
          <cell r="CP257">
            <v>-48256.289999999542</v>
          </cell>
        </row>
        <row r="262">
          <cell r="CP262" t="str">
            <v>OTE</v>
          </cell>
        </row>
        <row r="263">
          <cell r="CP263">
            <v>0</v>
          </cell>
        </row>
        <row r="299">
          <cell r="A299">
            <v>37203</v>
          </cell>
          <cell r="CP299">
            <v>-19101.289999999542</v>
          </cell>
        </row>
        <row r="304">
          <cell r="CP304" t="str">
            <v>OTE</v>
          </cell>
        </row>
        <row r="305">
          <cell r="CP305">
            <v>0</v>
          </cell>
        </row>
        <row r="341">
          <cell r="A341">
            <v>37204</v>
          </cell>
          <cell r="CP341">
            <v>1327883.2300000004</v>
          </cell>
        </row>
        <row r="346">
          <cell r="CP346" t="str">
            <v>OTE</v>
          </cell>
        </row>
        <row r="347">
          <cell r="CP347">
            <v>0</v>
          </cell>
        </row>
        <row r="383">
          <cell r="A383">
            <v>37205</v>
          </cell>
          <cell r="CP383">
            <v>1476383.7100000004</v>
          </cell>
        </row>
        <row r="388">
          <cell r="CP388" t="str">
            <v>OTE</v>
          </cell>
        </row>
        <row r="389">
          <cell r="CP389">
            <v>0</v>
          </cell>
        </row>
        <row r="425">
          <cell r="A425">
            <v>37206</v>
          </cell>
          <cell r="CP425">
            <v>1476383.7100000004</v>
          </cell>
        </row>
        <row r="430">
          <cell r="CP430" t="str">
            <v>OTE</v>
          </cell>
        </row>
        <row r="431">
          <cell r="CP431">
            <v>0</v>
          </cell>
        </row>
        <row r="467">
          <cell r="A467">
            <v>37207</v>
          </cell>
          <cell r="CP467">
            <v>1327568.2300000004</v>
          </cell>
        </row>
        <row r="472">
          <cell r="CP472" t="str">
            <v>OTE</v>
          </cell>
        </row>
        <row r="473">
          <cell r="CP473">
            <v>0</v>
          </cell>
        </row>
        <row r="509">
          <cell r="A509">
            <v>37208</v>
          </cell>
          <cell r="CP509">
            <v>128970.23000000045</v>
          </cell>
        </row>
        <row r="514">
          <cell r="CP514" t="str">
            <v>OTE</v>
          </cell>
        </row>
        <row r="515">
          <cell r="CP515">
            <v>0</v>
          </cell>
        </row>
        <row r="551">
          <cell r="A551">
            <v>37209</v>
          </cell>
          <cell r="CP551">
            <v>153899.71000000043</v>
          </cell>
        </row>
        <row r="556">
          <cell r="CP556" t="str">
            <v>OTE</v>
          </cell>
        </row>
        <row r="557">
          <cell r="CP557">
            <v>0</v>
          </cell>
        </row>
        <row r="593">
          <cell r="A593">
            <v>37210</v>
          </cell>
          <cell r="CP593">
            <v>207083.71000000043</v>
          </cell>
        </row>
        <row r="598">
          <cell r="CP598" t="str">
            <v>OTE</v>
          </cell>
        </row>
        <row r="599">
          <cell r="CP599">
            <v>0</v>
          </cell>
        </row>
        <row r="635">
          <cell r="A635">
            <v>37211</v>
          </cell>
          <cell r="CP635">
            <v>155398.71000000043</v>
          </cell>
        </row>
        <row r="640">
          <cell r="CP640" t="str">
            <v>OTE</v>
          </cell>
        </row>
        <row r="641">
          <cell r="CP641">
            <v>0</v>
          </cell>
        </row>
        <row r="677">
          <cell r="A677">
            <v>37212</v>
          </cell>
          <cell r="CP677">
            <v>29398.710000000443</v>
          </cell>
        </row>
        <row r="682">
          <cell r="CP682" t="str">
            <v>OTE</v>
          </cell>
        </row>
        <row r="683">
          <cell r="CP683">
            <v>0</v>
          </cell>
        </row>
        <row r="719">
          <cell r="A719">
            <v>37213</v>
          </cell>
          <cell r="CP719">
            <v>29398.710000000443</v>
          </cell>
        </row>
        <row r="724">
          <cell r="CP724" t="str">
            <v>OTE</v>
          </cell>
        </row>
        <row r="725">
          <cell r="CP725">
            <v>0</v>
          </cell>
        </row>
        <row r="761">
          <cell r="A761">
            <v>37214</v>
          </cell>
          <cell r="CP761">
            <v>-301.76999999955297</v>
          </cell>
        </row>
        <row r="766">
          <cell r="CP766" t="str">
            <v>OTE</v>
          </cell>
        </row>
        <row r="767">
          <cell r="CP767">
            <v>0</v>
          </cell>
        </row>
        <row r="803">
          <cell r="A803">
            <v>37215</v>
          </cell>
          <cell r="CP803">
            <v>91199.230000000447</v>
          </cell>
        </row>
        <row r="808">
          <cell r="CP808" t="str">
            <v>OTE</v>
          </cell>
        </row>
        <row r="809">
          <cell r="CP809">
            <v>0</v>
          </cell>
        </row>
        <row r="845">
          <cell r="A845">
            <v>37216</v>
          </cell>
          <cell r="CP845">
            <v>8699.7100000004466</v>
          </cell>
        </row>
        <row r="850">
          <cell r="CP850" t="str">
            <v>OTE</v>
          </cell>
        </row>
        <row r="851">
          <cell r="CP851">
            <v>0</v>
          </cell>
        </row>
        <row r="887">
          <cell r="A887">
            <v>37217</v>
          </cell>
          <cell r="CP887">
            <v>8699.7100000004466</v>
          </cell>
        </row>
        <row r="892">
          <cell r="CP892" t="str">
            <v>OTE</v>
          </cell>
        </row>
        <row r="893">
          <cell r="CP893">
            <v>0</v>
          </cell>
        </row>
        <row r="929">
          <cell r="A929">
            <v>37218</v>
          </cell>
          <cell r="CP929">
            <v>8699.7100000004466</v>
          </cell>
        </row>
        <row r="934">
          <cell r="CP934" t="str">
            <v>OTE</v>
          </cell>
        </row>
        <row r="935">
          <cell r="CP935">
            <v>0</v>
          </cell>
        </row>
        <row r="971">
          <cell r="A971">
            <v>37219</v>
          </cell>
          <cell r="CP971">
            <v>8699.7100000004466</v>
          </cell>
        </row>
        <row r="976">
          <cell r="CP976" t="str">
            <v>OTE</v>
          </cell>
        </row>
        <row r="977">
          <cell r="CP977">
            <v>0</v>
          </cell>
        </row>
        <row r="1013">
          <cell r="A1013">
            <v>37220</v>
          </cell>
          <cell r="CP1013">
            <v>8699.7100000004466</v>
          </cell>
        </row>
        <row r="1018">
          <cell r="CP1018" t="str">
            <v>OTE</v>
          </cell>
        </row>
        <row r="1019">
          <cell r="CP1019">
            <v>0</v>
          </cell>
        </row>
        <row r="1055">
          <cell r="A1055">
            <v>37221</v>
          </cell>
          <cell r="CP1055">
            <v>8699.7100000004466</v>
          </cell>
        </row>
        <row r="1060">
          <cell r="CP1060" t="str">
            <v>OTE</v>
          </cell>
        </row>
        <row r="1061">
          <cell r="CP1061">
            <v>0</v>
          </cell>
        </row>
        <row r="1097">
          <cell r="A1097">
            <v>37222</v>
          </cell>
          <cell r="CP1097">
            <v>8699.7100000004466</v>
          </cell>
        </row>
        <row r="1102">
          <cell r="CP1102" t="str">
            <v>OTE</v>
          </cell>
        </row>
        <row r="1103">
          <cell r="CP1103">
            <v>0</v>
          </cell>
        </row>
        <row r="1139">
          <cell r="A1139">
            <v>37223</v>
          </cell>
          <cell r="CP1139">
            <v>8699.7100000004466</v>
          </cell>
        </row>
        <row r="1144">
          <cell r="CP1144" t="str">
            <v>OTE</v>
          </cell>
        </row>
        <row r="1145">
          <cell r="CP1145">
            <v>0</v>
          </cell>
        </row>
        <row r="1181">
          <cell r="A1181">
            <v>37224</v>
          </cell>
          <cell r="CP1181">
            <v>8699.7100000004466</v>
          </cell>
        </row>
        <row r="1186">
          <cell r="CP1186" t="str">
            <v>OTE</v>
          </cell>
        </row>
        <row r="1187">
          <cell r="CP1187">
            <v>0</v>
          </cell>
        </row>
        <row r="1223">
          <cell r="A1223">
            <v>37225</v>
          </cell>
          <cell r="CP1223">
            <v>8699.7100000004466</v>
          </cell>
        </row>
        <row r="1228">
          <cell r="CP1228" t="str">
            <v>OTE</v>
          </cell>
        </row>
        <row r="1229">
          <cell r="CP1229">
            <v>0</v>
          </cell>
        </row>
        <row r="1265">
          <cell r="A1265">
            <v>37226</v>
          </cell>
          <cell r="CP1265">
            <v>8699.7100000004466</v>
          </cell>
        </row>
        <row r="1270">
          <cell r="CP1270" t="str">
            <v>OTE</v>
          </cell>
        </row>
        <row r="1271">
          <cell r="CP1271">
            <v>0</v>
          </cell>
        </row>
      </sheetData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DB5">
            <v>-1461.7799999713898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37197</v>
          </cell>
          <cell r="DB47">
            <v>-1461.7799999713898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37198</v>
          </cell>
          <cell r="DB89">
            <v>-1461.7799999713898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37199</v>
          </cell>
          <cell r="DB131">
            <v>-1461.7799999713898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37200</v>
          </cell>
          <cell r="DB173">
            <v>-1461.7799999713898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37201</v>
          </cell>
          <cell r="DB215">
            <v>-1461.7799999713898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37202</v>
          </cell>
          <cell r="DB257">
            <v>-1460.7799999713898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37203</v>
          </cell>
          <cell r="DB299">
            <v>-1460.7799999713898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37204</v>
          </cell>
          <cell r="DB341">
            <v>-1460.7799999713898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37205</v>
          </cell>
          <cell r="DB383">
            <v>-1460.7799999713898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37206</v>
          </cell>
          <cell r="DB425">
            <v>-1460.7799999713898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37207</v>
          </cell>
          <cell r="DB467">
            <v>-1460.7799999713898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37208</v>
          </cell>
          <cell r="DB509">
            <v>-1460.7799999713898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37209</v>
          </cell>
          <cell r="DB551">
            <v>-1460.7799999713898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37210</v>
          </cell>
          <cell r="DB593">
            <v>-1460.7799999713898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37211</v>
          </cell>
          <cell r="DB635">
            <v>-1460.7799999713898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37212</v>
          </cell>
          <cell r="DB677">
            <v>-1460.7799999713898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37213</v>
          </cell>
          <cell r="DB719">
            <v>-1460.7799999713898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37214</v>
          </cell>
          <cell r="DB761">
            <v>-1460.7799999713898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37215</v>
          </cell>
          <cell r="DB803">
            <v>-1460.7799999713898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37216</v>
          </cell>
          <cell r="DB845">
            <v>-1460.7799999713898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37217</v>
          </cell>
          <cell r="DB887">
            <v>-1460.7799999713898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37218</v>
          </cell>
          <cell r="DB929">
            <v>-1460.7799999713898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37219</v>
          </cell>
          <cell r="DB971">
            <v>-1460.7799999713898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37220</v>
          </cell>
          <cell r="DB1013">
            <v>-1460.7799999713898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37221</v>
          </cell>
          <cell r="DB1055">
            <v>-1460.7799999713898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37222</v>
          </cell>
          <cell r="DB1097">
            <v>-1460.7799999713898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37223</v>
          </cell>
          <cell r="DB1139">
            <v>-1460.7799999713898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37224</v>
          </cell>
          <cell r="DB1181">
            <v>-1460.7799999713898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37225</v>
          </cell>
          <cell r="DB1223">
            <v>-1460.7799999713898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37226</v>
          </cell>
          <cell r="DB1265">
            <v>-1460.7799999713898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ior Month Balance"/>
      <sheetName val="US -Wire"/>
      <sheetName val="Statements"/>
    </sheetNames>
    <sheetDataSet>
      <sheetData sheetId="0" refreshError="1"/>
      <sheetData sheetId="1" refreshError="1"/>
      <sheetData sheetId="2" refreshError="1"/>
      <sheetData sheetId="3">
        <row r="5">
          <cell r="A5">
            <v>37196</v>
          </cell>
          <cell r="FF5">
            <v>2714423.6706164442</v>
          </cell>
        </row>
        <row r="7">
          <cell r="FF7" t="str">
            <v>Fut. Fees</v>
          </cell>
        </row>
        <row r="8">
          <cell r="FF8">
            <v>0</v>
          </cell>
        </row>
        <row r="10">
          <cell r="FF10" t="str">
            <v>OTE</v>
          </cell>
        </row>
        <row r="11">
          <cell r="FF11">
            <v>0</v>
          </cell>
        </row>
        <row r="13">
          <cell r="FF13" t="str">
            <v>OTE</v>
          </cell>
        </row>
        <row r="14">
          <cell r="FF14">
            <v>0</v>
          </cell>
        </row>
        <row r="16">
          <cell r="FF16" t="str">
            <v>Palo &amp; Cob Elec</v>
          </cell>
        </row>
        <row r="17">
          <cell r="FF17">
            <v>-9.9999999983992893E-3</v>
          </cell>
        </row>
        <row r="19">
          <cell r="FF19">
            <v>-9.9999999983992893E-3</v>
          </cell>
        </row>
        <row r="47">
          <cell r="A47">
            <v>37197</v>
          </cell>
          <cell r="FF47">
            <v>2221020.4375505685</v>
          </cell>
        </row>
        <row r="49">
          <cell r="FF49" t="str">
            <v>Fut. Fees</v>
          </cell>
        </row>
        <row r="50">
          <cell r="FF50">
            <v>0</v>
          </cell>
        </row>
        <row r="52">
          <cell r="FF52" t="str">
            <v>OTE</v>
          </cell>
        </row>
        <row r="53">
          <cell r="FF53">
            <v>0</v>
          </cell>
        </row>
        <row r="55">
          <cell r="FF55" t="str">
            <v>OTE</v>
          </cell>
        </row>
        <row r="56">
          <cell r="FF56">
            <v>0</v>
          </cell>
        </row>
        <row r="58">
          <cell r="FF58" t="str">
            <v>Palo &amp; Cob Elec</v>
          </cell>
        </row>
        <row r="59">
          <cell r="FF59">
            <v>-9.9999999983992893E-3</v>
          </cell>
        </row>
        <row r="61">
          <cell r="FF61">
            <v>-9.9999999983992893E-3</v>
          </cell>
        </row>
        <row r="89">
          <cell r="A89">
            <v>37198</v>
          </cell>
          <cell r="FF89">
            <v>3280785.9329715888</v>
          </cell>
        </row>
        <row r="91">
          <cell r="FF91" t="str">
            <v>Fut. Fees</v>
          </cell>
        </row>
        <row r="92">
          <cell r="FF92">
            <v>0</v>
          </cell>
        </row>
        <row r="94">
          <cell r="FF94" t="str">
            <v>OTE</v>
          </cell>
        </row>
        <row r="95">
          <cell r="FF95">
            <v>0</v>
          </cell>
        </row>
        <row r="97">
          <cell r="FF97" t="str">
            <v>OTE</v>
          </cell>
        </row>
        <row r="98">
          <cell r="FF98">
            <v>0</v>
          </cell>
        </row>
        <row r="100">
          <cell r="FF100" t="str">
            <v>Palo &amp; Cob Elec</v>
          </cell>
        </row>
        <row r="101">
          <cell r="FF101">
            <v>-9.9999999983992893E-3</v>
          </cell>
        </row>
        <row r="103">
          <cell r="FF103">
            <v>-9.9999999983992893E-3</v>
          </cell>
        </row>
        <row r="131">
          <cell r="A131">
            <v>37199</v>
          </cell>
          <cell r="FF131">
            <v>3536980.7187780733</v>
          </cell>
        </row>
        <row r="133">
          <cell r="FF133" t="str">
            <v>Fut. Fees</v>
          </cell>
        </row>
        <row r="134">
          <cell r="FF134">
            <v>0</v>
          </cell>
        </row>
        <row r="136">
          <cell r="FF136" t="str">
            <v>OTE</v>
          </cell>
        </row>
        <row r="137">
          <cell r="FF137">
            <v>0</v>
          </cell>
        </row>
        <row r="139">
          <cell r="FF139" t="str">
            <v>OTE</v>
          </cell>
        </row>
        <row r="140">
          <cell r="FF140">
            <v>0</v>
          </cell>
        </row>
        <row r="142">
          <cell r="FF142" t="str">
            <v>Palo &amp; Cob Elec</v>
          </cell>
        </row>
        <row r="143">
          <cell r="FF143">
            <v>-9.9999999983992893E-3</v>
          </cell>
        </row>
        <row r="145">
          <cell r="FF145">
            <v>-9.9999999983992893E-3</v>
          </cell>
        </row>
        <row r="173">
          <cell r="A173">
            <v>37200</v>
          </cell>
          <cell r="FF173">
            <v>2728219.0943527464</v>
          </cell>
        </row>
        <row r="175">
          <cell r="FF175" t="str">
            <v>Fut. Fees</v>
          </cell>
        </row>
        <row r="176">
          <cell r="FF176">
            <v>0</v>
          </cell>
        </row>
        <row r="178">
          <cell r="FF178" t="str">
            <v>OTE</v>
          </cell>
        </row>
        <row r="179">
          <cell r="FF179">
            <v>0</v>
          </cell>
        </row>
        <row r="181">
          <cell r="FF181" t="str">
            <v>OTE</v>
          </cell>
        </row>
        <row r="182">
          <cell r="FF182">
            <v>0</v>
          </cell>
        </row>
        <row r="184">
          <cell r="FF184" t="str">
            <v>Palo &amp; Cob Elec</v>
          </cell>
        </row>
        <row r="185">
          <cell r="FF185">
            <v>-9.9999999983992893E-3</v>
          </cell>
        </row>
        <row r="187">
          <cell r="FF187">
            <v>-9.9999999983992893E-3</v>
          </cell>
        </row>
        <row r="215">
          <cell r="A215">
            <v>37201</v>
          </cell>
          <cell r="FF215">
            <v>2903185.9235464423</v>
          </cell>
        </row>
        <row r="217">
          <cell r="FF217" t="str">
            <v>Fut. Fees</v>
          </cell>
        </row>
        <row r="218">
          <cell r="FF218">
            <v>0</v>
          </cell>
        </row>
        <row r="220">
          <cell r="FF220" t="str">
            <v>OTE</v>
          </cell>
        </row>
        <row r="221">
          <cell r="FF221">
            <v>0</v>
          </cell>
        </row>
        <row r="223">
          <cell r="FF223" t="str">
            <v>OTE</v>
          </cell>
        </row>
        <row r="224">
          <cell r="FF224">
            <v>0</v>
          </cell>
        </row>
        <row r="226">
          <cell r="FF226" t="str">
            <v>Palo &amp; Cob Elec</v>
          </cell>
        </row>
        <row r="227">
          <cell r="FF227">
            <v>-9.9999999983992893E-3</v>
          </cell>
        </row>
        <row r="229">
          <cell r="FF229">
            <v>-9.9999999983992893E-3</v>
          </cell>
        </row>
        <row r="257">
          <cell r="A257">
            <v>37202</v>
          </cell>
          <cell r="FF257">
            <v>2729017.7893651831</v>
          </cell>
        </row>
        <row r="259">
          <cell r="FF259" t="str">
            <v>Fut. Fees</v>
          </cell>
        </row>
        <row r="260">
          <cell r="FF260">
            <v>0</v>
          </cell>
        </row>
        <row r="262">
          <cell r="FF262" t="str">
            <v>OTE</v>
          </cell>
        </row>
        <row r="263">
          <cell r="FF263">
            <v>0</v>
          </cell>
        </row>
        <row r="265">
          <cell r="FF265" t="str">
            <v>OTE</v>
          </cell>
        </row>
        <row r="266">
          <cell r="FF266">
            <v>0</v>
          </cell>
        </row>
        <row r="268">
          <cell r="FF268" t="str">
            <v>Palo &amp; Cob Elec</v>
          </cell>
        </row>
        <row r="269">
          <cell r="FF269">
            <v>-9.9999999983992893E-3</v>
          </cell>
        </row>
        <row r="271">
          <cell r="FF271">
            <v>-9.9999999983992893E-3</v>
          </cell>
        </row>
        <row r="273">
          <cell r="FF273" t="str">
            <v>Palo &amp; Cob Elec</v>
          </cell>
        </row>
        <row r="274">
          <cell r="FF274">
            <v>0</v>
          </cell>
        </row>
        <row r="276">
          <cell r="FF276">
            <v>0</v>
          </cell>
        </row>
        <row r="299">
          <cell r="A299">
            <v>37203</v>
          </cell>
          <cell r="FF299">
            <v>1961847.5860121655</v>
          </cell>
        </row>
        <row r="301">
          <cell r="FF301" t="str">
            <v>Fut. Fees</v>
          </cell>
        </row>
        <row r="302">
          <cell r="FF302">
            <v>0</v>
          </cell>
        </row>
        <row r="304">
          <cell r="FF304" t="str">
            <v>OTE</v>
          </cell>
        </row>
        <row r="305">
          <cell r="FF305">
            <v>0</v>
          </cell>
        </row>
        <row r="307">
          <cell r="FF307" t="str">
            <v>OTE</v>
          </cell>
        </row>
        <row r="308">
          <cell r="FF308">
            <v>0</v>
          </cell>
        </row>
        <row r="310">
          <cell r="FF310" t="str">
            <v>Palo &amp; Cob Elec</v>
          </cell>
        </row>
        <row r="311">
          <cell r="FF311">
            <v>-9.9999999983992893E-3</v>
          </cell>
        </row>
        <row r="313">
          <cell r="FF313">
            <v>-9.9999999983992893E-3</v>
          </cell>
        </row>
        <row r="341">
          <cell r="A341">
            <v>37204</v>
          </cell>
          <cell r="FF341">
            <v>2494591.9706758754</v>
          </cell>
        </row>
        <row r="343">
          <cell r="FF343" t="str">
            <v>Fut. Fees</v>
          </cell>
        </row>
        <row r="344">
          <cell r="FF344">
            <v>0</v>
          </cell>
        </row>
        <row r="346">
          <cell r="FF346" t="str">
            <v>OTE</v>
          </cell>
        </row>
        <row r="347">
          <cell r="FF347">
            <v>0</v>
          </cell>
        </row>
        <row r="349">
          <cell r="FF349" t="str">
            <v>OTE</v>
          </cell>
        </row>
        <row r="350">
          <cell r="FF350">
            <v>0</v>
          </cell>
        </row>
        <row r="352">
          <cell r="FF352" t="str">
            <v>Palo &amp; Cob Elec</v>
          </cell>
        </row>
        <row r="353">
          <cell r="FF353">
            <v>-9.9999999983992893E-3</v>
          </cell>
        </row>
        <row r="355">
          <cell r="FF355">
            <v>-15.959999999998399</v>
          </cell>
        </row>
        <row r="383">
          <cell r="A383">
            <v>37205</v>
          </cell>
          <cell r="FF383">
            <v>3866385.2906827792</v>
          </cell>
        </row>
        <row r="385">
          <cell r="FF385" t="str">
            <v>Fut. Fees</v>
          </cell>
        </row>
        <row r="386">
          <cell r="FF386">
            <v>0</v>
          </cell>
        </row>
        <row r="388">
          <cell r="FF388" t="str">
            <v>OTE</v>
          </cell>
        </row>
        <row r="389">
          <cell r="FF389">
            <v>0</v>
          </cell>
        </row>
        <row r="391">
          <cell r="FF391" t="str">
            <v>OTE</v>
          </cell>
        </row>
        <row r="392">
          <cell r="FF392">
            <v>0</v>
          </cell>
        </row>
        <row r="394">
          <cell r="FF394" t="str">
            <v>Palo &amp; Cob Elec</v>
          </cell>
        </row>
        <row r="395">
          <cell r="FF395">
            <v>-15.959999999998399</v>
          </cell>
        </row>
        <row r="397">
          <cell r="FF397">
            <v>-15.959999999998399</v>
          </cell>
        </row>
        <row r="425">
          <cell r="A425">
            <v>37206</v>
          </cell>
          <cell r="FF425">
            <v>4105773.8568334864</v>
          </cell>
        </row>
        <row r="427">
          <cell r="FF427" t="str">
            <v>Fut. Fees</v>
          </cell>
        </row>
        <row r="428">
          <cell r="FF428">
            <v>0</v>
          </cell>
        </row>
        <row r="430">
          <cell r="FF430" t="str">
            <v>OTE</v>
          </cell>
        </row>
        <row r="431">
          <cell r="FF431">
            <v>0</v>
          </cell>
        </row>
        <row r="433">
          <cell r="FF433" t="str">
            <v>OTE</v>
          </cell>
        </row>
        <row r="434">
          <cell r="FF434">
            <v>0</v>
          </cell>
        </row>
        <row r="436">
          <cell r="FF436" t="str">
            <v>Palo &amp; Cob Elec</v>
          </cell>
        </row>
        <row r="437">
          <cell r="FF437">
            <v>-15.959999999998399</v>
          </cell>
        </row>
        <row r="439">
          <cell r="FF439">
            <v>-15.959999999998399</v>
          </cell>
        </row>
        <row r="467">
          <cell r="A467">
            <v>37207</v>
          </cell>
          <cell r="FF467">
            <v>2208905.6308016381</v>
          </cell>
        </row>
        <row r="469">
          <cell r="FF469" t="str">
            <v>Fut. Fees</v>
          </cell>
        </row>
        <row r="470">
          <cell r="FF470">
            <v>0</v>
          </cell>
        </row>
        <row r="472">
          <cell r="FF472" t="str">
            <v>OTE</v>
          </cell>
        </row>
        <row r="473">
          <cell r="FF473">
            <v>0</v>
          </cell>
        </row>
        <row r="475">
          <cell r="FF475" t="str">
            <v>OTE</v>
          </cell>
        </row>
        <row r="476">
          <cell r="FF476">
            <v>0</v>
          </cell>
        </row>
        <row r="478">
          <cell r="FF478" t="str">
            <v>Palo &amp; Cob Elec</v>
          </cell>
        </row>
        <row r="479">
          <cell r="FF479">
            <v>-15.959999999998399</v>
          </cell>
        </row>
        <row r="481">
          <cell r="FF481">
            <v>-15.959999999998399</v>
          </cell>
        </row>
        <row r="509">
          <cell r="A509">
            <v>37208</v>
          </cell>
          <cell r="FF509">
            <v>2727632.0733666178</v>
          </cell>
        </row>
        <row r="511">
          <cell r="FF511" t="str">
            <v>Fut. Fees</v>
          </cell>
        </row>
        <row r="512">
          <cell r="FF512">
            <v>0</v>
          </cell>
        </row>
        <row r="514">
          <cell r="FF514" t="str">
            <v>OTE</v>
          </cell>
        </row>
        <row r="515">
          <cell r="FF515">
            <v>0</v>
          </cell>
        </row>
        <row r="517">
          <cell r="FF517" t="str">
            <v>OTE</v>
          </cell>
        </row>
        <row r="518">
          <cell r="FF518">
            <v>450000</v>
          </cell>
        </row>
        <row r="520">
          <cell r="FF520" t="str">
            <v>Palo &amp; Cob Elec</v>
          </cell>
        </row>
        <row r="521">
          <cell r="FF521">
            <v>-15.959999999998399</v>
          </cell>
        </row>
        <row r="523">
          <cell r="FF523">
            <v>-9.9999999983992893E-3</v>
          </cell>
        </row>
        <row r="551">
          <cell r="A551">
            <v>37209</v>
          </cell>
          <cell r="FF551">
            <v>2430909.9453270179</v>
          </cell>
        </row>
        <row r="553">
          <cell r="FF553" t="str">
            <v>Fut. Fees</v>
          </cell>
        </row>
        <row r="554">
          <cell r="FF554">
            <v>0</v>
          </cell>
        </row>
        <row r="556">
          <cell r="FF556" t="str">
            <v>OTE</v>
          </cell>
        </row>
        <row r="557">
          <cell r="FF557">
            <v>0</v>
          </cell>
        </row>
        <row r="559">
          <cell r="FF559" t="str">
            <v>OTE</v>
          </cell>
        </row>
        <row r="560">
          <cell r="FF560">
            <v>900000</v>
          </cell>
        </row>
        <row r="562">
          <cell r="FF562" t="str">
            <v>Palo &amp; Cob Elec</v>
          </cell>
        </row>
        <row r="563">
          <cell r="FF563">
            <v>-9.9999999983992893E-3</v>
          </cell>
        </row>
        <row r="565">
          <cell r="FF565">
            <v>-9.9999999983992893E-3</v>
          </cell>
        </row>
        <row r="593">
          <cell r="A593">
            <v>37210</v>
          </cell>
          <cell r="FF593">
            <v>2294746.107228097</v>
          </cell>
        </row>
        <row r="595">
          <cell r="FF595" t="str">
            <v>Fut. Fees</v>
          </cell>
        </row>
        <row r="596">
          <cell r="FF596">
            <v>0</v>
          </cell>
        </row>
        <row r="598">
          <cell r="FF598" t="str">
            <v>OTE</v>
          </cell>
        </row>
        <row r="599">
          <cell r="FF599">
            <v>0</v>
          </cell>
        </row>
        <row r="601">
          <cell r="FF601" t="str">
            <v>OTE</v>
          </cell>
        </row>
        <row r="602">
          <cell r="FF602">
            <v>2100000</v>
          </cell>
        </row>
        <row r="604">
          <cell r="FF604" t="str">
            <v>Palo &amp; Cob Elec</v>
          </cell>
        </row>
        <row r="605">
          <cell r="FF605">
            <v>-9.9999999983992893E-3</v>
          </cell>
        </row>
        <row r="607">
          <cell r="FF607">
            <v>-9.9999999983992893E-3</v>
          </cell>
        </row>
        <row r="635">
          <cell r="A635">
            <v>37211</v>
          </cell>
          <cell r="FF635">
            <v>2618757.1524047768</v>
          </cell>
        </row>
        <row r="637">
          <cell r="FF637" t="str">
            <v>Fut. Fees</v>
          </cell>
        </row>
        <row r="638">
          <cell r="FF638">
            <v>0</v>
          </cell>
        </row>
        <row r="640">
          <cell r="FF640" t="str">
            <v>OTE</v>
          </cell>
        </row>
        <row r="641">
          <cell r="FF641">
            <v>0</v>
          </cell>
        </row>
        <row r="643">
          <cell r="FF643" t="str">
            <v>OTE</v>
          </cell>
        </row>
        <row r="644">
          <cell r="FF644">
            <v>2750000</v>
          </cell>
        </row>
        <row r="646">
          <cell r="FF646" t="str">
            <v>Palo &amp; Cob Elec</v>
          </cell>
        </row>
        <row r="647">
          <cell r="FF647">
            <v>-9.9999999983992893E-3</v>
          </cell>
        </row>
        <row r="649">
          <cell r="FF649">
            <v>-9.9999999983992893E-3</v>
          </cell>
        </row>
        <row r="677">
          <cell r="A677">
            <v>37212</v>
          </cell>
          <cell r="FF677">
            <v>5347132.6662077783</v>
          </cell>
        </row>
        <row r="679">
          <cell r="FF679" t="str">
            <v>Fut. Fees</v>
          </cell>
        </row>
        <row r="680">
          <cell r="FF680">
            <v>0</v>
          </cell>
        </row>
        <row r="682">
          <cell r="FF682" t="str">
            <v>OTE</v>
          </cell>
        </row>
        <row r="683">
          <cell r="FF683">
            <v>0</v>
          </cell>
        </row>
        <row r="685">
          <cell r="FF685" t="str">
            <v>OTE</v>
          </cell>
        </row>
        <row r="686">
          <cell r="FF686">
            <v>0</v>
          </cell>
        </row>
        <row r="688">
          <cell r="FF688" t="str">
            <v>Palo &amp; Cob Elec</v>
          </cell>
        </row>
        <row r="689">
          <cell r="FF689">
            <v>-9.9999999983992893E-3</v>
          </cell>
        </row>
        <row r="691">
          <cell r="FF691">
            <v>-9.9999999983992893E-3</v>
          </cell>
        </row>
        <row r="719">
          <cell r="A719">
            <v>37213</v>
          </cell>
          <cell r="FF719">
            <v>5551679.1489551598</v>
          </cell>
        </row>
        <row r="721">
          <cell r="FF721" t="str">
            <v>Fut. Fees</v>
          </cell>
        </row>
        <row r="722">
          <cell r="FF722">
            <v>0</v>
          </cell>
        </row>
        <row r="724">
          <cell r="FF724" t="str">
            <v>OTE</v>
          </cell>
        </row>
        <row r="725">
          <cell r="FF725">
            <v>0</v>
          </cell>
        </row>
        <row r="727">
          <cell r="FF727" t="str">
            <v>OTE</v>
          </cell>
        </row>
        <row r="728">
          <cell r="FF728">
            <v>0</v>
          </cell>
        </row>
        <row r="730">
          <cell r="FF730" t="str">
            <v>Palo &amp; Cob Elec</v>
          </cell>
        </row>
        <row r="731">
          <cell r="FF731">
            <v>-9.9999999983992893E-3</v>
          </cell>
        </row>
        <row r="733">
          <cell r="FF733">
            <v>-9.9999999983992893E-3</v>
          </cell>
        </row>
        <row r="761">
          <cell r="A761">
            <v>37214</v>
          </cell>
          <cell r="FF761">
            <v>3309700.9206297114</v>
          </cell>
        </row>
        <row r="763">
          <cell r="FF763" t="str">
            <v>Fut. Fees</v>
          </cell>
        </row>
        <row r="764">
          <cell r="FF764">
            <v>0</v>
          </cell>
        </row>
        <row r="766">
          <cell r="FF766" t="str">
            <v>OTE</v>
          </cell>
        </row>
        <row r="767">
          <cell r="FF767">
            <v>0</v>
          </cell>
        </row>
        <row r="769">
          <cell r="FF769" t="str">
            <v>OTE</v>
          </cell>
        </row>
        <row r="770">
          <cell r="FF770">
            <v>0</v>
          </cell>
        </row>
        <row r="772">
          <cell r="FF772" t="str">
            <v>Palo &amp; Cob Elec</v>
          </cell>
        </row>
        <row r="773">
          <cell r="FF773">
            <v>-9.9999999983992893E-3</v>
          </cell>
        </row>
        <row r="775">
          <cell r="FF775">
            <v>-9.9999999983992893E-3</v>
          </cell>
        </row>
        <row r="803">
          <cell r="A803">
            <v>37215</v>
          </cell>
          <cell r="FF803">
            <v>2377065.6505374773</v>
          </cell>
        </row>
        <row r="805">
          <cell r="FF805" t="str">
            <v>Fut. Fees</v>
          </cell>
        </row>
        <row r="806">
          <cell r="FF806">
            <v>0</v>
          </cell>
        </row>
        <row r="808">
          <cell r="FF808" t="str">
            <v>OTE</v>
          </cell>
        </row>
        <row r="809">
          <cell r="FF809">
            <v>0</v>
          </cell>
        </row>
        <row r="811">
          <cell r="FF811" t="str">
            <v>OTE</v>
          </cell>
        </row>
        <row r="812">
          <cell r="FF812">
            <v>0</v>
          </cell>
        </row>
        <row r="814">
          <cell r="FF814" t="str">
            <v>Palo &amp; Cob Elec</v>
          </cell>
        </row>
        <row r="815">
          <cell r="FF815">
            <v>-9.9999999983992893E-3</v>
          </cell>
        </row>
        <row r="817">
          <cell r="FF817">
            <v>-9.9999999983992893E-3</v>
          </cell>
        </row>
        <row r="845">
          <cell r="A845">
            <v>37216</v>
          </cell>
          <cell r="FF845">
            <v>4924701.8336425684</v>
          </cell>
        </row>
        <row r="847">
          <cell r="FF847" t="str">
            <v>Fut. Fees</v>
          </cell>
        </row>
        <row r="848">
          <cell r="FF848">
            <v>0</v>
          </cell>
        </row>
        <row r="850">
          <cell r="FF850" t="str">
            <v>OTE</v>
          </cell>
        </row>
        <row r="851">
          <cell r="FF851">
            <v>0</v>
          </cell>
        </row>
        <row r="853">
          <cell r="FF853" t="str">
            <v>OTE</v>
          </cell>
        </row>
        <row r="854">
          <cell r="FF854">
            <v>0</v>
          </cell>
        </row>
        <row r="856">
          <cell r="FF856" t="str">
            <v>Palo &amp; Cob Elec</v>
          </cell>
        </row>
        <row r="857">
          <cell r="FF857">
            <v>-9.9999999983992893E-3</v>
          </cell>
        </row>
        <row r="859">
          <cell r="FF859">
            <v>-9.9999999983992893E-3</v>
          </cell>
        </row>
        <row r="887">
          <cell r="A887">
            <v>37217</v>
          </cell>
          <cell r="FF887">
            <v>4922326.5191101832</v>
          </cell>
        </row>
        <row r="889">
          <cell r="FF889" t="str">
            <v>Fut. Fees</v>
          </cell>
        </row>
        <row r="890">
          <cell r="FF890">
            <v>0</v>
          </cell>
        </row>
        <row r="892">
          <cell r="FF892" t="str">
            <v>OTE</v>
          </cell>
        </row>
        <row r="893">
          <cell r="FF893">
            <v>0</v>
          </cell>
        </row>
        <row r="895">
          <cell r="FF895" t="str">
            <v>OTE</v>
          </cell>
        </row>
        <row r="896">
          <cell r="FF896">
            <v>0</v>
          </cell>
        </row>
        <row r="898">
          <cell r="FF898" t="str">
            <v>Palo &amp; Cob Elec</v>
          </cell>
        </row>
        <row r="899">
          <cell r="FF899">
            <v>-9.9999999983992893E-3</v>
          </cell>
        </row>
        <row r="901">
          <cell r="FF901">
            <v>-9.9999999983992893E-3</v>
          </cell>
        </row>
        <row r="929">
          <cell r="A929">
            <v>37218</v>
          </cell>
          <cell r="FF929">
            <v>4731014.4153767787</v>
          </cell>
        </row>
        <row r="931">
          <cell r="FF931" t="str">
            <v>Fut. Fees</v>
          </cell>
        </row>
        <row r="932">
          <cell r="FF932">
            <v>0</v>
          </cell>
        </row>
        <row r="934">
          <cell r="FF934" t="str">
            <v>OTE</v>
          </cell>
        </row>
        <row r="935">
          <cell r="FF935">
            <v>0</v>
          </cell>
        </row>
        <row r="937">
          <cell r="FF937" t="str">
            <v>OTE</v>
          </cell>
        </row>
        <row r="938">
          <cell r="FF938">
            <v>0</v>
          </cell>
        </row>
        <row r="940">
          <cell r="FF940" t="str">
            <v>Palo &amp; Cob Elec</v>
          </cell>
        </row>
        <row r="941">
          <cell r="FF941">
            <v>-9.9999999983992893E-3</v>
          </cell>
        </row>
        <row r="943">
          <cell r="FF943">
            <v>-9.9999999983992893E-3</v>
          </cell>
        </row>
        <row r="971">
          <cell r="A971">
            <v>37219</v>
          </cell>
          <cell r="FF971">
            <v>4731014.4153767787</v>
          </cell>
        </row>
        <row r="973">
          <cell r="FF973" t="str">
            <v>Fut. Fees</v>
          </cell>
        </row>
        <row r="974">
          <cell r="FF974">
            <v>0</v>
          </cell>
        </row>
        <row r="976">
          <cell r="FF976" t="str">
            <v>OTE</v>
          </cell>
        </row>
        <row r="977">
          <cell r="FF977">
            <v>0</v>
          </cell>
        </row>
        <row r="979">
          <cell r="FF979" t="str">
            <v>OTE</v>
          </cell>
        </row>
        <row r="980">
          <cell r="FF980">
            <v>0</v>
          </cell>
        </row>
        <row r="982">
          <cell r="FF982" t="str">
            <v>Palo &amp; Cob Elec</v>
          </cell>
        </row>
        <row r="983">
          <cell r="FF983">
            <v>-9.9999999983992893E-3</v>
          </cell>
        </row>
        <row r="985">
          <cell r="FF985">
            <v>-9.9999999983992893E-3</v>
          </cell>
        </row>
        <row r="1013">
          <cell r="A1013">
            <v>37220</v>
          </cell>
          <cell r="FF1013">
            <v>4917118.4255789807</v>
          </cell>
        </row>
        <row r="1015">
          <cell r="FF1015" t="str">
            <v>Fut. Fees</v>
          </cell>
        </row>
        <row r="1016">
          <cell r="FF1016">
            <v>0</v>
          </cell>
        </row>
        <row r="1018">
          <cell r="FF1018" t="str">
            <v>OTE</v>
          </cell>
        </row>
        <row r="1019">
          <cell r="FF1019">
            <v>0</v>
          </cell>
        </row>
        <row r="1021">
          <cell r="FF1021" t="str">
            <v>OTE</v>
          </cell>
        </row>
        <row r="1022">
          <cell r="FF1022">
            <v>0</v>
          </cell>
        </row>
        <row r="1024">
          <cell r="FF1024" t="str">
            <v>Palo &amp; Cob Elec</v>
          </cell>
        </row>
        <row r="1025">
          <cell r="FF1025">
            <v>-9.9999999983992893E-3</v>
          </cell>
        </row>
        <row r="1027">
          <cell r="FF1027">
            <v>-9.9999999983992893E-3</v>
          </cell>
        </row>
        <row r="1055">
          <cell r="A1055">
            <v>37221</v>
          </cell>
          <cell r="FF1055">
            <v>0</v>
          </cell>
        </row>
        <row r="1057">
          <cell r="FF1057" t="str">
            <v>Fut. Fees</v>
          </cell>
        </row>
        <row r="1058">
          <cell r="FF1058">
            <v>0</v>
          </cell>
        </row>
        <row r="1060">
          <cell r="FF1060" t="str">
            <v>OTE</v>
          </cell>
        </row>
        <row r="1061">
          <cell r="FF1061">
            <v>0</v>
          </cell>
        </row>
        <row r="1063">
          <cell r="FF1063" t="str">
            <v>OTE</v>
          </cell>
        </row>
        <row r="1064">
          <cell r="FF1064">
            <v>0</v>
          </cell>
        </row>
        <row r="1066">
          <cell r="FF1066" t="str">
            <v>Palo &amp; Cob Elec</v>
          </cell>
        </row>
        <row r="1067">
          <cell r="FF1067">
            <v>-9.9999999983992893E-3</v>
          </cell>
        </row>
        <row r="1069">
          <cell r="FF1069">
            <v>-9.9999999983992893E-3</v>
          </cell>
        </row>
        <row r="1073">
          <cell r="FF1073">
            <v>0</v>
          </cell>
        </row>
        <row r="1097">
          <cell r="FF1097">
            <v>0</v>
          </cell>
        </row>
        <row r="1098">
          <cell r="A1098">
            <v>37222</v>
          </cell>
        </row>
        <row r="1099">
          <cell r="FF1099" t="str">
            <v>Fut. Fees</v>
          </cell>
        </row>
        <row r="1100">
          <cell r="FF1100">
            <v>0</v>
          </cell>
        </row>
        <row r="1102">
          <cell r="FF1102" t="str">
            <v>OTE</v>
          </cell>
        </row>
        <row r="1103">
          <cell r="FF1103">
            <v>0</v>
          </cell>
        </row>
        <row r="1105">
          <cell r="FF1105" t="str">
            <v>OTE</v>
          </cell>
        </row>
        <row r="1106">
          <cell r="FF1106">
            <v>0</v>
          </cell>
        </row>
        <row r="1108">
          <cell r="FF1108" t="str">
            <v>Palo &amp; Cob Elec</v>
          </cell>
        </row>
        <row r="1109">
          <cell r="FF1109">
            <v>0</v>
          </cell>
        </row>
        <row r="1111">
          <cell r="FF1111">
            <v>0</v>
          </cell>
        </row>
        <row r="1139">
          <cell r="FF1139">
            <v>0</v>
          </cell>
        </row>
        <row r="1140">
          <cell r="A1140">
            <v>37223</v>
          </cell>
        </row>
        <row r="1141">
          <cell r="FF1141" t="str">
            <v>Fut. Fees</v>
          </cell>
        </row>
        <row r="1142">
          <cell r="FF1142">
            <v>0</v>
          </cell>
        </row>
        <row r="1144">
          <cell r="FF1144" t="str">
            <v>OTE</v>
          </cell>
        </row>
        <row r="1145">
          <cell r="FF1145">
            <v>0</v>
          </cell>
        </row>
        <row r="1147">
          <cell r="FF1147" t="str">
            <v>OTE</v>
          </cell>
        </row>
        <row r="1148">
          <cell r="FF1148">
            <v>0</v>
          </cell>
        </row>
        <row r="1150">
          <cell r="FF1150" t="str">
            <v>Palo &amp; Cob Elec</v>
          </cell>
        </row>
        <row r="1151">
          <cell r="FF1151">
            <v>0</v>
          </cell>
        </row>
        <row r="1153">
          <cell r="FF1153">
            <v>0</v>
          </cell>
        </row>
        <row r="1181">
          <cell r="FF1181">
            <v>0</v>
          </cell>
        </row>
        <row r="1182">
          <cell r="A1182">
            <v>37224</v>
          </cell>
        </row>
        <row r="1183">
          <cell r="FF1183" t="str">
            <v>Fut. Fees</v>
          </cell>
        </row>
        <row r="1184">
          <cell r="FF1184">
            <v>0</v>
          </cell>
        </row>
        <row r="1186">
          <cell r="FF1186" t="str">
            <v>OTE</v>
          </cell>
        </row>
        <row r="1187">
          <cell r="FF1187">
            <v>0</v>
          </cell>
        </row>
        <row r="1189">
          <cell r="FF1189" t="str">
            <v>OTE</v>
          </cell>
        </row>
        <row r="1190">
          <cell r="FF1190">
            <v>0</v>
          </cell>
        </row>
        <row r="1192">
          <cell r="FF1192" t="str">
            <v>Palo &amp; Cob Elec</v>
          </cell>
        </row>
        <row r="1193">
          <cell r="FF1193">
            <v>0</v>
          </cell>
        </row>
        <row r="1195">
          <cell r="FF1195">
            <v>0</v>
          </cell>
        </row>
        <row r="1206">
          <cell r="FF1206" t="str">
            <v>BP</v>
          </cell>
        </row>
        <row r="1207">
          <cell r="FF1207">
            <v>0.70751379651903212</v>
          </cell>
        </row>
        <row r="1223">
          <cell r="FF1223">
            <v>0</v>
          </cell>
        </row>
        <row r="1224">
          <cell r="A1224">
            <v>37225</v>
          </cell>
        </row>
        <row r="1225">
          <cell r="FF1225" t="str">
            <v>Fut. Fees</v>
          </cell>
        </row>
        <row r="1226">
          <cell r="FF1226">
            <v>0</v>
          </cell>
        </row>
        <row r="1228">
          <cell r="FF1228" t="str">
            <v>OTE</v>
          </cell>
        </row>
        <row r="1229">
          <cell r="FF1229">
            <v>0</v>
          </cell>
        </row>
        <row r="1231">
          <cell r="FF1231" t="str">
            <v>OTE</v>
          </cell>
        </row>
        <row r="1232">
          <cell r="FF1232">
            <v>0</v>
          </cell>
        </row>
        <row r="1234">
          <cell r="FF1234" t="str">
            <v>Palo &amp; Cob Elec</v>
          </cell>
        </row>
        <row r="1235">
          <cell r="FF1235">
            <v>0</v>
          </cell>
        </row>
        <row r="1237">
          <cell r="FF1237">
            <v>0</v>
          </cell>
        </row>
        <row r="1265">
          <cell r="FF1265">
            <v>0</v>
          </cell>
        </row>
        <row r="1267">
          <cell r="FF1267" t="str">
            <v>Fut. Fees</v>
          </cell>
        </row>
        <row r="1268">
          <cell r="FF1268">
            <v>0</v>
          </cell>
        </row>
        <row r="1270">
          <cell r="FF1270" t="str">
            <v>OTE</v>
          </cell>
        </row>
        <row r="1271">
          <cell r="FF1271">
            <v>0</v>
          </cell>
        </row>
        <row r="1273">
          <cell r="FF1273" t="str">
            <v>OTE</v>
          </cell>
        </row>
        <row r="1274">
          <cell r="FF1274">
            <v>0</v>
          </cell>
        </row>
        <row r="1276">
          <cell r="FF1276" t="str">
            <v>Palo &amp; Cob Elec</v>
          </cell>
        </row>
        <row r="1277">
          <cell r="FF1277">
            <v>0</v>
          </cell>
        </row>
        <row r="1279">
          <cell r="FF1279">
            <v>0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  <sheetName val="Line of Credit-SLB 003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CT5">
            <v>74209045.825999796</v>
          </cell>
          <cell r="CX5">
            <v>3339051.1700000092</v>
          </cell>
        </row>
        <row r="9">
          <cell r="CX9" t="str">
            <v>Heat Oil (HO)</v>
          </cell>
        </row>
        <row r="10">
          <cell r="CT10" t="str">
            <v>OTE</v>
          </cell>
          <cell r="CX10" t="str">
            <v>Margin</v>
          </cell>
        </row>
        <row r="11">
          <cell r="CT11">
            <v>-24152860</v>
          </cell>
          <cell r="CX11">
            <v>4705302</v>
          </cell>
        </row>
        <row r="12">
          <cell r="CT12" t="str">
            <v>SOV+LOV</v>
          </cell>
        </row>
        <row r="13">
          <cell r="CT13">
            <v>-23394810</v>
          </cell>
        </row>
        <row r="47">
          <cell r="A47">
            <v>37197</v>
          </cell>
          <cell r="CT47">
            <v>50411016.315999784</v>
          </cell>
          <cell r="CX47">
            <v>3380463.0500000091</v>
          </cell>
        </row>
        <row r="51">
          <cell r="CX51" t="str">
            <v>Heat Oil (HO)</v>
          </cell>
        </row>
        <row r="52">
          <cell r="CT52" t="str">
            <v>OTE</v>
          </cell>
          <cell r="CX52" t="str">
            <v>Margin</v>
          </cell>
        </row>
        <row r="53">
          <cell r="CT53">
            <v>-23160970</v>
          </cell>
          <cell r="CX53">
            <v>4815817</v>
          </cell>
        </row>
        <row r="54">
          <cell r="CT54" t="str">
            <v>SOV+LOV</v>
          </cell>
        </row>
        <row r="55">
          <cell r="CT55">
            <v>-22272490</v>
          </cell>
        </row>
        <row r="89">
          <cell r="A89">
            <v>37198</v>
          </cell>
          <cell r="CT89">
            <v>73422375.815999776</v>
          </cell>
          <cell r="CX89">
            <v>3380463.0500000091</v>
          </cell>
        </row>
        <row r="93">
          <cell r="CX93" t="str">
            <v>Heat Oil (HO)</v>
          </cell>
        </row>
        <row r="94">
          <cell r="CT94" t="str">
            <v>OTE</v>
          </cell>
          <cell r="CX94" t="str">
            <v>Margin</v>
          </cell>
        </row>
        <row r="95">
          <cell r="CT95">
            <v>0</v>
          </cell>
          <cell r="CX95">
            <v>0</v>
          </cell>
        </row>
        <row r="96">
          <cell r="CT96" t="str">
            <v>SOV+LOV</v>
          </cell>
        </row>
        <row r="97">
          <cell r="CT97">
            <v>0</v>
          </cell>
        </row>
        <row r="131">
          <cell r="A131">
            <v>37199</v>
          </cell>
          <cell r="CT131">
            <v>73422375.815999776</v>
          </cell>
          <cell r="CX131">
            <v>3380463.0500000091</v>
          </cell>
        </row>
        <row r="135">
          <cell r="CX135" t="str">
            <v>Heat Oil (HO)</v>
          </cell>
        </row>
        <row r="136">
          <cell r="CT136" t="str">
            <v>OTE</v>
          </cell>
          <cell r="CX136" t="str">
            <v>Margin</v>
          </cell>
        </row>
        <row r="137">
          <cell r="CT137">
            <v>0</v>
          </cell>
          <cell r="CX137">
            <v>0</v>
          </cell>
        </row>
        <row r="138">
          <cell r="CT138" t="str">
            <v>SOV+LOV</v>
          </cell>
        </row>
        <row r="139">
          <cell r="CT139">
            <v>0</v>
          </cell>
        </row>
        <row r="173">
          <cell r="A173">
            <v>37200</v>
          </cell>
          <cell r="CT173">
            <v>50374464.365999795</v>
          </cell>
          <cell r="CX173">
            <v>3339051.1700000092</v>
          </cell>
        </row>
        <row r="177">
          <cell r="CX177" t="str">
            <v>Heat Oil (HO)</v>
          </cell>
        </row>
        <row r="178">
          <cell r="CT178" t="str">
            <v>OTE</v>
          </cell>
          <cell r="CX178" t="str">
            <v>Margin</v>
          </cell>
        </row>
        <row r="179">
          <cell r="CT179">
            <v>-18823250</v>
          </cell>
          <cell r="CX179">
            <v>4898043</v>
          </cell>
        </row>
        <row r="180">
          <cell r="CT180" t="str">
            <v>SOV+LOV</v>
          </cell>
        </row>
        <row r="181">
          <cell r="CT181">
            <v>-27058870</v>
          </cell>
        </row>
        <row r="212">
          <cell r="A212" t="str">
            <v>b</v>
          </cell>
        </row>
        <row r="213">
          <cell r="A213" t="str">
            <v>s</v>
          </cell>
        </row>
        <row r="215">
          <cell r="A215">
            <v>37201</v>
          </cell>
          <cell r="CT215">
            <v>56579754.565999784</v>
          </cell>
          <cell r="CX215">
            <v>3339051.1700000092</v>
          </cell>
        </row>
        <row r="219">
          <cell r="CX219" t="str">
            <v>Heat Oil (HO)</v>
          </cell>
        </row>
        <row r="220">
          <cell r="CT220" t="str">
            <v>OTE</v>
          </cell>
          <cell r="CX220" t="str">
            <v>Margin</v>
          </cell>
        </row>
        <row r="221">
          <cell r="CT221">
            <v>-13347560</v>
          </cell>
          <cell r="CX221">
            <v>4948547.5999999996</v>
          </cell>
        </row>
        <row r="222">
          <cell r="CT222" t="str">
            <v>SOV+LOV</v>
          </cell>
        </row>
        <row r="223">
          <cell r="CT223">
            <v>-27732870</v>
          </cell>
        </row>
        <row r="257">
          <cell r="A257">
            <v>37202</v>
          </cell>
          <cell r="CT257">
            <v>50865421.21599979</v>
          </cell>
          <cell r="CX257">
            <v>3339051.1700000092</v>
          </cell>
        </row>
        <row r="261">
          <cell r="CX261" t="str">
            <v>Heat Oil (HO)</v>
          </cell>
        </row>
        <row r="262">
          <cell r="CT262" t="str">
            <v>OTE</v>
          </cell>
          <cell r="CX262" t="str">
            <v>Margin</v>
          </cell>
        </row>
        <row r="263">
          <cell r="CT263">
            <v>-14660160</v>
          </cell>
          <cell r="CX263">
            <v>4964077</v>
          </cell>
        </row>
        <row r="264">
          <cell r="CT264" t="str">
            <v>SOV+LOV</v>
          </cell>
        </row>
        <row r="265">
          <cell r="CT265">
            <v>-27926580</v>
          </cell>
        </row>
        <row r="299">
          <cell r="A299">
            <v>37203</v>
          </cell>
          <cell r="CT299">
            <v>53534067.165999778</v>
          </cell>
          <cell r="CX299">
            <v>3339051.1700000092</v>
          </cell>
        </row>
        <row r="303">
          <cell r="CX303" t="str">
            <v>Heat Oil (HO)</v>
          </cell>
        </row>
        <row r="304">
          <cell r="CT304" t="str">
            <v>OTE</v>
          </cell>
          <cell r="CX304" t="str">
            <v>Margin</v>
          </cell>
        </row>
        <row r="305">
          <cell r="CT305">
            <v>-15396150</v>
          </cell>
          <cell r="CX305">
            <v>0</v>
          </cell>
        </row>
        <row r="306">
          <cell r="CT306" t="str">
            <v>SOV+LOV</v>
          </cell>
        </row>
        <row r="307">
          <cell r="CT307">
            <v>-26946280</v>
          </cell>
        </row>
        <row r="341">
          <cell r="A341">
            <v>37204</v>
          </cell>
          <cell r="CT341">
            <v>45477692.515999787</v>
          </cell>
          <cell r="CX341">
            <v>3339051.1700000092</v>
          </cell>
        </row>
        <row r="345">
          <cell r="CX345" t="str">
            <v>Heat Oil (HO)</v>
          </cell>
        </row>
        <row r="346">
          <cell r="CT346" t="str">
            <v>OTE</v>
          </cell>
          <cell r="CX346" t="str">
            <v>Margin</v>
          </cell>
        </row>
        <row r="347">
          <cell r="CT347">
            <v>-11646000</v>
          </cell>
          <cell r="CX347">
            <v>0</v>
          </cell>
        </row>
        <row r="348">
          <cell r="CT348" t="str">
            <v>SOV+LOV</v>
          </cell>
        </row>
        <row r="349">
          <cell r="CT349">
            <v>-30045300</v>
          </cell>
        </row>
        <row r="383">
          <cell r="A383">
            <v>37205</v>
          </cell>
          <cell r="CT383">
            <v>56931244.515999787</v>
          </cell>
          <cell r="CX383">
            <v>3339051.1700000092</v>
          </cell>
        </row>
        <row r="387">
          <cell r="CX387" t="str">
            <v>Heat Oil (HO)</v>
          </cell>
        </row>
        <row r="388">
          <cell r="CT388" t="str">
            <v>OTE</v>
          </cell>
          <cell r="CX388" t="str">
            <v>Margin</v>
          </cell>
        </row>
        <row r="389">
          <cell r="CT389">
            <v>0</v>
          </cell>
          <cell r="CX389">
            <v>0</v>
          </cell>
        </row>
        <row r="390">
          <cell r="CT390" t="str">
            <v>SOV+LOV</v>
          </cell>
        </row>
        <row r="391">
          <cell r="CT391">
            <v>0</v>
          </cell>
        </row>
        <row r="425">
          <cell r="A425">
            <v>37206</v>
          </cell>
          <cell r="CT425">
            <v>56931244.515999787</v>
          </cell>
          <cell r="CX425">
            <v>3339051.1700000092</v>
          </cell>
        </row>
        <row r="429">
          <cell r="CX429" t="str">
            <v>Heat Oil (HO)</v>
          </cell>
        </row>
        <row r="430">
          <cell r="CT430" t="str">
            <v>OTE</v>
          </cell>
          <cell r="CX430" t="str">
            <v>Margin</v>
          </cell>
        </row>
        <row r="431">
          <cell r="CT431">
            <v>0</v>
          </cell>
          <cell r="CX431">
            <v>0</v>
          </cell>
        </row>
        <row r="432">
          <cell r="CT432" t="str">
            <v>SOV+LOV</v>
          </cell>
        </row>
        <row r="433">
          <cell r="CT433">
            <v>0</v>
          </cell>
        </row>
        <row r="467">
          <cell r="A467">
            <v>37207</v>
          </cell>
          <cell r="CT467">
            <v>46675576.965999782</v>
          </cell>
          <cell r="CX467">
            <v>3339051.1700000092</v>
          </cell>
        </row>
        <row r="471">
          <cell r="CX471" t="str">
            <v>Heat Oil (HO)</v>
          </cell>
        </row>
        <row r="472">
          <cell r="CT472" t="str">
            <v>OTE</v>
          </cell>
          <cell r="CX472" t="str">
            <v>Margin</v>
          </cell>
        </row>
        <row r="473">
          <cell r="CT473">
            <v>-10878250</v>
          </cell>
          <cell r="CX473">
            <v>0</v>
          </cell>
        </row>
        <row r="474">
          <cell r="CT474" t="str">
            <v>SOV+LOV</v>
          </cell>
        </row>
        <row r="475">
          <cell r="CT475">
            <v>-32429330</v>
          </cell>
        </row>
        <row r="509">
          <cell r="A509">
            <v>37208</v>
          </cell>
          <cell r="CT509">
            <v>43026563.615999788</v>
          </cell>
          <cell r="CX509">
            <v>3339051.1700000092</v>
          </cell>
        </row>
        <row r="513">
          <cell r="CX513" t="str">
            <v>Heat Oil (HO)</v>
          </cell>
        </row>
        <row r="514">
          <cell r="CT514" t="str">
            <v>OTE</v>
          </cell>
          <cell r="CX514" t="str">
            <v>Margin</v>
          </cell>
        </row>
        <row r="515">
          <cell r="CT515">
            <v>-15172680</v>
          </cell>
          <cell r="CX515">
            <v>0</v>
          </cell>
        </row>
        <row r="516">
          <cell r="CT516" t="str">
            <v>SOV+LOV</v>
          </cell>
        </row>
        <row r="517">
          <cell r="CT517">
            <v>-32064000</v>
          </cell>
        </row>
        <row r="551">
          <cell r="A551">
            <v>37209</v>
          </cell>
          <cell r="CT551">
            <v>46456808.365999788</v>
          </cell>
          <cell r="CX551">
            <v>3339051.1700000092</v>
          </cell>
        </row>
        <row r="555">
          <cell r="CX555" t="str">
            <v>Heat Oil (HO)</v>
          </cell>
        </row>
        <row r="556">
          <cell r="CT556" t="str">
            <v>OTE</v>
          </cell>
          <cell r="CX556" t="str">
            <v>Margin</v>
          </cell>
        </row>
        <row r="557">
          <cell r="CT557">
            <v>-14858890</v>
          </cell>
          <cell r="CX557">
            <v>0</v>
          </cell>
        </row>
        <row r="558">
          <cell r="CT558" t="str">
            <v>SOV+LOV</v>
          </cell>
        </row>
        <row r="559">
          <cell r="CT559">
            <v>-33714120</v>
          </cell>
        </row>
        <row r="593">
          <cell r="A593">
            <v>37210</v>
          </cell>
          <cell r="CT593">
            <v>48847816.765999794</v>
          </cell>
          <cell r="CX593">
            <v>3339051.1700000092</v>
          </cell>
        </row>
        <row r="597">
          <cell r="CX597" t="str">
            <v>Heat Oil (HO)</v>
          </cell>
        </row>
        <row r="598">
          <cell r="CT598" t="str">
            <v>OTE</v>
          </cell>
          <cell r="CX598" t="str">
            <v>Margin</v>
          </cell>
        </row>
        <row r="599">
          <cell r="CT599">
            <v>-14911920</v>
          </cell>
          <cell r="CX599">
            <v>0</v>
          </cell>
        </row>
        <row r="600">
          <cell r="CT600" t="str">
            <v>SOV+LOV</v>
          </cell>
        </row>
        <row r="601">
          <cell r="CT601">
            <v>-34629390</v>
          </cell>
        </row>
        <row r="635">
          <cell r="A635">
            <v>37211</v>
          </cell>
          <cell r="CT635">
            <v>47749256.065999776</v>
          </cell>
          <cell r="CX635">
            <v>3339051.1700000092</v>
          </cell>
        </row>
        <row r="639">
          <cell r="CX639" t="str">
            <v>Heat Oil (HO)</v>
          </cell>
        </row>
        <row r="640">
          <cell r="CT640" t="str">
            <v>OTE</v>
          </cell>
          <cell r="CX640" t="str">
            <v>Margin</v>
          </cell>
        </row>
        <row r="641">
          <cell r="CT641">
            <v>-18246390</v>
          </cell>
          <cell r="CX641">
            <v>0</v>
          </cell>
        </row>
        <row r="642">
          <cell r="CT642" t="str">
            <v>SOV+LOV</v>
          </cell>
        </row>
        <row r="643">
          <cell r="CT643">
            <v>-33572170</v>
          </cell>
        </row>
        <row r="677">
          <cell r="A677">
            <v>37212</v>
          </cell>
          <cell r="CT677">
            <v>65681831.565999813</v>
          </cell>
          <cell r="CX677">
            <v>3339051.1700000092</v>
          </cell>
        </row>
        <row r="681">
          <cell r="CX681" t="str">
            <v>Heat Oil (HO)</v>
          </cell>
        </row>
        <row r="682">
          <cell r="CT682" t="str">
            <v>OTE</v>
          </cell>
          <cell r="CX682" t="str">
            <v>Margin</v>
          </cell>
        </row>
        <row r="683">
          <cell r="CT683">
            <v>0</v>
          </cell>
          <cell r="CX683">
            <v>0</v>
          </cell>
        </row>
        <row r="684">
          <cell r="CT684" t="str">
            <v>SOV+LOV</v>
          </cell>
        </row>
        <row r="685">
          <cell r="CT685">
            <v>0</v>
          </cell>
        </row>
        <row r="719">
          <cell r="A719">
            <v>37213</v>
          </cell>
          <cell r="CT719">
            <v>65681831.565999813</v>
          </cell>
          <cell r="CX719">
            <v>3339051.1700000092</v>
          </cell>
        </row>
        <row r="723">
          <cell r="CX723" t="str">
            <v>Heat Oil (HO)</v>
          </cell>
        </row>
        <row r="724">
          <cell r="CT724" t="str">
            <v>OTE</v>
          </cell>
          <cell r="CX724" t="str">
            <v>Margin</v>
          </cell>
        </row>
        <row r="725">
          <cell r="CT725">
            <v>0</v>
          </cell>
          <cell r="CX725">
            <v>0</v>
          </cell>
        </row>
        <row r="726">
          <cell r="CT726" t="str">
            <v>SOV+LOV</v>
          </cell>
        </row>
        <row r="727">
          <cell r="CT727">
            <v>0</v>
          </cell>
        </row>
        <row r="761">
          <cell r="A761">
            <v>37214</v>
          </cell>
          <cell r="CT761">
            <v>44426505.065999776</v>
          </cell>
          <cell r="CX761">
            <v>3339051.1700000092</v>
          </cell>
        </row>
        <row r="765">
          <cell r="CX765" t="str">
            <v>Heat Oil (HO)</v>
          </cell>
        </row>
        <row r="766">
          <cell r="CT766" t="str">
            <v>OTE</v>
          </cell>
          <cell r="CX766" t="str">
            <v>Margin</v>
          </cell>
        </row>
        <row r="767">
          <cell r="CT767">
            <v>-22673040</v>
          </cell>
          <cell r="CX767">
            <v>0</v>
          </cell>
        </row>
        <row r="768">
          <cell r="CT768" t="str">
            <v>SOV+LOV</v>
          </cell>
        </row>
        <row r="769">
          <cell r="CT769">
            <v>-32093970</v>
          </cell>
        </row>
        <row r="803">
          <cell r="A803">
            <v>37215</v>
          </cell>
          <cell r="CT803">
            <v>46514437.065999776</v>
          </cell>
          <cell r="CX803">
            <v>3339051.1700000092</v>
          </cell>
        </row>
        <row r="807">
          <cell r="CX807" t="str">
            <v>Heat Oil (HO)</v>
          </cell>
        </row>
        <row r="808">
          <cell r="CT808" t="str">
            <v>OTE</v>
          </cell>
          <cell r="CX808" t="str">
            <v>Margin</v>
          </cell>
        </row>
        <row r="809">
          <cell r="CT809">
            <v>-25774590</v>
          </cell>
          <cell r="CX809">
            <v>0</v>
          </cell>
        </row>
        <row r="810">
          <cell r="CT810" t="str">
            <v>SOV+LOV</v>
          </cell>
        </row>
        <row r="811">
          <cell r="CT811">
            <v>-34975670</v>
          </cell>
        </row>
        <row r="845">
          <cell r="A845">
            <v>37216</v>
          </cell>
          <cell r="CT845">
            <v>72009999.565999806</v>
          </cell>
          <cell r="CX845">
            <v>3339051.1700000092</v>
          </cell>
        </row>
        <row r="849">
          <cell r="CX849" t="str">
            <v>Heat Oil (HO)</v>
          </cell>
        </row>
        <row r="850">
          <cell r="CT850" t="str">
            <v>OTE</v>
          </cell>
          <cell r="CX850" t="str">
            <v>Margin</v>
          </cell>
        </row>
        <row r="851">
          <cell r="CT851">
            <v>0</v>
          </cell>
          <cell r="CX851">
            <v>0</v>
          </cell>
        </row>
        <row r="852">
          <cell r="CT852" t="str">
            <v>SOV+LOV</v>
          </cell>
        </row>
        <row r="853">
          <cell r="CT853">
            <v>0</v>
          </cell>
        </row>
        <row r="887">
          <cell r="A887">
            <v>37217</v>
          </cell>
          <cell r="CT887">
            <v>72009999.565999806</v>
          </cell>
          <cell r="CX887">
            <v>3339051.1700000092</v>
          </cell>
        </row>
        <row r="891">
          <cell r="CX891" t="str">
            <v>Heat Oil (HO)</v>
          </cell>
        </row>
        <row r="892">
          <cell r="CT892" t="str">
            <v>OTE</v>
          </cell>
          <cell r="CX892" t="str">
            <v>Margin</v>
          </cell>
        </row>
        <row r="893">
          <cell r="CT893">
            <v>0</v>
          </cell>
          <cell r="CX893">
            <v>0</v>
          </cell>
        </row>
        <row r="894">
          <cell r="CT894" t="str">
            <v>SOV+LOV</v>
          </cell>
        </row>
        <row r="895">
          <cell r="CT895">
            <v>0</v>
          </cell>
        </row>
        <row r="929">
          <cell r="A929">
            <v>37218</v>
          </cell>
          <cell r="CT929">
            <v>72009999.565999806</v>
          </cell>
          <cell r="CX929">
            <v>3339051.1700000092</v>
          </cell>
        </row>
        <row r="933">
          <cell r="CX933" t="str">
            <v>Heat Oil (HO)</v>
          </cell>
        </row>
        <row r="934">
          <cell r="CT934" t="str">
            <v>OTE</v>
          </cell>
          <cell r="CX934" t="str">
            <v>Margin</v>
          </cell>
        </row>
        <row r="935">
          <cell r="CT935">
            <v>0</v>
          </cell>
          <cell r="CX935">
            <v>0</v>
          </cell>
        </row>
        <row r="936">
          <cell r="CT936" t="str">
            <v>SOV+LOV</v>
          </cell>
        </row>
        <row r="937">
          <cell r="CT937">
            <v>0</v>
          </cell>
        </row>
        <row r="971">
          <cell r="A971">
            <v>37219</v>
          </cell>
          <cell r="CT971">
            <v>72009999.565999806</v>
          </cell>
          <cell r="CX971">
            <v>3339051.1700000092</v>
          </cell>
        </row>
        <row r="975">
          <cell r="CX975" t="str">
            <v>Heat Oil (HO)</v>
          </cell>
        </row>
        <row r="976">
          <cell r="CT976" t="str">
            <v>OTE</v>
          </cell>
          <cell r="CX976" t="str">
            <v>Margin</v>
          </cell>
        </row>
        <row r="977">
          <cell r="CT977">
            <v>0</v>
          </cell>
          <cell r="CX977">
            <v>0</v>
          </cell>
        </row>
        <row r="978">
          <cell r="CT978" t="str">
            <v>SOV+LOV</v>
          </cell>
        </row>
        <row r="979">
          <cell r="CT979">
            <v>0</v>
          </cell>
        </row>
        <row r="1013">
          <cell r="A1013">
            <v>37220</v>
          </cell>
          <cell r="CT1013">
            <v>72009999.565999806</v>
          </cell>
          <cell r="CX1013">
            <v>3339051.1700000092</v>
          </cell>
        </row>
        <row r="1017">
          <cell r="CX1017" t="str">
            <v>Heat Oil (HO)</v>
          </cell>
        </row>
        <row r="1018">
          <cell r="CT1018" t="str">
            <v>OTE</v>
          </cell>
          <cell r="CX1018" t="str">
            <v>Margin</v>
          </cell>
        </row>
        <row r="1019">
          <cell r="CT1019">
            <v>0</v>
          </cell>
          <cell r="CX1019">
            <v>0</v>
          </cell>
        </row>
        <row r="1020">
          <cell r="CT1020" t="str">
            <v>SOV+LOV</v>
          </cell>
        </row>
        <row r="1021">
          <cell r="CT1021">
            <v>0</v>
          </cell>
        </row>
        <row r="1055">
          <cell r="A1055">
            <v>37221</v>
          </cell>
          <cell r="CT1055">
            <v>72009999.565999806</v>
          </cell>
          <cell r="CX1055">
            <v>3339051.1700000092</v>
          </cell>
        </row>
        <row r="1059">
          <cell r="CX1059" t="str">
            <v>Heat Oil (HO)</v>
          </cell>
        </row>
        <row r="1060">
          <cell r="CT1060" t="str">
            <v>OTE</v>
          </cell>
          <cell r="CX1060" t="str">
            <v>Margin</v>
          </cell>
        </row>
        <row r="1061">
          <cell r="CT1061">
            <v>0</v>
          </cell>
          <cell r="CX1061">
            <v>0</v>
          </cell>
        </row>
        <row r="1062">
          <cell r="CT1062" t="str">
            <v>SOV+LOV</v>
          </cell>
        </row>
        <row r="1063">
          <cell r="CT1063">
            <v>0</v>
          </cell>
        </row>
        <row r="1097">
          <cell r="A1097">
            <v>37222</v>
          </cell>
          <cell r="CT1097">
            <v>72009999.565999806</v>
          </cell>
          <cell r="CX1097">
            <v>3339051.1700000092</v>
          </cell>
        </row>
        <row r="1101">
          <cell r="CX1101" t="str">
            <v>Heat Oil (HO)</v>
          </cell>
        </row>
        <row r="1102">
          <cell r="CT1102" t="str">
            <v>OTE</v>
          </cell>
          <cell r="CX1102" t="str">
            <v>Margin</v>
          </cell>
        </row>
        <row r="1103">
          <cell r="CT1103">
            <v>0</v>
          </cell>
          <cell r="CX1103">
            <v>0</v>
          </cell>
        </row>
        <row r="1104">
          <cell r="CT1104" t="str">
            <v>SOV+LOV</v>
          </cell>
        </row>
        <row r="1105">
          <cell r="CT1105">
            <v>0</v>
          </cell>
        </row>
        <row r="1139">
          <cell r="A1139">
            <v>37223</v>
          </cell>
          <cell r="CT1139">
            <v>72009999.565999806</v>
          </cell>
          <cell r="CX1139">
            <v>3339051.1700000092</v>
          </cell>
        </row>
        <row r="1143">
          <cell r="CX1143" t="str">
            <v>Heat Oil (HO)</v>
          </cell>
        </row>
        <row r="1144">
          <cell r="CT1144" t="str">
            <v>OTE</v>
          </cell>
          <cell r="CX1144" t="str">
            <v>Margin</v>
          </cell>
        </row>
        <row r="1145">
          <cell r="CT1145">
            <v>0</v>
          </cell>
          <cell r="CX1145">
            <v>0</v>
          </cell>
        </row>
        <row r="1146">
          <cell r="CT1146" t="str">
            <v>SOV+LOV</v>
          </cell>
        </row>
        <row r="1147">
          <cell r="CT1147">
            <v>0</v>
          </cell>
        </row>
        <row r="1181">
          <cell r="A1181">
            <v>37224</v>
          </cell>
          <cell r="CT1181">
            <v>72009999.565999806</v>
          </cell>
          <cell r="CX1181">
            <v>3339051.1700000092</v>
          </cell>
        </row>
        <row r="1185">
          <cell r="CX1185" t="str">
            <v>Heat Oil (HO)</v>
          </cell>
        </row>
        <row r="1186">
          <cell r="CT1186" t="str">
            <v>OTE</v>
          </cell>
          <cell r="CX1186" t="str">
            <v>Margin</v>
          </cell>
        </row>
        <row r="1187">
          <cell r="CT1187">
            <v>0</v>
          </cell>
          <cell r="CX1187">
            <v>0</v>
          </cell>
        </row>
        <row r="1188">
          <cell r="CT1188" t="str">
            <v>SOV+LOV</v>
          </cell>
        </row>
        <row r="1189">
          <cell r="CT1189">
            <v>0</v>
          </cell>
        </row>
        <row r="1223">
          <cell r="A1223">
            <v>37225</v>
          </cell>
          <cell r="CT1223">
            <v>72009999.565999806</v>
          </cell>
          <cell r="CX1223">
            <v>3339051.1700000092</v>
          </cell>
        </row>
        <row r="1227">
          <cell r="CX1227" t="str">
            <v>Heat Oil (HO)</v>
          </cell>
        </row>
        <row r="1228">
          <cell r="CT1228" t="str">
            <v>OTE</v>
          </cell>
          <cell r="CX1228" t="str">
            <v>Margin</v>
          </cell>
        </row>
        <row r="1229">
          <cell r="CT1229">
            <v>0</v>
          </cell>
          <cell r="CX1229">
            <v>0</v>
          </cell>
        </row>
        <row r="1230">
          <cell r="CT1230" t="str">
            <v>SOV+LOV</v>
          </cell>
        </row>
        <row r="1231">
          <cell r="CT1231">
            <v>0</v>
          </cell>
        </row>
        <row r="1265">
          <cell r="A1265">
            <v>37226</v>
          </cell>
          <cell r="CT1265">
            <v>72009999.565999806</v>
          </cell>
          <cell r="CX1265">
            <v>3339051.1700000092</v>
          </cell>
        </row>
        <row r="1269">
          <cell r="CX1269" t="str">
            <v>Heat Oil (HO)</v>
          </cell>
        </row>
        <row r="1270">
          <cell r="CT1270" t="str">
            <v>OTE</v>
          </cell>
          <cell r="CX1270" t="str">
            <v>Margin</v>
          </cell>
        </row>
        <row r="1271">
          <cell r="CT1271">
            <v>0</v>
          </cell>
          <cell r="CX1271">
            <v>0</v>
          </cell>
        </row>
        <row r="1272">
          <cell r="CT1272" t="str">
            <v>SOV+LOV</v>
          </cell>
        </row>
        <row r="1273">
          <cell r="CT1273">
            <v>0</v>
          </cell>
        </row>
      </sheetData>
      <sheetData sheetId="4"/>
      <sheetData sheetId="5"/>
      <sheetData sheetId="6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DB5">
            <v>29742452.05000012</v>
          </cell>
        </row>
        <row r="10">
          <cell r="DB10" t="str">
            <v>OTE</v>
          </cell>
        </row>
        <row r="11">
          <cell r="DB11">
            <v>78858220</v>
          </cell>
        </row>
        <row r="47">
          <cell r="A47">
            <v>37197</v>
          </cell>
          <cell r="DB47">
            <v>27805348.350000121</v>
          </cell>
        </row>
        <row r="52">
          <cell r="DB52" t="str">
            <v>OTE</v>
          </cell>
        </row>
        <row r="53">
          <cell r="DB53">
            <v>75178080</v>
          </cell>
        </row>
        <row r="89">
          <cell r="A89">
            <v>37198</v>
          </cell>
          <cell r="DB89">
            <v>-55231365.050000027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37199</v>
          </cell>
          <cell r="DB131">
            <v>-55231365.050000027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37200</v>
          </cell>
          <cell r="DB173">
            <v>32391112.720000047</v>
          </cell>
        </row>
        <row r="178">
          <cell r="DB178" t="str">
            <v>OTE</v>
          </cell>
        </row>
        <row r="179">
          <cell r="DB179">
            <v>73024250</v>
          </cell>
        </row>
        <row r="215">
          <cell r="A215">
            <v>37201</v>
          </cell>
          <cell r="DB215">
            <v>40519492.020000145</v>
          </cell>
        </row>
        <row r="220">
          <cell r="DB220" t="str">
            <v>OTE</v>
          </cell>
        </row>
        <row r="221">
          <cell r="DB221">
            <v>80517710</v>
          </cell>
        </row>
        <row r="257">
          <cell r="A257">
            <v>37202</v>
          </cell>
          <cell r="DB257">
            <v>38220302.120000146</v>
          </cell>
        </row>
        <row r="262">
          <cell r="DB262" t="str">
            <v>OTE</v>
          </cell>
        </row>
        <row r="263">
          <cell r="DB263">
            <v>79078150</v>
          </cell>
        </row>
        <row r="299">
          <cell r="A299">
            <v>37203</v>
          </cell>
          <cell r="DB299">
            <v>34305591.320000052</v>
          </cell>
        </row>
        <row r="304">
          <cell r="DB304" t="str">
            <v>OTE</v>
          </cell>
        </row>
        <row r="305">
          <cell r="DB305">
            <v>79426110</v>
          </cell>
        </row>
        <row r="341">
          <cell r="A341">
            <v>37204</v>
          </cell>
          <cell r="DB341">
            <v>33053454.420000095</v>
          </cell>
        </row>
        <row r="346">
          <cell r="DB346" t="str">
            <v>OTE</v>
          </cell>
        </row>
        <row r="347">
          <cell r="DB347">
            <v>88073870</v>
          </cell>
        </row>
        <row r="383">
          <cell r="A383">
            <v>37205</v>
          </cell>
          <cell r="DB383">
            <v>-51659446.580000028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37206</v>
          </cell>
          <cell r="DB425">
            <v>-51659446.580000028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37207</v>
          </cell>
          <cell r="DB467">
            <v>39668516.350000106</v>
          </cell>
        </row>
        <row r="472">
          <cell r="DB472" t="str">
            <v>OTE</v>
          </cell>
        </row>
        <row r="473">
          <cell r="DB473">
            <v>86237110</v>
          </cell>
        </row>
        <row r="509">
          <cell r="A509">
            <v>37208</v>
          </cell>
          <cell r="DB509">
            <v>20842525.250000097</v>
          </cell>
        </row>
        <row r="514">
          <cell r="DB514" t="str">
            <v>OTE</v>
          </cell>
        </row>
        <row r="515">
          <cell r="DB515">
            <v>77026700</v>
          </cell>
        </row>
        <row r="551">
          <cell r="A551">
            <v>37209</v>
          </cell>
          <cell r="DB551">
            <v>54576038.800000072</v>
          </cell>
        </row>
        <row r="556">
          <cell r="DB556" t="str">
            <v>OTE</v>
          </cell>
        </row>
        <row r="557">
          <cell r="DB557">
            <v>76221330</v>
          </cell>
        </row>
        <row r="593">
          <cell r="A593">
            <v>37210</v>
          </cell>
          <cell r="DB593">
            <v>63897203.19000005</v>
          </cell>
        </row>
        <row r="598">
          <cell r="DB598" t="str">
            <v>OTE</v>
          </cell>
        </row>
        <row r="599">
          <cell r="DB599">
            <v>72508340</v>
          </cell>
        </row>
        <row r="635">
          <cell r="A635">
            <v>37211</v>
          </cell>
          <cell r="DB635">
            <v>71384186.830000103</v>
          </cell>
        </row>
        <row r="640">
          <cell r="DB640" t="str">
            <v>OTE</v>
          </cell>
        </row>
        <row r="641">
          <cell r="DB641">
            <v>75903170</v>
          </cell>
        </row>
        <row r="677">
          <cell r="A677">
            <v>37212</v>
          </cell>
          <cell r="DB677">
            <v>-44182770.770000078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37213</v>
          </cell>
          <cell r="DB719">
            <v>-44182770.770000078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37214</v>
          </cell>
          <cell r="DB761">
            <v>68374851.230000079</v>
          </cell>
        </row>
        <row r="766">
          <cell r="DB766" t="str">
            <v>OTE</v>
          </cell>
        </row>
        <row r="767">
          <cell r="DB767">
            <v>63415050</v>
          </cell>
        </row>
        <row r="803">
          <cell r="A803">
            <v>37215</v>
          </cell>
          <cell r="DB803">
            <v>90269308.130000025</v>
          </cell>
        </row>
        <row r="808">
          <cell r="DB808" t="str">
            <v>OTE</v>
          </cell>
        </row>
        <row r="809">
          <cell r="DB809">
            <v>55090700</v>
          </cell>
        </row>
        <row r="845">
          <cell r="A845">
            <v>37216</v>
          </cell>
          <cell r="DB845">
            <v>5339446.5300000748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37217</v>
          </cell>
          <cell r="DB887">
            <v>5339446.5300000748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37218</v>
          </cell>
          <cell r="DB929">
            <v>5339446.5300000748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37219</v>
          </cell>
          <cell r="DB971">
            <v>5339446.5300000748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37220</v>
          </cell>
          <cell r="DB1013">
            <v>5339446.5300000748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37221</v>
          </cell>
          <cell r="DB1055">
            <v>5339446.5300000748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37222</v>
          </cell>
          <cell r="DB1097">
            <v>5339446.5300000748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37223</v>
          </cell>
          <cell r="DB1139">
            <v>5339446.5300000748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37224</v>
          </cell>
          <cell r="DB1181">
            <v>5339446.5300000748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37225</v>
          </cell>
          <cell r="DB1223">
            <v>5339446.5300000748</v>
          </cell>
        </row>
        <row r="1228">
          <cell r="DB1228" t="str">
            <v>OTE</v>
          </cell>
        </row>
        <row r="1229">
          <cell r="DB1229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EQ5">
            <v>-691193.45857879065</v>
          </cell>
        </row>
        <row r="9">
          <cell r="EQ9" t="str">
            <v>T-BONDS</v>
          </cell>
        </row>
        <row r="10">
          <cell r="EQ10" t="str">
            <v>Margin</v>
          </cell>
        </row>
        <row r="11">
          <cell r="EQ11">
            <v>0</v>
          </cell>
        </row>
        <row r="47">
          <cell r="A47">
            <v>37197</v>
          </cell>
          <cell r="EQ47">
            <v>-662834.05857879075</v>
          </cell>
        </row>
        <row r="51">
          <cell r="EQ51" t="str">
            <v>T-BONDS</v>
          </cell>
        </row>
        <row r="52">
          <cell r="EQ52" t="str">
            <v>Margin</v>
          </cell>
        </row>
        <row r="53">
          <cell r="EQ53">
            <v>0</v>
          </cell>
        </row>
        <row r="89">
          <cell r="A89">
            <v>37198</v>
          </cell>
          <cell r="EQ89">
            <v>-1176668.1585787907</v>
          </cell>
        </row>
        <row r="93">
          <cell r="EQ93" t="str">
            <v>T-BONDS</v>
          </cell>
        </row>
        <row r="94">
          <cell r="EQ94" t="str">
            <v>Margin</v>
          </cell>
        </row>
        <row r="95">
          <cell r="EQ95">
            <v>0</v>
          </cell>
        </row>
        <row r="131">
          <cell r="A131">
            <v>37199</v>
          </cell>
          <cell r="EQ131">
            <v>-1176668.1585787907</v>
          </cell>
        </row>
        <row r="135">
          <cell r="EQ135" t="str">
            <v>T-BONDS</v>
          </cell>
        </row>
        <row r="136">
          <cell r="EQ136" t="str">
            <v>Margin</v>
          </cell>
        </row>
        <row r="137">
          <cell r="EQ137">
            <v>0</v>
          </cell>
        </row>
        <row r="173">
          <cell r="A173">
            <v>37200</v>
          </cell>
          <cell r="EQ173">
            <v>-634340.2585787907</v>
          </cell>
        </row>
        <row r="177">
          <cell r="EQ177" t="str">
            <v>T-BONDS</v>
          </cell>
        </row>
        <row r="178">
          <cell r="EQ178" t="str">
            <v>Margin</v>
          </cell>
        </row>
        <row r="179">
          <cell r="EQ179">
            <v>0</v>
          </cell>
        </row>
        <row r="215">
          <cell r="A215">
            <v>37201</v>
          </cell>
          <cell r="EQ215">
            <v>-1190797.1585787907</v>
          </cell>
        </row>
        <row r="219">
          <cell r="EQ219" t="str">
            <v>T-BONDS</v>
          </cell>
        </row>
        <row r="220">
          <cell r="EQ220" t="str">
            <v>Margin</v>
          </cell>
        </row>
        <row r="221">
          <cell r="EQ221">
            <v>0</v>
          </cell>
        </row>
        <row r="257">
          <cell r="A257">
            <v>37202</v>
          </cell>
          <cell r="EQ257">
            <v>-1112535.8885787907</v>
          </cell>
        </row>
        <row r="261">
          <cell r="EQ261" t="str">
            <v>T-BONDS</v>
          </cell>
        </row>
        <row r="262">
          <cell r="EQ262" t="str">
            <v>Margin</v>
          </cell>
        </row>
        <row r="263">
          <cell r="EQ263">
            <v>0</v>
          </cell>
        </row>
        <row r="299">
          <cell r="A299">
            <v>37203</v>
          </cell>
          <cell r="EQ299">
            <v>-1112535.8885787907</v>
          </cell>
        </row>
        <row r="303">
          <cell r="EQ303" t="str">
            <v>T-BONDS</v>
          </cell>
        </row>
        <row r="304">
          <cell r="EQ304" t="str">
            <v>Margin</v>
          </cell>
        </row>
        <row r="305">
          <cell r="EQ305">
            <v>0</v>
          </cell>
        </row>
        <row r="341">
          <cell r="A341">
            <v>37204</v>
          </cell>
          <cell r="EQ341">
            <v>-1112535.8885787907</v>
          </cell>
        </row>
        <row r="345">
          <cell r="EQ345" t="str">
            <v>T-BONDS</v>
          </cell>
        </row>
        <row r="346">
          <cell r="EQ346" t="str">
            <v>Margin</v>
          </cell>
        </row>
        <row r="347">
          <cell r="EQ347">
            <v>0</v>
          </cell>
        </row>
        <row r="383">
          <cell r="A383">
            <v>37205</v>
          </cell>
          <cell r="EQ383">
            <v>-1132261.1885787905</v>
          </cell>
        </row>
        <row r="387">
          <cell r="EQ387" t="str">
            <v>T-BONDS</v>
          </cell>
        </row>
        <row r="388">
          <cell r="EQ388" t="str">
            <v>Margin</v>
          </cell>
        </row>
        <row r="389">
          <cell r="EQ389">
            <v>0</v>
          </cell>
        </row>
        <row r="425">
          <cell r="A425">
            <v>37206</v>
          </cell>
          <cell r="EQ425">
            <v>-1112535.8885787907</v>
          </cell>
        </row>
        <row r="429">
          <cell r="EQ429" t="str">
            <v>T-BONDS</v>
          </cell>
        </row>
        <row r="430">
          <cell r="EQ430" t="str">
            <v>Margin</v>
          </cell>
        </row>
        <row r="431">
          <cell r="EQ431">
            <v>0</v>
          </cell>
        </row>
        <row r="467">
          <cell r="A467">
            <v>37207</v>
          </cell>
          <cell r="EQ467">
            <v>-1112535.8885787907</v>
          </cell>
        </row>
        <row r="471">
          <cell r="EQ471" t="str">
            <v>T-BONDS</v>
          </cell>
        </row>
        <row r="472">
          <cell r="EQ472" t="str">
            <v>Margin</v>
          </cell>
        </row>
        <row r="473">
          <cell r="EQ473">
            <v>0</v>
          </cell>
        </row>
        <row r="509">
          <cell r="A509">
            <v>37208</v>
          </cell>
          <cell r="EQ509">
            <v>-1112535.8885787907</v>
          </cell>
        </row>
        <row r="513">
          <cell r="EQ513" t="str">
            <v>T-BONDS</v>
          </cell>
        </row>
        <row r="514">
          <cell r="EQ514" t="str">
            <v>Margin</v>
          </cell>
        </row>
        <row r="515">
          <cell r="EQ515">
            <v>0</v>
          </cell>
        </row>
        <row r="551">
          <cell r="A551">
            <v>37209</v>
          </cell>
          <cell r="EQ551">
            <v>-1112535.8885787907</v>
          </cell>
        </row>
        <row r="555">
          <cell r="EQ555" t="str">
            <v>T-BONDS</v>
          </cell>
        </row>
        <row r="556">
          <cell r="EQ556" t="str">
            <v>Margin</v>
          </cell>
        </row>
        <row r="557">
          <cell r="EQ557">
            <v>0</v>
          </cell>
        </row>
        <row r="593">
          <cell r="A593">
            <v>37210</v>
          </cell>
          <cell r="EQ593">
            <v>-1112535.8885787907</v>
          </cell>
        </row>
        <row r="597">
          <cell r="EQ597" t="str">
            <v>T-BONDS</v>
          </cell>
        </row>
        <row r="598">
          <cell r="EQ598" t="str">
            <v>Margin</v>
          </cell>
        </row>
        <row r="599">
          <cell r="EQ599">
            <v>0</v>
          </cell>
        </row>
        <row r="635">
          <cell r="A635">
            <v>37211</v>
          </cell>
          <cell r="EQ635">
            <v>-1112535.8885787907</v>
          </cell>
        </row>
        <row r="639">
          <cell r="EQ639" t="str">
            <v>T-BONDS</v>
          </cell>
        </row>
        <row r="640">
          <cell r="EQ640" t="str">
            <v>Margin</v>
          </cell>
        </row>
        <row r="641">
          <cell r="EQ641">
            <v>0</v>
          </cell>
        </row>
        <row r="677">
          <cell r="A677">
            <v>37212</v>
          </cell>
          <cell r="EQ677">
            <v>-1112535.8885787907</v>
          </cell>
        </row>
        <row r="681">
          <cell r="EQ681" t="str">
            <v>T-BONDS</v>
          </cell>
        </row>
        <row r="682">
          <cell r="EQ682" t="str">
            <v>Margin</v>
          </cell>
        </row>
        <row r="683">
          <cell r="EQ683">
            <v>0</v>
          </cell>
        </row>
        <row r="719">
          <cell r="A719">
            <v>37213</v>
          </cell>
          <cell r="EQ719">
            <v>-1112535.8885787907</v>
          </cell>
        </row>
        <row r="723">
          <cell r="EQ723" t="str">
            <v>T-BONDS</v>
          </cell>
        </row>
        <row r="724">
          <cell r="EQ724" t="str">
            <v>Margin</v>
          </cell>
        </row>
        <row r="725">
          <cell r="EQ725">
            <v>0</v>
          </cell>
        </row>
        <row r="761">
          <cell r="A761">
            <v>37214</v>
          </cell>
          <cell r="EQ761">
            <v>-1112535.8885787907</v>
          </cell>
        </row>
        <row r="765">
          <cell r="EQ765" t="str">
            <v>T-BONDS</v>
          </cell>
        </row>
        <row r="766">
          <cell r="EQ766" t="str">
            <v>Margin</v>
          </cell>
        </row>
        <row r="767">
          <cell r="EQ767">
            <v>0</v>
          </cell>
        </row>
        <row r="803">
          <cell r="A803">
            <v>37215</v>
          </cell>
          <cell r="EQ803">
            <v>-1112535.8885787907</v>
          </cell>
        </row>
        <row r="807">
          <cell r="EQ807" t="str">
            <v>T-BONDS</v>
          </cell>
        </row>
        <row r="808">
          <cell r="EQ808" t="str">
            <v>Margin</v>
          </cell>
        </row>
        <row r="809">
          <cell r="EQ809">
            <v>0</v>
          </cell>
        </row>
        <row r="845">
          <cell r="A845">
            <v>37216</v>
          </cell>
          <cell r="EQ845">
            <v>-1112535.8885787907</v>
          </cell>
        </row>
        <row r="849">
          <cell r="EQ849" t="str">
            <v>T-BONDS</v>
          </cell>
        </row>
        <row r="850">
          <cell r="EQ850" t="str">
            <v>Margin</v>
          </cell>
        </row>
        <row r="851">
          <cell r="EQ851">
            <v>0</v>
          </cell>
        </row>
        <row r="887">
          <cell r="A887">
            <v>37217</v>
          </cell>
          <cell r="EQ887">
            <v>-1112535.8885787907</v>
          </cell>
        </row>
        <row r="891">
          <cell r="EQ891" t="str">
            <v>T-BONDS</v>
          </cell>
        </row>
        <row r="892">
          <cell r="EQ892" t="str">
            <v>Margin</v>
          </cell>
        </row>
        <row r="893">
          <cell r="EQ893">
            <v>0</v>
          </cell>
        </row>
        <row r="929">
          <cell r="A929">
            <v>37218</v>
          </cell>
          <cell r="EQ929">
            <v>-1112535.8885787907</v>
          </cell>
        </row>
        <row r="933">
          <cell r="EQ933" t="str">
            <v>T-BONDS</v>
          </cell>
        </row>
        <row r="934">
          <cell r="EQ934" t="str">
            <v>Margin</v>
          </cell>
        </row>
        <row r="935">
          <cell r="EQ935">
            <v>0</v>
          </cell>
        </row>
        <row r="971">
          <cell r="A971">
            <v>37219</v>
          </cell>
          <cell r="EQ971">
            <v>-1112535.8885787907</v>
          </cell>
        </row>
        <row r="975">
          <cell r="EQ975" t="str">
            <v>T-BONDS</v>
          </cell>
        </row>
        <row r="976">
          <cell r="EQ976" t="str">
            <v>Margin</v>
          </cell>
        </row>
        <row r="977">
          <cell r="EQ977">
            <v>0</v>
          </cell>
        </row>
        <row r="1013">
          <cell r="A1013">
            <v>37220</v>
          </cell>
          <cell r="EQ1013">
            <v>-1112535.8885787907</v>
          </cell>
        </row>
        <row r="1017">
          <cell r="EQ1017" t="str">
            <v>T-BONDS</v>
          </cell>
        </row>
        <row r="1018">
          <cell r="EQ1018" t="str">
            <v>Margin</v>
          </cell>
        </row>
        <row r="1019">
          <cell r="EQ1019">
            <v>0</v>
          </cell>
        </row>
        <row r="1055">
          <cell r="A1055">
            <v>37221</v>
          </cell>
          <cell r="EQ1055">
            <v>-1112535.8885787907</v>
          </cell>
        </row>
        <row r="1059">
          <cell r="EQ1059" t="str">
            <v>T-BONDS</v>
          </cell>
        </row>
        <row r="1060">
          <cell r="EQ1060" t="str">
            <v>Margin</v>
          </cell>
        </row>
        <row r="1061">
          <cell r="EQ1061">
            <v>0</v>
          </cell>
        </row>
        <row r="1097">
          <cell r="A1097">
            <v>37222</v>
          </cell>
          <cell r="EQ1097">
            <v>-1112535.8885787907</v>
          </cell>
        </row>
        <row r="1101">
          <cell r="EQ1101" t="str">
            <v>T-BONDS</v>
          </cell>
        </row>
        <row r="1102">
          <cell r="EQ1102" t="str">
            <v>Margin</v>
          </cell>
        </row>
        <row r="1103">
          <cell r="EQ1103">
            <v>0</v>
          </cell>
        </row>
        <row r="1139">
          <cell r="A1139">
            <v>37223</v>
          </cell>
          <cell r="EQ1139">
            <v>-1112535.8885787907</v>
          </cell>
        </row>
        <row r="1143">
          <cell r="EQ1143" t="str">
            <v>T-BONDS</v>
          </cell>
        </row>
        <row r="1144">
          <cell r="EQ1144" t="str">
            <v>Margin</v>
          </cell>
        </row>
        <row r="1145">
          <cell r="EQ1145">
            <v>0</v>
          </cell>
        </row>
        <row r="1181">
          <cell r="A1181">
            <v>37224</v>
          </cell>
          <cell r="EQ1181">
            <v>-1112535.8885787907</v>
          </cell>
        </row>
        <row r="1185">
          <cell r="EQ1185" t="str">
            <v>T-BONDS</v>
          </cell>
        </row>
        <row r="1186">
          <cell r="EQ1186" t="str">
            <v>Margin</v>
          </cell>
        </row>
        <row r="1187">
          <cell r="EQ1187">
            <v>0</v>
          </cell>
        </row>
        <row r="1223">
          <cell r="EQ1223">
            <v>0</v>
          </cell>
        </row>
        <row r="1227">
          <cell r="EQ1227" t="str">
            <v>T-BONDS</v>
          </cell>
        </row>
        <row r="1228">
          <cell r="EQ1228" t="str">
            <v>Margin</v>
          </cell>
        </row>
        <row r="1229">
          <cell r="EQ1229">
            <v>0</v>
          </cell>
        </row>
        <row r="1265">
          <cell r="EQ1265">
            <v>0</v>
          </cell>
        </row>
        <row r="1269">
          <cell r="EQ1269" t="str">
            <v>T-BONDS</v>
          </cell>
        </row>
        <row r="1270">
          <cell r="EQ1270" t="str">
            <v>Margin</v>
          </cell>
        </row>
        <row r="1271">
          <cell r="EQ1271">
            <v>0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N5">
            <v>428962.79600002803</v>
          </cell>
        </row>
        <row r="10">
          <cell r="BN10" t="str">
            <v>OTE</v>
          </cell>
        </row>
        <row r="11">
          <cell r="BN11">
            <v>0</v>
          </cell>
        </row>
        <row r="47">
          <cell r="A47">
            <v>37197</v>
          </cell>
          <cell r="BN47">
            <v>403690.02600002475</v>
          </cell>
        </row>
        <row r="52">
          <cell r="BN52" t="str">
            <v>OTE</v>
          </cell>
        </row>
        <row r="53">
          <cell r="BN53">
            <v>0</v>
          </cell>
        </row>
        <row r="89">
          <cell r="A89">
            <v>37198</v>
          </cell>
          <cell r="BN89">
            <v>-73949.973999975249</v>
          </cell>
        </row>
        <row r="94">
          <cell r="BN94" t="str">
            <v>OTE</v>
          </cell>
        </row>
        <row r="95">
          <cell r="BN95">
            <v>0</v>
          </cell>
        </row>
        <row r="131">
          <cell r="A131">
            <v>37199</v>
          </cell>
          <cell r="BN131">
            <v>-73949.973999975249</v>
          </cell>
        </row>
        <row r="136">
          <cell r="BN136" t="str">
            <v>OTE</v>
          </cell>
        </row>
        <row r="137">
          <cell r="BN137">
            <v>0</v>
          </cell>
        </row>
        <row r="173">
          <cell r="A173">
            <v>37200</v>
          </cell>
          <cell r="BN173">
            <v>414374.02600002475</v>
          </cell>
        </row>
        <row r="178">
          <cell r="BN178" t="str">
            <v>OTE</v>
          </cell>
        </row>
        <row r="179">
          <cell r="BN179">
            <v>0</v>
          </cell>
        </row>
        <row r="215">
          <cell r="A215">
            <v>37201</v>
          </cell>
          <cell r="BN215">
            <v>401736.02600002475</v>
          </cell>
        </row>
        <row r="220">
          <cell r="BN220" t="str">
            <v>OTE</v>
          </cell>
        </row>
        <row r="221">
          <cell r="BN221">
            <v>0</v>
          </cell>
        </row>
        <row r="257">
          <cell r="A257">
            <v>37202</v>
          </cell>
          <cell r="BN257">
            <v>368424.02600002475</v>
          </cell>
        </row>
        <row r="262">
          <cell r="BN262" t="str">
            <v>OTE</v>
          </cell>
        </row>
        <row r="263">
          <cell r="BN263">
            <v>0</v>
          </cell>
        </row>
        <row r="299">
          <cell r="A299">
            <v>37203</v>
          </cell>
          <cell r="BN299">
            <v>308839.02600002475</v>
          </cell>
        </row>
        <row r="304">
          <cell r="BN304" t="str">
            <v>OTE</v>
          </cell>
        </row>
        <row r="305">
          <cell r="BN305">
            <v>0</v>
          </cell>
        </row>
        <row r="341">
          <cell r="A341">
            <v>37204</v>
          </cell>
          <cell r="BN341">
            <v>286315.02600002475</v>
          </cell>
        </row>
        <row r="346">
          <cell r="BN346" t="str">
            <v>OTE</v>
          </cell>
        </row>
        <row r="347">
          <cell r="BN347">
            <v>0</v>
          </cell>
        </row>
        <row r="383">
          <cell r="A383">
            <v>37205</v>
          </cell>
          <cell r="BN383">
            <v>36093.026000024751</v>
          </cell>
        </row>
        <row r="388">
          <cell r="BN388" t="str">
            <v>OTE</v>
          </cell>
        </row>
        <row r="389">
          <cell r="BN389">
            <v>0</v>
          </cell>
        </row>
        <row r="425">
          <cell r="A425">
            <v>37206</v>
          </cell>
          <cell r="BN425">
            <v>36093.026000024751</v>
          </cell>
        </row>
        <row r="430">
          <cell r="BN430" t="str">
            <v>OTE</v>
          </cell>
        </row>
        <row r="431">
          <cell r="BN431">
            <v>0</v>
          </cell>
        </row>
        <row r="467">
          <cell r="A467">
            <v>37207</v>
          </cell>
          <cell r="BN467">
            <v>395589.02600002475</v>
          </cell>
        </row>
        <row r="472">
          <cell r="BN472" t="str">
            <v>OTE</v>
          </cell>
        </row>
        <row r="473">
          <cell r="BN473">
            <v>0</v>
          </cell>
        </row>
        <row r="509">
          <cell r="A509">
            <v>37208</v>
          </cell>
          <cell r="BN509">
            <v>382410.02600002475</v>
          </cell>
        </row>
        <row r="514">
          <cell r="BN514" t="str">
            <v>OTE</v>
          </cell>
        </row>
        <row r="515">
          <cell r="BN515">
            <v>0</v>
          </cell>
        </row>
        <row r="551">
          <cell r="A551">
            <v>37209</v>
          </cell>
          <cell r="BN551">
            <v>636900.02600002475</v>
          </cell>
        </row>
        <row r="556">
          <cell r="BN556" t="str">
            <v>OTE</v>
          </cell>
        </row>
        <row r="557">
          <cell r="BN557">
            <v>0</v>
          </cell>
        </row>
        <row r="593">
          <cell r="A593">
            <v>37210</v>
          </cell>
          <cell r="BN593">
            <v>635256.02600002475</v>
          </cell>
        </row>
        <row r="598">
          <cell r="BN598" t="str">
            <v>OTE</v>
          </cell>
        </row>
        <row r="599">
          <cell r="BN599">
            <v>0</v>
          </cell>
        </row>
        <row r="635">
          <cell r="A635">
            <v>37211</v>
          </cell>
          <cell r="BN635">
            <v>351862.02600002475</v>
          </cell>
        </row>
        <row r="640">
          <cell r="BN640" t="str">
            <v>OTE</v>
          </cell>
        </row>
        <row r="641">
          <cell r="BN641">
            <v>0</v>
          </cell>
        </row>
        <row r="677">
          <cell r="A677">
            <v>37212</v>
          </cell>
          <cell r="BN677">
            <v>-328853.97399997525</v>
          </cell>
        </row>
        <row r="682">
          <cell r="BN682" t="str">
            <v>OTE</v>
          </cell>
        </row>
        <row r="683">
          <cell r="BN683">
            <v>0</v>
          </cell>
        </row>
        <row r="719">
          <cell r="A719">
            <v>37213</v>
          </cell>
          <cell r="BN719">
            <v>-328853.97399997525</v>
          </cell>
        </row>
        <row r="724">
          <cell r="BN724" t="str">
            <v>OTE</v>
          </cell>
        </row>
        <row r="725">
          <cell r="BN725">
            <v>0</v>
          </cell>
        </row>
        <row r="761">
          <cell r="A761">
            <v>37214</v>
          </cell>
          <cell r="BN761">
            <v>405166.02600002475</v>
          </cell>
        </row>
        <row r="766">
          <cell r="BN766" t="str">
            <v>OTE</v>
          </cell>
        </row>
        <row r="767">
          <cell r="BN767">
            <v>0</v>
          </cell>
        </row>
        <row r="803">
          <cell r="A803">
            <v>37215</v>
          </cell>
          <cell r="BN803">
            <v>348322.02600002475</v>
          </cell>
        </row>
        <row r="808">
          <cell r="BN808" t="str">
            <v>OTE</v>
          </cell>
        </row>
        <row r="809">
          <cell r="BN809">
            <v>0</v>
          </cell>
        </row>
        <row r="845">
          <cell r="A845">
            <v>37216</v>
          </cell>
          <cell r="BN845">
            <v>-259413.97399997525</v>
          </cell>
        </row>
        <row r="850">
          <cell r="BN850" t="str">
            <v>OTE</v>
          </cell>
        </row>
        <row r="851">
          <cell r="BN851">
            <v>0</v>
          </cell>
        </row>
        <row r="887">
          <cell r="A887">
            <v>37217</v>
          </cell>
          <cell r="BN887">
            <v>-259413.97399997525</v>
          </cell>
        </row>
        <row r="892">
          <cell r="BN892" t="str">
            <v>OTE</v>
          </cell>
        </row>
        <row r="893">
          <cell r="BN893">
            <v>0</v>
          </cell>
        </row>
        <row r="929">
          <cell r="A929">
            <v>37218</v>
          </cell>
          <cell r="BN929">
            <v>-259413.97399997525</v>
          </cell>
        </row>
        <row r="934">
          <cell r="BN934" t="str">
            <v>OTE</v>
          </cell>
        </row>
        <row r="935">
          <cell r="BN935">
            <v>0</v>
          </cell>
        </row>
        <row r="971">
          <cell r="A971">
            <v>37219</v>
          </cell>
          <cell r="BN971">
            <v>-259413.97399997525</v>
          </cell>
        </row>
        <row r="976">
          <cell r="BN976" t="str">
            <v>OTE</v>
          </cell>
        </row>
        <row r="977">
          <cell r="BN977">
            <v>0</v>
          </cell>
        </row>
        <row r="1013">
          <cell r="A1013">
            <v>37220</v>
          </cell>
          <cell r="BN1013">
            <v>-259413.97399997525</v>
          </cell>
        </row>
        <row r="1018">
          <cell r="BN1018" t="str">
            <v>OTE</v>
          </cell>
        </row>
        <row r="1019">
          <cell r="BN1019">
            <v>0</v>
          </cell>
        </row>
        <row r="1055">
          <cell r="A1055">
            <v>37221</v>
          </cell>
          <cell r="BN1055">
            <v>-259413.97399997525</v>
          </cell>
        </row>
        <row r="1060">
          <cell r="BN1060" t="str">
            <v>OTE</v>
          </cell>
        </row>
        <row r="1061">
          <cell r="BN1061">
            <v>0</v>
          </cell>
        </row>
        <row r="1097">
          <cell r="A1097">
            <v>37222</v>
          </cell>
          <cell r="BN1097">
            <v>-259413.97399997525</v>
          </cell>
        </row>
        <row r="1102">
          <cell r="BN1102" t="str">
            <v>OTE</v>
          </cell>
        </row>
        <row r="1103">
          <cell r="BN1103">
            <v>0</v>
          </cell>
        </row>
        <row r="1139">
          <cell r="A1139">
            <v>37223</v>
          </cell>
          <cell r="BN1139">
            <v>-259413.97399997525</v>
          </cell>
        </row>
        <row r="1144">
          <cell r="BN1144" t="str">
            <v>OTE</v>
          </cell>
        </row>
        <row r="1145">
          <cell r="BN1145">
            <v>0</v>
          </cell>
        </row>
        <row r="1181">
          <cell r="A1181">
            <v>37224</v>
          </cell>
          <cell r="BN1181">
            <v>-259413.97399997525</v>
          </cell>
        </row>
        <row r="1186">
          <cell r="BN1186" t="str">
            <v>OTE</v>
          </cell>
        </row>
        <row r="1187">
          <cell r="BN1187">
            <v>0</v>
          </cell>
        </row>
        <row r="1223">
          <cell r="A1223">
            <v>37225</v>
          </cell>
          <cell r="BN1223">
            <v>-259413.97399997525</v>
          </cell>
        </row>
        <row r="1228">
          <cell r="BN1228" t="str">
            <v>OTE</v>
          </cell>
        </row>
        <row r="1229">
          <cell r="BN1229">
            <v>0</v>
          </cell>
        </row>
        <row r="1265">
          <cell r="A1265">
            <v>37226</v>
          </cell>
          <cell r="BN1265">
            <v>-259413.97399997525</v>
          </cell>
        </row>
        <row r="1270">
          <cell r="BN1270" t="str">
            <v>OTE</v>
          </cell>
        </row>
        <row r="1271">
          <cell r="BN1271">
            <v>0</v>
          </cell>
        </row>
      </sheetData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DB5">
            <v>748.26900000561727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37197</v>
          </cell>
          <cell r="DB47">
            <v>748.26900000561727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37198</v>
          </cell>
          <cell r="DB89">
            <v>-315501.73099999438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37199</v>
          </cell>
          <cell r="DB131">
            <v>-315501.73099999438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37200</v>
          </cell>
          <cell r="DB173">
            <v>748.26900000561727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37201</v>
          </cell>
          <cell r="DB215">
            <v>748.26900000561727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37202</v>
          </cell>
          <cell r="DB257">
            <v>748.26900000561727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37203</v>
          </cell>
          <cell r="DB299">
            <v>748.26900000561727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37204</v>
          </cell>
          <cell r="DB341">
            <v>0.69900000531924888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37205</v>
          </cell>
          <cell r="DB383">
            <v>0.69900000531924888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37206</v>
          </cell>
          <cell r="DB425">
            <v>0.69900000531924888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37207</v>
          </cell>
          <cell r="DB467">
            <v>0.69900000531924888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37208</v>
          </cell>
          <cell r="DB509">
            <v>0.69900000531924888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37209</v>
          </cell>
          <cell r="DB551">
            <v>0.69900000531924888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37210</v>
          </cell>
          <cell r="DB593">
            <v>0.69900000531924888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37211</v>
          </cell>
          <cell r="DB635">
            <v>0.69900000531924888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37212</v>
          </cell>
          <cell r="DB677">
            <v>0.69900000531924888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37213</v>
          </cell>
          <cell r="DB719">
            <v>0.69900000531924888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37214</v>
          </cell>
          <cell r="DB761">
            <v>0.69900000531924888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37215</v>
          </cell>
          <cell r="DB803">
            <v>0.69900000531924888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37216</v>
          </cell>
          <cell r="DB845">
            <v>0.69900000531924888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37217</v>
          </cell>
          <cell r="DB887">
            <v>0.69900000531924888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37218</v>
          </cell>
          <cell r="DB929">
            <v>0.69900000531924888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37219</v>
          </cell>
          <cell r="DB971">
            <v>0.69900000531924888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37220</v>
          </cell>
          <cell r="DB1013">
            <v>0.69900000531924888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37221</v>
          </cell>
          <cell r="DB1055">
            <v>0.69900000531924888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37222</v>
          </cell>
          <cell r="DB1097">
            <v>0.69900000531924888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37223</v>
          </cell>
          <cell r="DB1139">
            <v>0.69900000531924888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37224</v>
          </cell>
          <cell r="DB1181">
            <v>0.69900000531924888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37225</v>
          </cell>
          <cell r="DB1223">
            <v>0.69900000531924888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37226</v>
          </cell>
          <cell r="DB1265">
            <v>0.69900000531924888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CX5">
            <v>2215528.1900000013</v>
          </cell>
        </row>
        <row r="10">
          <cell r="CX10" t="str">
            <v>OTE</v>
          </cell>
        </row>
        <row r="11">
          <cell r="CX11">
            <v>-611875</v>
          </cell>
        </row>
        <row r="47">
          <cell r="A47">
            <v>37197</v>
          </cell>
          <cell r="CX47">
            <v>1962335.8700000048</v>
          </cell>
        </row>
        <row r="52">
          <cell r="CX52" t="str">
            <v>OTE</v>
          </cell>
        </row>
        <row r="53">
          <cell r="CX53">
            <v>-219875</v>
          </cell>
        </row>
        <row r="89">
          <cell r="A89">
            <v>37198</v>
          </cell>
          <cell r="CX89">
            <v>2807470.320000004</v>
          </cell>
        </row>
        <row r="94">
          <cell r="CX94" t="str">
            <v>OTE</v>
          </cell>
        </row>
        <row r="95">
          <cell r="CX95">
            <v>0</v>
          </cell>
        </row>
        <row r="131">
          <cell r="A131">
            <v>37199</v>
          </cell>
          <cell r="CX131">
            <v>2807470.320000004</v>
          </cell>
        </row>
        <row r="136">
          <cell r="CX136" t="str">
            <v>OTE</v>
          </cell>
        </row>
        <row r="137">
          <cell r="CX137">
            <v>0</v>
          </cell>
        </row>
        <row r="173">
          <cell r="A173">
            <v>37200</v>
          </cell>
          <cell r="CX173">
            <v>932358.12000000477</v>
          </cell>
        </row>
        <row r="178">
          <cell r="CX178" t="str">
            <v>OTE</v>
          </cell>
        </row>
        <row r="179">
          <cell r="CX179">
            <v>-443875</v>
          </cell>
        </row>
        <row r="215">
          <cell r="A215">
            <v>37201</v>
          </cell>
          <cell r="CX215">
            <v>1006206.7600000054</v>
          </cell>
        </row>
        <row r="220">
          <cell r="CX220" t="str">
            <v>OTE</v>
          </cell>
        </row>
        <row r="221">
          <cell r="CX221">
            <v>-483875</v>
          </cell>
        </row>
        <row r="257">
          <cell r="A257">
            <v>37202</v>
          </cell>
          <cell r="CX257">
            <v>754669.38000000641</v>
          </cell>
        </row>
        <row r="262">
          <cell r="CX262" t="str">
            <v>OTE</v>
          </cell>
        </row>
        <row r="263">
          <cell r="CX263">
            <v>-779875</v>
          </cell>
        </row>
        <row r="299">
          <cell r="A299">
            <v>37203</v>
          </cell>
          <cell r="CX299">
            <v>1727794.0100000054</v>
          </cell>
        </row>
        <row r="304">
          <cell r="CX304" t="str">
            <v>OTE</v>
          </cell>
        </row>
        <row r="305">
          <cell r="CX305">
            <v>-523875</v>
          </cell>
        </row>
        <row r="341">
          <cell r="A341">
            <v>37204</v>
          </cell>
          <cell r="CX341">
            <v>1156291.8000000045</v>
          </cell>
        </row>
        <row r="346">
          <cell r="CX346" t="str">
            <v>OTE</v>
          </cell>
        </row>
        <row r="347">
          <cell r="CX347">
            <v>-507875</v>
          </cell>
        </row>
        <row r="383">
          <cell r="A383">
            <v>37205</v>
          </cell>
          <cell r="CX383">
            <v>2416286.820000004</v>
          </cell>
        </row>
        <row r="388">
          <cell r="CX388" t="str">
            <v>OTE</v>
          </cell>
        </row>
        <row r="389">
          <cell r="CX389">
            <v>0</v>
          </cell>
        </row>
        <row r="425">
          <cell r="A425">
            <v>37206</v>
          </cell>
          <cell r="CX425">
            <v>2416286.820000004</v>
          </cell>
        </row>
        <row r="430">
          <cell r="CX430" t="str">
            <v>OTE</v>
          </cell>
        </row>
        <row r="431">
          <cell r="CX431">
            <v>0</v>
          </cell>
        </row>
        <row r="467">
          <cell r="A467">
            <v>37207</v>
          </cell>
          <cell r="CX467">
            <v>1156291.8000000045</v>
          </cell>
        </row>
        <row r="472">
          <cell r="CX472" t="str">
            <v>OTE</v>
          </cell>
        </row>
        <row r="473">
          <cell r="CX473">
            <v>-507875</v>
          </cell>
        </row>
        <row r="509">
          <cell r="A509">
            <v>37208</v>
          </cell>
          <cell r="CX509">
            <v>1224393.5500000045</v>
          </cell>
        </row>
        <row r="514">
          <cell r="CX514" t="str">
            <v>OTE</v>
          </cell>
        </row>
        <row r="515">
          <cell r="CX515">
            <v>-336937.5</v>
          </cell>
        </row>
        <row r="551">
          <cell r="A551">
            <v>37209</v>
          </cell>
          <cell r="CX551">
            <v>1632943.6300000064</v>
          </cell>
        </row>
        <row r="556">
          <cell r="CX556" t="str">
            <v>OTE</v>
          </cell>
        </row>
        <row r="557">
          <cell r="CX557">
            <v>73250</v>
          </cell>
        </row>
        <row r="593">
          <cell r="A593">
            <v>37210</v>
          </cell>
          <cell r="CX593">
            <v>719927.11000000685</v>
          </cell>
        </row>
        <row r="598">
          <cell r="CX598" t="str">
            <v>OTE</v>
          </cell>
        </row>
        <row r="599">
          <cell r="CX599">
            <v>403937.5</v>
          </cell>
        </row>
        <row r="635">
          <cell r="A635">
            <v>37211</v>
          </cell>
          <cell r="CX635">
            <v>686046.36000000685</v>
          </cell>
        </row>
        <row r="640">
          <cell r="CX640" t="str">
            <v>OTE</v>
          </cell>
        </row>
        <row r="641">
          <cell r="CX641">
            <v>613562.5</v>
          </cell>
        </row>
        <row r="677">
          <cell r="A677">
            <v>37212</v>
          </cell>
          <cell r="CX677">
            <v>787960.22000000626</v>
          </cell>
        </row>
        <row r="682">
          <cell r="CX682" t="str">
            <v>OTE</v>
          </cell>
        </row>
        <row r="683">
          <cell r="CX683">
            <v>0</v>
          </cell>
        </row>
        <row r="719">
          <cell r="A719">
            <v>37213</v>
          </cell>
          <cell r="CX719">
            <v>787960.22000000626</v>
          </cell>
        </row>
        <row r="724">
          <cell r="CX724" t="str">
            <v>OTE</v>
          </cell>
        </row>
        <row r="725">
          <cell r="CX725">
            <v>0</v>
          </cell>
        </row>
        <row r="761">
          <cell r="A761">
            <v>37214</v>
          </cell>
          <cell r="CX761">
            <v>435053.99000000581</v>
          </cell>
        </row>
        <row r="766">
          <cell r="CX766" t="str">
            <v>OTE</v>
          </cell>
        </row>
        <row r="767">
          <cell r="CX767">
            <v>211562.5</v>
          </cell>
        </row>
        <row r="803">
          <cell r="A803">
            <v>37215</v>
          </cell>
          <cell r="CX803">
            <v>395857.09000000358</v>
          </cell>
        </row>
        <row r="808">
          <cell r="CX808" t="str">
            <v>OTE</v>
          </cell>
        </row>
        <row r="809">
          <cell r="CX809">
            <v>347625</v>
          </cell>
        </row>
        <row r="845">
          <cell r="A845">
            <v>37216</v>
          </cell>
          <cell r="CX845">
            <v>438570.68000000343</v>
          </cell>
        </row>
        <row r="850">
          <cell r="CX850" t="str">
            <v>OTE</v>
          </cell>
        </row>
        <row r="851">
          <cell r="CX851">
            <v>0</v>
          </cell>
        </row>
        <row r="887">
          <cell r="A887">
            <v>37217</v>
          </cell>
          <cell r="CX887">
            <v>438570.68000000343</v>
          </cell>
        </row>
        <row r="892">
          <cell r="CX892" t="str">
            <v>OTE</v>
          </cell>
        </row>
        <row r="893">
          <cell r="CX893">
            <v>0</v>
          </cell>
        </row>
        <row r="929">
          <cell r="A929">
            <v>37218</v>
          </cell>
          <cell r="CX929">
            <v>438570.68000000343</v>
          </cell>
        </row>
        <row r="934">
          <cell r="CX934" t="str">
            <v>OTE</v>
          </cell>
        </row>
        <row r="935">
          <cell r="CX935">
            <v>0</v>
          </cell>
        </row>
        <row r="971">
          <cell r="A971">
            <v>37219</v>
          </cell>
          <cell r="CX971">
            <v>438570.68000000343</v>
          </cell>
        </row>
        <row r="976">
          <cell r="CX976" t="str">
            <v>OTE</v>
          </cell>
        </row>
        <row r="977">
          <cell r="CX977">
            <v>0</v>
          </cell>
        </row>
        <row r="1013">
          <cell r="A1013">
            <v>37220</v>
          </cell>
          <cell r="CX1013">
            <v>438570.68000000343</v>
          </cell>
        </row>
        <row r="1018">
          <cell r="CX1018" t="str">
            <v>OTE</v>
          </cell>
        </row>
        <row r="1019">
          <cell r="CX1019">
            <v>0</v>
          </cell>
        </row>
        <row r="1055">
          <cell r="A1055">
            <v>37221</v>
          </cell>
          <cell r="CX1055">
            <v>438570.68000000343</v>
          </cell>
        </row>
        <row r="1060">
          <cell r="CX1060" t="str">
            <v>OTE</v>
          </cell>
        </row>
        <row r="1061">
          <cell r="CX1061">
            <v>0</v>
          </cell>
        </row>
        <row r="1097">
          <cell r="A1097">
            <v>37222</v>
          </cell>
          <cell r="CX1097">
            <v>438570.68000000343</v>
          </cell>
        </row>
        <row r="1102">
          <cell r="CX1102" t="str">
            <v>OTE</v>
          </cell>
        </row>
        <row r="1103">
          <cell r="CX1103">
            <v>0</v>
          </cell>
        </row>
        <row r="1139">
          <cell r="A1139">
            <v>37223</v>
          </cell>
          <cell r="CX1139">
            <v>438570.68000000343</v>
          </cell>
        </row>
        <row r="1144">
          <cell r="CX1144" t="str">
            <v>OTE</v>
          </cell>
        </row>
        <row r="1145">
          <cell r="CX1145">
            <v>0</v>
          </cell>
        </row>
        <row r="1181">
          <cell r="A1181">
            <v>37224</v>
          </cell>
          <cell r="CX1181">
            <v>438570.68000000343</v>
          </cell>
        </row>
        <row r="1186">
          <cell r="CX1186" t="str">
            <v>OTE</v>
          </cell>
        </row>
        <row r="1187">
          <cell r="CX1187">
            <v>0</v>
          </cell>
        </row>
        <row r="1223">
          <cell r="A1223">
            <v>37225</v>
          </cell>
          <cell r="CX1223">
            <v>438570.68000000343</v>
          </cell>
        </row>
        <row r="1228">
          <cell r="CX1228" t="str">
            <v>OTE</v>
          </cell>
        </row>
        <row r="1229">
          <cell r="CX1229">
            <v>0</v>
          </cell>
        </row>
        <row r="1265">
          <cell r="A1265">
            <v>37226</v>
          </cell>
          <cell r="CX1265">
            <v>438570.68000000343</v>
          </cell>
        </row>
        <row r="1270">
          <cell r="CX1270" t="str">
            <v>OTE</v>
          </cell>
        </row>
        <row r="1271">
          <cell r="CX1271">
            <v>0</v>
          </cell>
        </row>
      </sheetData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B5">
            <v>11279512.699999997</v>
          </cell>
        </row>
        <row r="10">
          <cell r="BB10" t="str">
            <v>OTE</v>
          </cell>
        </row>
        <row r="11">
          <cell r="BB11">
            <v>40981090</v>
          </cell>
        </row>
        <row r="47">
          <cell r="A47">
            <v>37197</v>
          </cell>
          <cell r="BB47">
            <v>9498003.1999999974</v>
          </cell>
        </row>
        <row r="52">
          <cell r="BB52" t="str">
            <v>OTE</v>
          </cell>
        </row>
        <row r="53">
          <cell r="BB53">
            <v>41305440</v>
          </cell>
        </row>
        <row r="89">
          <cell r="A89">
            <v>37198</v>
          </cell>
          <cell r="BB89">
            <v>-28182247.860000003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37199</v>
          </cell>
          <cell r="BB131">
            <v>-28182247.860000003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37200</v>
          </cell>
          <cell r="BB173">
            <v>15165997.799999999</v>
          </cell>
        </row>
        <row r="178">
          <cell r="BB178" t="str">
            <v>OTE</v>
          </cell>
        </row>
        <row r="179">
          <cell r="BB179">
            <v>45862570</v>
          </cell>
        </row>
        <row r="215">
          <cell r="A215">
            <v>37201</v>
          </cell>
          <cell r="BB215">
            <v>10674385.739999995</v>
          </cell>
        </row>
        <row r="220">
          <cell r="BB220" t="str">
            <v>OTE</v>
          </cell>
        </row>
        <row r="221">
          <cell r="BB221">
            <v>46204800</v>
          </cell>
        </row>
        <row r="257">
          <cell r="A257">
            <v>37202</v>
          </cell>
          <cell r="BB257">
            <v>11003944.859999994</v>
          </cell>
        </row>
        <row r="262">
          <cell r="BB262" t="str">
            <v>OTE</v>
          </cell>
        </row>
        <row r="263">
          <cell r="BB263">
            <v>44892340</v>
          </cell>
        </row>
        <row r="299">
          <cell r="A299">
            <v>37203</v>
          </cell>
          <cell r="BB299">
            <v>9673254.7999999933</v>
          </cell>
        </row>
        <row r="304">
          <cell r="BB304" t="str">
            <v>OTE</v>
          </cell>
        </row>
        <row r="305">
          <cell r="BB305">
            <v>43317580</v>
          </cell>
        </row>
        <row r="341">
          <cell r="A341">
            <v>37204</v>
          </cell>
          <cell r="BB341">
            <v>11753402.139999993</v>
          </cell>
        </row>
        <row r="346">
          <cell r="BB346" t="str">
            <v>OTE</v>
          </cell>
        </row>
        <row r="347">
          <cell r="BB347">
            <v>43396120</v>
          </cell>
        </row>
        <row r="383">
          <cell r="A383">
            <v>37205</v>
          </cell>
          <cell r="BB383">
            <v>-27810411.360000007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37206</v>
          </cell>
          <cell r="BB425">
            <v>-27810411.360000007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37207</v>
          </cell>
          <cell r="BB467">
            <v>14319576.819999993</v>
          </cell>
        </row>
        <row r="472">
          <cell r="BB472" t="str">
            <v>OTE</v>
          </cell>
        </row>
        <row r="473">
          <cell r="BB473">
            <v>45423890</v>
          </cell>
        </row>
        <row r="509">
          <cell r="A509">
            <v>37208</v>
          </cell>
          <cell r="BB509">
            <v>10453281.459999993</v>
          </cell>
        </row>
        <row r="514">
          <cell r="BB514" t="str">
            <v>OTE</v>
          </cell>
        </row>
        <row r="515">
          <cell r="BB515">
            <v>43883010</v>
          </cell>
        </row>
        <row r="551">
          <cell r="A551">
            <v>37209</v>
          </cell>
          <cell r="BB551">
            <v>14209768.319999995</v>
          </cell>
        </row>
        <row r="556">
          <cell r="BB556" t="str">
            <v>OTE</v>
          </cell>
        </row>
        <row r="557">
          <cell r="BB557">
            <v>44330760</v>
          </cell>
        </row>
        <row r="593">
          <cell r="A593">
            <v>37210</v>
          </cell>
          <cell r="BB593">
            <v>14463764.299999993</v>
          </cell>
        </row>
        <row r="598">
          <cell r="BB598" t="str">
            <v>OTE</v>
          </cell>
        </row>
        <row r="599">
          <cell r="BB599">
            <v>45250220</v>
          </cell>
        </row>
        <row r="635">
          <cell r="A635">
            <v>37211</v>
          </cell>
          <cell r="BB635">
            <v>11255739.779999994</v>
          </cell>
        </row>
        <row r="640">
          <cell r="BB640" t="str">
            <v>OTE</v>
          </cell>
        </row>
        <row r="641">
          <cell r="BB641">
            <v>43938070</v>
          </cell>
        </row>
        <row r="677">
          <cell r="A677">
            <v>37212</v>
          </cell>
          <cell r="BB677">
            <v>-29665418.720000006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37213</v>
          </cell>
          <cell r="BB719">
            <v>-29665418.720000006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37214</v>
          </cell>
          <cell r="BB761">
            <v>8560241.3199999947</v>
          </cell>
        </row>
        <row r="766">
          <cell r="BB766" t="str">
            <v>OTE</v>
          </cell>
        </row>
        <row r="767">
          <cell r="BB767">
            <v>40561550</v>
          </cell>
        </row>
        <row r="803">
          <cell r="A803">
            <v>37215</v>
          </cell>
          <cell r="BB803">
            <v>11014240.919999994</v>
          </cell>
        </row>
        <row r="808">
          <cell r="BB808" t="str">
            <v>OTE</v>
          </cell>
        </row>
        <row r="809">
          <cell r="BB809">
            <v>40276390</v>
          </cell>
        </row>
        <row r="845">
          <cell r="A845">
            <v>37216</v>
          </cell>
          <cell r="BB845">
            <v>-25393430.080000006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37217</v>
          </cell>
          <cell r="BB887">
            <v>-25393430.080000006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37218</v>
          </cell>
          <cell r="BB929">
            <v>-25393430.080000006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37219</v>
          </cell>
          <cell r="BB971">
            <v>-25393430.080000006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37220</v>
          </cell>
          <cell r="BB1013">
            <v>-25393430.080000006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37221</v>
          </cell>
          <cell r="BB1055">
            <v>-25393430.080000006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37222</v>
          </cell>
          <cell r="BB1097">
            <v>-25393430.080000006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37223</v>
          </cell>
          <cell r="BB1139">
            <v>-25393430.080000006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37224</v>
          </cell>
          <cell r="BB1181">
            <v>-25393430.080000006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37225</v>
          </cell>
          <cell r="BB1223">
            <v>-25393430.080000006</v>
          </cell>
        </row>
        <row r="1228">
          <cell r="BB1228" t="str">
            <v>OTE</v>
          </cell>
        </row>
        <row r="1229">
          <cell r="BB1229">
            <v>0</v>
          </cell>
        </row>
        <row r="1265">
          <cell r="A1265">
            <v>37226</v>
          </cell>
          <cell r="BB1265">
            <v>-25393430.080000006</v>
          </cell>
        </row>
        <row r="1270">
          <cell r="BB1270" t="str">
            <v>OTE</v>
          </cell>
        </row>
        <row r="1271">
          <cell r="BB1271">
            <v>0</v>
          </cell>
        </row>
      </sheetData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US -Wire"/>
      <sheetName val="CD -Wire"/>
      <sheetName val="Statements"/>
      <sheetName val="Prior Month Balance"/>
      <sheetName val="US -Cashflow"/>
      <sheetName val="CD -Cashflow"/>
      <sheetName val="NotUsedAsOF4-1-99"/>
    </sheetNames>
    <sheetDataSet>
      <sheetData sheetId="0"/>
      <sheetData sheetId="1"/>
      <sheetData sheetId="2"/>
      <sheetData sheetId="3">
        <row r="5">
          <cell r="A5">
            <v>37196</v>
          </cell>
          <cell r="BX5">
            <v>37196</v>
          </cell>
          <cell r="CA5">
            <v>458907.25715200021</v>
          </cell>
          <cell r="CG5">
            <v>330082.90000000002</v>
          </cell>
          <cell r="CH5">
            <v>153120</v>
          </cell>
        </row>
        <row r="10">
          <cell r="CA10" t="str">
            <v>P/L</v>
          </cell>
          <cell r="CG10" t="str">
            <v xml:space="preserve">Interest </v>
          </cell>
          <cell r="CH10" t="str">
            <v>Wires</v>
          </cell>
        </row>
        <row r="11">
          <cell r="BX11" t="str">
            <v>371961</v>
          </cell>
          <cell r="CA11">
            <v>0</v>
          </cell>
          <cell r="CG11">
            <v>0</v>
          </cell>
          <cell r="CH11">
            <v>0</v>
          </cell>
        </row>
        <row r="47">
          <cell r="A47">
            <v>37197</v>
          </cell>
          <cell r="BX47">
            <v>37197</v>
          </cell>
          <cell r="CA47">
            <v>369924.80859100027</v>
          </cell>
          <cell r="CG47">
            <v>133490.40000000002</v>
          </cell>
          <cell r="CH47">
            <v>322220</v>
          </cell>
        </row>
        <row r="52">
          <cell r="CA52" t="str">
            <v>P/L</v>
          </cell>
          <cell r="CG52" t="str">
            <v xml:space="preserve">Interest </v>
          </cell>
          <cell r="CH52" t="str">
            <v>Wires</v>
          </cell>
        </row>
        <row r="53">
          <cell r="BX53" t="str">
            <v>371971</v>
          </cell>
          <cell r="CA53">
            <v>0</v>
          </cell>
          <cell r="CG53">
            <v>0</v>
          </cell>
          <cell r="CH53">
            <v>0</v>
          </cell>
        </row>
        <row r="89">
          <cell r="A89">
            <v>37198</v>
          </cell>
          <cell r="BX89">
            <v>37198</v>
          </cell>
          <cell r="CA89">
            <v>3633174.8085910003</v>
          </cell>
          <cell r="CG89">
            <v>138760.40000000002</v>
          </cell>
          <cell r="CH89">
            <v>0</v>
          </cell>
        </row>
        <row r="94">
          <cell r="CA94" t="str">
            <v>P/L</v>
          </cell>
          <cell r="CG94" t="str">
            <v xml:space="preserve">Interest </v>
          </cell>
          <cell r="CH94" t="str">
            <v>Wires</v>
          </cell>
        </row>
        <row r="95">
          <cell r="BX95" t="str">
            <v>371981</v>
          </cell>
          <cell r="CA95">
            <v>0</v>
          </cell>
          <cell r="CG95">
            <v>0</v>
          </cell>
          <cell r="CH95">
            <v>0</v>
          </cell>
        </row>
        <row r="131">
          <cell r="A131">
            <v>37199</v>
          </cell>
          <cell r="BX131">
            <v>37199</v>
          </cell>
          <cell r="CA131">
            <v>3633174.8085910003</v>
          </cell>
          <cell r="CG131">
            <v>138760.40000000002</v>
          </cell>
          <cell r="CH131">
            <v>0</v>
          </cell>
        </row>
        <row r="136">
          <cell r="CA136" t="str">
            <v>P/L</v>
          </cell>
          <cell r="CG136" t="str">
            <v xml:space="preserve">Interest </v>
          </cell>
          <cell r="CH136" t="str">
            <v>Wires</v>
          </cell>
        </row>
        <row r="137">
          <cell r="BX137" t="str">
            <v>371991</v>
          </cell>
          <cell r="CA137">
            <v>0</v>
          </cell>
          <cell r="CG137">
            <v>0</v>
          </cell>
          <cell r="CH137">
            <v>0</v>
          </cell>
        </row>
        <row r="173">
          <cell r="A173">
            <v>37200</v>
          </cell>
          <cell r="BX173">
            <v>37200</v>
          </cell>
          <cell r="CA173">
            <v>316299.30859100027</v>
          </cell>
          <cell r="CG173">
            <v>358839.4</v>
          </cell>
          <cell r="CH173">
            <v>417220</v>
          </cell>
        </row>
        <row r="178">
          <cell r="CA178" t="str">
            <v>P/L</v>
          </cell>
          <cell r="CG178" t="str">
            <v xml:space="preserve">Interest </v>
          </cell>
          <cell r="CH178" t="str">
            <v>Wires</v>
          </cell>
        </row>
        <row r="179">
          <cell r="BX179" t="str">
            <v>372001</v>
          </cell>
          <cell r="CA179">
            <v>0</v>
          </cell>
          <cell r="CG179">
            <v>0</v>
          </cell>
          <cell r="CH179">
            <v>0</v>
          </cell>
        </row>
        <row r="215">
          <cell r="A215">
            <v>37201</v>
          </cell>
          <cell r="BX215">
            <v>37201</v>
          </cell>
          <cell r="CA215">
            <v>168562.30859100024</v>
          </cell>
          <cell r="CG215">
            <v>427279.4</v>
          </cell>
          <cell r="CH215">
            <v>227220</v>
          </cell>
        </row>
        <row r="220">
          <cell r="CA220" t="str">
            <v>P/L</v>
          </cell>
          <cell r="CG220" t="str">
            <v xml:space="preserve">Interest </v>
          </cell>
          <cell r="CH220" t="str">
            <v>Wires</v>
          </cell>
        </row>
        <row r="221">
          <cell r="BX221" t="str">
            <v>372011</v>
          </cell>
          <cell r="CA221">
            <v>0</v>
          </cell>
          <cell r="CG221">
            <v>0</v>
          </cell>
          <cell r="CH221">
            <v>0</v>
          </cell>
        </row>
        <row r="257">
          <cell r="A257">
            <v>37202</v>
          </cell>
          <cell r="BX257">
            <v>37202</v>
          </cell>
          <cell r="CA257">
            <v>270987.30859100027</v>
          </cell>
          <cell r="CG257">
            <v>253341.90000000002</v>
          </cell>
          <cell r="CH257">
            <v>179720</v>
          </cell>
        </row>
        <row r="262">
          <cell r="CA262" t="str">
            <v>P/L</v>
          </cell>
          <cell r="CG262" t="str">
            <v xml:space="preserve">Interest </v>
          </cell>
          <cell r="CH262" t="str">
            <v>Wires</v>
          </cell>
        </row>
        <row r="263">
          <cell r="BX263" t="str">
            <v>372021</v>
          </cell>
          <cell r="CA263">
            <v>0</v>
          </cell>
          <cell r="CG263">
            <v>0</v>
          </cell>
          <cell r="CH263">
            <v>0</v>
          </cell>
        </row>
        <row r="299">
          <cell r="A299">
            <v>37203</v>
          </cell>
          <cell r="BX299">
            <v>37203</v>
          </cell>
          <cell r="CA299">
            <v>555974.80859100027</v>
          </cell>
          <cell r="CG299">
            <v>160544.90000000002</v>
          </cell>
          <cell r="CH299">
            <v>163770</v>
          </cell>
        </row>
        <row r="304">
          <cell r="CA304" t="str">
            <v>P/L</v>
          </cell>
          <cell r="CG304" t="str">
            <v xml:space="preserve">Interest </v>
          </cell>
          <cell r="CH304" t="str">
            <v>Wires</v>
          </cell>
        </row>
        <row r="305">
          <cell r="BX305" t="str">
            <v>372031</v>
          </cell>
          <cell r="CA305">
            <v>-140150</v>
          </cell>
          <cell r="CG305">
            <v>0</v>
          </cell>
          <cell r="CH305">
            <v>0</v>
          </cell>
        </row>
        <row r="341">
          <cell r="A341">
            <v>37204</v>
          </cell>
          <cell r="BX341">
            <v>37204</v>
          </cell>
          <cell r="CA341">
            <v>439136.80859100027</v>
          </cell>
          <cell r="CG341">
            <v>165114.90000000002</v>
          </cell>
          <cell r="CH341">
            <v>163770</v>
          </cell>
        </row>
        <row r="346">
          <cell r="CA346" t="str">
            <v>P/L</v>
          </cell>
          <cell r="CG346" t="str">
            <v xml:space="preserve">Interest </v>
          </cell>
          <cell r="CH346" t="str">
            <v>Wires</v>
          </cell>
        </row>
        <row r="347">
          <cell r="BX347" t="str">
            <v>372041</v>
          </cell>
          <cell r="CA347">
            <v>0</v>
          </cell>
          <cell r="CG347">
            <v>0</v>
          </cell>
          <cell r="CH347">
            <v>0</v>
          </cell>
        </row>
        <row r="383">
          <cell r="A383">
            <v>37205</v>
          </cell>
          <cell r="BX383">
            <v>37205</v>
          </cell>
          <cell r="CA383">
            <v>3832236.8085910003</v>
          </cell>
          <cell r="CG383">
            <v>13644.900000000023</v>
          </cell>
          <cell r="CH383">
            <v>0</v>
          </cell>
        </row>
        <row r="388">
          <cell r="CA388" t="str">
            <v>P/L</v>
          </cell>
          <cell r="CG388" t="str">
            <v xml:space="preserve">Interest </v>
          </cell>
          <cell r="CH388" t="str">
            <v>Wires</v>
          </cell>
        </row>
        <row r="389">
          <cell r="BX389" t="str">
            <v>372051</v>
          </cell>
          <cell r="CA389">
            <v>0</v>
          </cell>
          <cell r="CG389">
            <v>0</v>
          </cell>
          <cell r="CH389">
            <v>0</v>
          </cell>
        </row>
        <row r="425">
          <cell r="A425">
            <v>37206</v>
          </cell>
          <cell r="BX425">
            <v>37206</v>
          </cell>
          <cell r="CA425">
            <v>3832236.8085910003</v>
          </cell>
          <cell r="CG425">
            <v>13644.900000000023</v>
          </cell>
          <cell r="CH425">
            <v>0</v>
          </cell>
        </row>
        <row r="430">
          <cell r="CA430" t="str">
            <v>P/L</v>
          </cell>
          <cell r="CG430" t="str">
            <v xml:space="preserve">Interest </v>
          </cell>
          <cell r="CH430" t="str">
            <v>Wires</v>
          </cell>
        </row>
        <row r="431">
          <cell r="BX431" t="str">
            <v>372061</v>
          </cell>
          <cell r="CA431">
            <v>0</v>
          </cell>
          <cell r="CG431">
            <v>0</v>
          </cell>
          <cell r="CH431">
            <v>0</v>
          </cell>
        </row>
        <row r="467">
          <cell r="A467">
            <v>37207</v>
          </cell>
          <cell r="BX467">
            <v>37207</v>
          </cell>
          <cell r="CA467">
            <v>439637.31859100005</v>
          </cell>
          <cell r="CG467">
            <v>164945.50000000003</v>
          </cell>
          <cell r="CH467">
            <v>197970</v>
          </cell>
        </row>
        <row r="472">
          <cell r="CA472" t="str">
            <v>P/L</v>
          </cell>
          <cell r="CG472" t="str">
            <v xml:space="preserve">Interest </v>
          </cell>
          <cell r="CH472" t="str">
            <v>Wires</v>
          </cell>
        </row>
        <row r="473">
          <cell r="BX473" t="str">
            <v>372071</v>
          </cell>
          <cell r="CA473">
            <v>0</v>
          </cell>
          <cell r="CG473">
            <v>0</v>
          </cell>
          <cell r="CH473">
            <v>0</v>
          </cell>
        </row>
        <row r="509">
          <cell r="A509">
            <v>37208</v>
          </cell>
          <cell r="BX509">
            <v>37208</v>
          </cell>
          <cell r="CA509">
            <v>492012.31859100005</v>
          </cell>
          <cell r="CG509">
            <v>132034.5</v>
          </cell>
          <cell r="CH509">
            <v>135120</v>
          </cell>
        </row>
        <row r="514">
          <cell r="CA514" t="str">
            <v>P/L</v>
          </cell>
          <cell r="CG514" t="str">
            <v xml:space="preserve">Interest </v>
          </cell>
          <cell r="CH514" t="str">
            <v>Wires</v>
          </cell>
        </row>
        <row r="515">
          <cell r="BX515" t="str">
            <v>372081</v>
          </cell>
          <cell r="CA515">
            <v>-8800</v>
          </cell>
          <cell r="CG515">
            <v>0</v>
          </cell>
          <cell r="CH515">
            <v>0</v>
          </cell>
        </row>
        <row r="551">
          <cell r="A551">
            <v>37209</v>
          </cell>
          <cell r="BX551">
            <v>37209</v>
          </cell>
          <cell r="CA551">
            <v>702174.81859100005</v>
          </cell>
          <cell r="CG551">
            <v>49063</v>
          </cell>
          <cell r="CH551">
            <v>99420</v>
          </cell>
        </row>
        <row r="556">
          <cell r="CA556" t="str">
            <v>P/L</v>
          </cell>
          <cell r="CG556" t="str">
            <v xml:space="preserve">Interest </v>
          </cell>
          <cell r="CH556" t="str">
            <v>Wires</v>
          </cell>
        </row>
        <row r="557">
          <cell r="BX557" t="str">
            <v>372091</v>
          </cell>
          <cell r="CA557">
            <v>0</v>
          </cell>
          <cell r="CG557">
            <v>0</v>
          </cell>
          <cell r="CH557">
            <v>0</v>
          </cell>
        </row>
        <row r="593">
          <cell r="A593">
            <v>37210</v>
          </cell>
          <cell r="BX593">
            <v>37210</v>
          </cell>
          <cell r="CA593">
            <v>889799.31859100005</v>
          </cell>
          <cell r="CG593">
            <v>45599</v>
          </cell>
          <cell r="CH593">
            <v>31420</v>
          </cell>
        </row>
        <row r="598">
          <cell r="CA598" t="str">
            <v>P/L</v>
          </cell>
          <cell r="CG598" t="str">
            <v xml:space="preserve">Interest </v>
          </cell>
          <cell r="CH598" t="str">
            <v>Wires</v>
          </cell>
        </row>
        <row r="599">
          <cell r="BX599" t="str">
            <v>372101</v>
          </cell>
          <cell r="CA599">
            <v>0</v>
          </cell>
          <cell r="CG599">
            <v>0</v>
          </cell>
          <cell r="CH599">
            <v>0</v>
          </cell>
        </row>
        <row r="635">
          <cell r="A635">
            <v>37211</v>
          </cell>
          <cell r="BX635">
            <v>37211</v>
          </cell>
          <cell r="CA635">
            <v>537037.31859100005</v>
          </cell>
          <cell r="CG635">
            <v>82258.5</v>
          </cell>
          <cell r="CH635">
            <v>29720</v>
          </cell>
        </row>
        <row r="640">
          <cell r="CA640" t="str">
            <v>P/L</v>
          </cell>
          <cell r="CG640" t="str">
            <v xml:space="preserve">Interest </v>
          </cell>
          <cell r="CH640" t="str">
            <v>Wires</v>
          </cell>
        </row>
        <row r="641">
          <cell r="BX641" t="str">
            <v>372111</v>
          </cell>
          <cell r="CA641">
            <v>0</v>
          </cell>
          <cell r="CG641">
            <v>0</v>
          </cell>
          <cell r="CH641">
            <v>0</v>
          </cell>
        </row>
        <row r="677">
          <cell r="A677">
            <v>37212</v>
          </cell>
          <cell r="BX677">
            <v>37212</v>
          </cell>
          <cell r="CA677">
            <v>2813762.318591</v>
          </cell>
          <cell r="CG677">
            <v>40808.5</v>
          </cell>
          <cell r="CH677">
            <v>0</v>
          </cell>
        </row>
        <row r="682">
          <cell r="CA682" t="str">
            <v>P/L</v>
          </cell>
          <cell r="CG682" t="str">
            <v xml:space="preserve">Interest </v>
          </cell>
          <cell r="CH682" t="str">
            <v>Wires</v>
          </cell>
        </row>
        <row r="683">
          <cell r="BX683" t="str">
            <v>372121</v>
          </cell>
          <cell r="CA683">
            <v>0</v>
          </cell>
          <cell r="CG683">
            <v>0</v>
          </cell>
          <cell r="CH683">
            <v>0</v>
          </cell>
        </row>
        <row r="719">
          <cell r="A719">
            <v>37213</v>
          </cell>
          <cell r="BX719">
            <v>37213</v>
          </cell>
          <cell r="CA719">
            <v>2813762.318591</v>
          </cell>
          <cell r="CG719">
            <v>40808.5</v>
          </cell>
          <cell r="CH719">
            <v>0</v>
          </cell>
        </row>
        <row r="724">
          <cell r="CA724" t="str">
            <v>P/L</v>
          </cell>
          <cell r="CG724" t="str">
            <v xml:space="preserve">Interest </v>
          </cell>
          <cell r="CH724" t="str">
            <v>Wires</v>
          </cell>
        </row>
        <row r="725">
          <cell r="BX725" t="str">
            <v>372131</v>
          </cell>
          <cell r="CA725">
            <v>0</v>
          </cell>
          <cell r="CG725">
            <v>0</v>
          </cell>
          <cell r="CH725">
            <v>0</v>
          </cell>
        </row>
        <row r="761">
          <cell r="A761">
            <v>37214</v>
          </cell>
          <cell r="BX761">
            <v>37214</v>
          </cell>
          <cell r="CA761">
            <v>55062.318591000017</v>
          </cell>
          <cell r="CG761">
            <v>787</v>
          </cell>
          <cell r="CH761">
            <v>157220</v>
          </cell>
        </row>
        <row r="766">
          <cell r="CA766" t="str">
            <v>P/L</v>
          </cell>
          <cell r="CG766" t="str">
            <v xml:space="preserve">Interest </v>
          </cell>
          <cell r="CH766" t="str">
            <v>Wires</v>
          </cell>
        </row>
        <row r="767">
          <cell r="BX767" t="str">
            <v>372141</v>
          </cell>
          <cell r="CA767">
            <v>0</v>
          </cell>
          <cell r="CG767">
            <v>0</v>
          </cell>
          <cell r="CH767">
            <v>0</v>
          </cell>
        </row>
        <row r="803">
          <cell r="A803">
            <v>37215</v>
          </cell>
          <cell r="BX803">
            <v>37215</v>
          </cell>
          <cell r="CA803">
            <v>454337.31859100005</v>
          </cell>
          <cell r="CG803">
            <v>227606.5</v>
          </cell>
          <cell r="CH803">
            <v>199720</v>
          </cell>
        </row>
        <row r="808">
          <cell r="CA808" t="str">
            <v>P/L</v>
          </cell>
          <cell r="CG808" t="str">
            <v xml:space="preserve">Interest </v>
          </cell>
          <cell r="CH808" t="str">
            <v>Wires</v>
          </cell>
        </row>
        <row r="809">
          <cell r="BX809" t="str">
            <v>372151</v>
          </cell>
          <cell r="CA809">
            <v>0</v>
          </cell>
          <cell r="CG809">
            <v>0</v>
          </cell>
          <cell r="CH809">
            <v>0</v>
          </cell>
        </row>
        <row r="845">
          <cell r="A845">
            <v>37216</v>
          </cell>
          <cell r="BX845">
            <v>37216</v>
          </cell>
          <cell r="CA845">
            <v>2968987.318591</v>
          </cell>
          <cell r="CG845">
            <v>150236.5</v>
          </cell>
          <cell r="CH845">
            <v>0</v>
          </cell>
        </row>
        <row r="850">
          <cell r="CA850" t="str">
            <v>P/L</v>
          </cell>
          <cell r="CG850" t="str">
            <v xml:space="preserve">Interest </v>
          </cell>
          <cell r="CH850" t="str">
            <v>Wires</v>
          </cell>
        </row>
        <row r="851">
          <cell r="BX851" t="str">
            <v>372161</v>
          </cell>
          <cell r="CA851">
            <v>0</v>
          </cell>
          <cell r="CG851">
            <v>0</v>
          </cell>
          <cell r="CH851">
            <v>0</v>
          </cell>
        </row>
        <row r="887">
          <cell r="A887">
            <v>37217</v>
          </cell>
          <cell r="BX887">
            <v>37217</v>
          </cell>
          <cell r="CA887">
            <v>2968987.318591</v>
          </cell>
          <cell r="CG887">
            <v>150236.5</v>
          </cell>
          <cell r="CH887">
            <v>0</v>
          </cell>
        </row>
        <row r="892">
          <cell r="CA892" t="str">
            <v>P/L</v>
          </cell>
          <cell r="CG892" t="str">
            <v xml:space="preserve">Interest </v>
          </cell>
          <cell r="CH892" t="str">
            <v>Wires</v>
          </cell>
        </row>
        <row r="893">
          <cell r="BX893" t="str">
            <v>372171</v>
          </cell>
          <cell r="CA893">
            <v>0</v>
          </cell>
          <cell r="CG893">
            <v>0</v>
          </cell>
          <cell r="CH893">
            <v>0</v>
          </cell>
        </row>
        <row r="929">
          <cell r="A929">
            <v>37218</v>
          </cell>
          <cell r="BX929">
            <v>37218</v>
          </cell>
          <cell r="CA929">
            <v>2968987.318591</v>
          </cell>
          <cell r="CG929">
            <v>150236.5</v>
          </cell>
          <cell r="CH929">
            <v>0</v>
          </cell>
        </row>
        <row r="934">
          <cell r="CA934" t="str">
            <v>P/L</v>
          </cell>
          <cell r="CG934" t="str">
            <v xml:space="preserve">Interest </v>
          </cell>
          <cell r="CH934" t="str">
            <v>Wires</v>
          </cell>
        </row>
        <row r="935">
          <cell r="BX935" t="str">
            <v>372181</v>
          </cell>
          <cell r="CA935">
            <v>0</v>
          </cell>
          <cell r="CG935">
            <v>0</v>
          </cell>
          <cell r="CH935">
            <v>0</v>
          </cell>
        </row>
        <row r="971">
          <cell r="A971">
            <v>37219</v>
          </cell>
          <cell r="BX971">
            <v>37219</v>
          </cell>
          <cell r="CA971">
            <v>2968987.318591</v>
          </cell>
          <cell r="CG971">
            <v>150236.5</v>
          </cell>
          <cell r="CH971">
            <v>0</v>
          </cell>
        </row>
        <row r="976">
          <cell r="CA976" t="str">
            <v>P/L</v>
          </cell>
          <cell r="CG976" t="str">
            <v xml:space="preserve">Interest </v>
          </cell>
          <cell r="CH976" t="str">
            <v>Wires</v>
          </cell>
        </row>
        <row r="977">
          <cell r="BX977" t="str">
            <v>372191</v>
          </cell>
          <cell r="CA977">
            <v>0</v>
          </cell>
          <cell r="CG977">
            <v>0</v>
          </cell>
          <cell r="CH977">
            <v>0</v>
          </cell>
        </row>
        <row r="1013">
          <cell r="A1013">
            <v>37220</v>
          </cell>
          <cell r="BX1013">
            <v>37220</v>
          </cell>
          <cell r="CA1013">
            <v>2968987.318591</v>
          </cell>
          <cell r="CG1013">
            <v>150236.5</v>
          </cell>
          <cell r="CH1013">
            <v>0</v>
          </cell>
        </row>
        <row r="1018">
          <cell r="CA1018" t="str">
            <v>P/L</v>
          </cell>
          <cell r="CG1018" t="str">
            <v xml:space="preserve">Interest </v>
          </cell>
          <cell r="CH1018" t="str">
            <v>Wires</v>
          </cell>
        </row>
        <row r="1019">
          <cell r="BX1019" t="str">
            <v>372201</v>
          </cell>
          <cell r="CA1019">
            <v>0</v>
          </cell>
          <cell r="CG1019">
            <v>0</v>
          </cell>
          <cell r="CH1019">
            <v>0</v>
          </cell>
        </row>
        <row r="1055">
          <cell r="A1055">
            <v>37221</v>
          </cell>
          <cell r="BX1055">
            <v>37221</v>
          </cell>
          <cell r="CA1055">
            <v>2968987.318591</v>
          </cell>
          <cell r="CG1055">
            <v>150236.5</v>
          </cell>
          <cell r="CH1055">
            <v>0</v>
          </cell>
        </row>
        <row r="1060">
          <cell r="CA1060" t="str">
            <v>P/L</v>
          </cell>
          <cell r="CG1060" t="str">
            <v xml:space="preserve">Interest </v>
          </cell>
          <cell r="CH1060" t="str">
            <v>Wires</v>
          </cell>
        </row>
        <row r="1061">
          <cell r="BX1061" t="str">
            <v>372211</v>
          </cell>
          <cell r="CA1061">
            <v>0</v>
          </cell>
          <cell r="CG1061">
            <v>0</v>
          </cell>
          <cell r="CH1061">
            <v>0</v>
          </cell>
        </row>
        <row r="1097">
          <cell r="A1097">
            <v>37222</v>
          </cell>
          <cell r="BX1097">
            <v>37222</v>
          </cell>
          <cell r="CA1097">
            <v>2968987.318591</v>
          </cell>
          <cell r="CG1097">
            <v>150236.5</v>
          </cell>
          <cell r="CH1097">
            <v>0</v>
          </cell>
        </row>
        <row r="1102">
          <cell r="CA1102" t="str">
            <v>P/L</v>
          </cell>
          <cell r="CG1102" t="str">
            <v xml:space="preserve">Interest </v>
          </cell>
          <cell r="CH1102" t="str">
            <v>Wires</v>
          </cell>
        </row>
        <row r="1103">
          <cell r="BX1103" t="str">
            <v>372221</v>
          </cell>
          <cell r="CA1103">
            <v>0</v>
          </cell>
          <cell r="CG1103">
            <v>0</v>
          </cell>
          <cell r="CH1103">
            <v>0</v>
          </cell>
        </row>
        <row r="1139">
          <cell r="A1139">
            <v>37223</v>
          </cell>
          <cell r="BX1139">
            <v>37223</v>
          </cell>
          <cell r="CA1139">
            <v>2968987.318591</v>
          </cell>
          <cell r="CG1139">
            <v>150236.5</v>
          </cell>
          <cell r="CH1139">
            <v>0</v>
          </cell>
        </row>
        <row r="1144">
          <cell r="CA1144" t="str">
            <v>P/L</v>
          </cell>
          <cell r="CG1144" t="str">
            <v xml:space="preserve">Interest </v>
          </cell>
          <cell r="CH1144" t="str">
            <v>Wires</v>
          </cell>
        </row>
        <row r="1145">
          <cell r="BX1145" t="str">
            <v>372231</v>
          </cell>
          <cell r="CA1145">
            <v>0</v>
          </cell>
          <cell r="CG1145">
            <v>0</v>
          </cell>
          <cell r="CH1145">
            <v>0</v>
          </cell>
        </row>
        <row r="1181">
          <cell r="A1181">
            <v>37224</v>
          </cell>
          <cell r="BX1181">
            <v>37224</v>
          </cell>
          <cell r="CA1181">
            <v>2968987.318591</v>
          </cell>
          <cell r="CG1181">
            <v>150236.5</v>
          </cell>
          <cell r="CH1181">
            <v>0</v>
          </cell>
        </row>
        <row r="1186">
          <cell r="CA1186" t="str">
            <v>P/L</v>
          </cell>
          <cell r="CG1186" t="str">
            <v xml:space="preserve">Interest </v>
          </cell>
          <cell r="CH1186" t="str">
            <v>Wires</v>
          </cell>
        </row>
        <row r="1187">
          <cell r="BX1187" t="str">
            <v>372241</v>
          </cell>
          <cell r="CA1187">
            <v>0</v>
          </cell>
          <cell r="CG1187">
            <v>0</v>
          </cell>
          <cell r="CH1187">
            <v>0</v>
          </cell>
        </row>
        <row r="1223">
          <cell r="A1223">
            <v>37225</v>
          </cell>
          <cell r="BX1223">
            <v>37225</v>
          </cell>
          <cell r="CA1223">
            <v>2968987.318591</v>
          </cell>
          <cell r="CG1223">
            <v>150236.5</v>
          </cell>
          <cell r="CH1223">
            <v>0</v>
          </cell>
        </row>
        <row r="1228">
          <cell r="CA1228" t="str">
            <v>P/L</v>
          </cell>
          <cell r="CG1228" t="str">
            <v xml:space="preserve">Interest </v>
          </cell>
          <cell r="CH1228" t="str">
            <v>Wires</v>
          </cell>
        </row>
        <row r="1229">
          <cell r="BX1229" t="str">
            <v>372251</v>
          </cell>
          <cell r="CA1229">
            <v>0</v>
          </cell>
          <cell r="CG1229">
            <v>0</v>
          </cell>
          <cell r="CH1229">
            <v>0</v>
          </cell>
        </row>
        <row r="1265">
          <cell r="A1265">
            <v>37226</v>
          </cell>
          <cell r="BX1265">
            <v>37226</v>
          </cell>
          <cell r="CA1265">
            <v>2968987.318591</v>
          </cell>
          <cell r="CG1265">
            <v>150236.5</v>
          </cell>
          <cell r="CH1265">
            <v>0</v>
          </cell>
        </row>
        <row r="1270">
          <cell r="CA1270" t="str">
            <v>P/L</v>
          </cell>
          <cell r="CG1270" t="str">
            <v xml:space="preserve">Interest </v>
          </cell>
          <cell r="CH1270" t="str">
            <v>Wires</v>
          </cell>
        </row>
        <row r="1271">
          <cell r="BX1271" t="str">
            <v>372261</v>
          </cell>
          <cell r="CA1271">
            <v>0</v>
          </cell>
          <cell r="CG1271">
            <v>0</v>
          </cell>
          <cell r="CH1271">
            <v>0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B5">
            <v>465516.01999999955</v>
          </cell>
        </row>
        <row r="10">
          <cell r="BB10" t="str">
            <v>OTE</v>
          </cell>
        </row>
        <row r="11">
          <cell r="BB11">
            <v>3750</v>
          </cell>
        </row>
        <row r="47">
          <cell r="A47">
            <v>37197</v>
          </cell>
          <cell r="BB47">
            <v>368946.04000000004</v>
          </cell>
        </row>
        <row r="52">
          <cell r="BB52" t="str">
            <v>OTE</v>
          </cell>
        </row>
        <row r="53">
          <cell r="BB53">
            <v>-22812.5</v>
          </cell>
        </row>
        <row r="89">
          <cell r="A89">
            <v>37198</v>
          </cell>
          <cell r="BB89">
            <v>-346960.83000000007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37199</v>
          </cell>
          <cell r="BB131">
            <v>-346960.83000000007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37200</v>
          </cell>
          <cell r="BB173">
            <v>730142.54</v>
          </cell>
        </row>
        <row r="178">
          <cell r="BB178" t="str">
            <v>OTE</v>
          </cell>
        </row>
        <row r="179">
          <cell r="BB179">
            <v>17375</v>
          </cell>
        </row>
        <row r="215">
          <cell r="A215">
            <v>37201</v>
          </cell>
          <cell r="BB215">
            <v>543617.58000000007</v>
          </cell>
        </row>
        <row r="220">
          <cell r="BB220" t="str">
            <v>OTE</v>
          </cell>
        </row>
        <row r="221">
          <cell r="BB221">
            <v>-37187.5</v>
          </cell>
        </row>
        <row r="257">
          <cell r="A257">
            <v>37202</v>
          </cell>
          <cell r="BB257">
            <v>802693.01999999955</v>
          </cell>
        </row>
        <row r="262">
          <cell r="BB262" t="str">
            <v>OTE</v>
          </cell>
        </row>
        <row r="263">
          <cell r="BB263">
            <v>40000</v>
          </cell>
        </row>
        <row r="299">
          <cell r="A299">
            <v>37203</v>
          </cell>
          <cell r="BB299">
            <v>367031.58000000007</v>
          </cell>
        </row>
        <row r="304">
          <cell r="BB304" t="str">
            <v>OTE</v>
          </cell>
        </row>
        <row r="305">
          <cell r="BB305">
            <v>-13750</v>
          </cell>
        </row>
        <row r="341">
          <cell r="A341">
            <v>37204</v>
          </cell>
          <cell r="BB341">
            <v>647120.59999999963</v>
          </cell>
        </row>
        <row r="346">
          <cell r="BB346" t="str">
            <v>OTE</v>
          </cell>
        </row>
        <row r="347">
          <cell r="BB347">
            <v>-13750</v>
          </cell>
        </row>
        <row r="383">
          <cell r="A383">
            <v>37205</v>
          </cell>
          <cell r="BB383">
            <v>-280849.27000000048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37206</v>
          </cell>
          <cell r="BB425">
            <v>-280849.27000000048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37207</v>
          </cell>
          <cell r="BB467">
            <v>647120.59999999963</v>
          </cell>
        </row>
        <row r="472">
          <cell r="BB472" t="str">
            <v>OTE</v>
          </cell>
        </row>
        <row r="473">
          <cell r="BB473">
            <v>-13750</v>
          </cell>
        </row>
        <row r="509">
          <cell r="A509">
            <v>37208</v>
          </cell>
          <cell r="BB509">
            <v>555899.59999999963</v>
          </cell>
        </row>
        <row r="514">
          <cell r="BB514" t="str">
            <v>OTE</v>
          </cell>
        </row>
        <row r="515">
          <cell r="BB515">
            <v>-39375</v>
          </cell>
        </row>
        <row r="551">
          <cell r="A551">
            <v>37209</v>
          </cell>
          <cell r="BB551">
            <v>246972.01999999955</v>
          </cell>
        </row>
        <row r="556">
          <cell r="BB556" t="str">
            <v>OTE</v>
          </cell>
        </row>
        <row r="557">
          <cell r="BB557">
            <v>-165625</v>
          </cell>
        </row>
        <row r="593">
          <cell r="A593">
            <v>37210</v>
          </cell>
          <cell r="BB593">
            <v>16037.409999999218</v>
          </cell>
        </row>
        <row r="598">
          <cell r="BB598" t="str">
            <v>OTE</v>
          </cell>
        </row>
        <row r="599">
          <cell r="BB599">
            <v>-358125</v>
          </cell>
        </row>
        <row r="635">
          <cell r="A635">
            <v>37211</v>
          </cell>
          <cell r="BB635">
            <v>160612.90999999922</v>
          </cell>
        </row>
        <row r="640">
          <cell r="BB640" t="str">
            <v>OTE</v>
          </cell>
        </row>
        <row r="641">
          <cell r="BB641">
            <v>-1324032.6499999999</v>
          </cell>
        </row>
        <row r="677">
          <cell r="A677">
            <v>37212</v>
          </cell>
          <cell r="BB677">
            <v>1484645.5599999996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37213</v>
          </cell>
          <cell r="BB719">
            <v>1484645.5599999996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37214</v>
          </cell>
          <cell r="BB761">
            <v>1234264.8699999992</v>
          </cell>
        </row>
        <row r="766">
          <cell r="BB766" t="str">
            <v>OTE</v>
          </cell>
        </row>
        <row r="767">
          <cell r="BB767">
            <v>-364375</v>
          </cell>
        </row>
        <row r="803">
          <cell r="A803">
            <v>37215</v>
          </cell>
          <cell r="BB803">
            <v>653624.9299999997</v>
          </cell>
        </row>
        <row r="808">
          <cell r="BB808" t="str">
            <v>OTE</v>
          </cell>
        </row>
        <row r="809">
          <cell r="BB809">
            <v>-53750</v>
          </cell>
        </row>
        <row r="845">
          <cell r="A845">
            <v>37216</v>
          </cell>
          <cell r="BB845">
            <v>1205405.0599999996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37217</v>
          </cell>
          <cell r="BB887">
            <v>1205405.0599999996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37218</v>
          </cell>
          <cell r="BB929">
            <v>1205405.0599999996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37219</v>
          </cell>
          <cell r="BB971">
            <v>1205405.0599999996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37220</v>
          </cell>
          <cell r="BB1013">
            <v>1205405.0599999996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37221</v>
          </cell>
          <cell r="BB1055">
            <v>1205405.0599999996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37222</v>
          </cell>
          <cell r="BB1097">
            <v>1205405.0599999996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37223</v>
          </cell>
          <cell r="BB1139">
            <v>1205405.0599999996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37224</v>
          </cell>
          <cell r="BB1181">
            <v>1205405.0599999996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37225</v>
          </cell>
          <cell r="BB1223">
            <v>1205405.0599999996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B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37197</v>
          </cell>
          <cell r="BB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37198</v>
          </cell>
          <cell r="BB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37199</v>
          </cell>
          <cell r="BB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37200</v>
          </cell>
          <cell r="BB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37201</v>
          </cell>
          <cell r="BB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37202</v>
          </cell>
          <cell r="BB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37203</v>
          </cell>
          <cell r="BB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37204</v>
          </cell>
          <cell r="BB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37205</v>
          </cell>
          <cell r="BB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37206</v>
          </cell>
          <cell r="BB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37207</v>
          </cell>
          <cell r="BB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37208</v>
          </cell>
          <cell r="BB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37209</v>
          </cell>
          <cell r="BB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37210</v>
          </cell>
          <cell r="BB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37211</v>
          </cell>
          <cell r="BB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37212</v>
          </cell>
          <cell r="BB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37213</v>
          </cell>
          <cell r="BB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37214</v>
          </cell>
          <cell r="BB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37215</v>
          </cell>
          <cell r="BB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37216</v>
          </cell>
          <cell r="BB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37217</v>
          </cell>
          <cell r="BB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37218</v>
          </cell>
          <cell r="BB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37219</v>
          </cell>
          <cell r="BB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37220</v>
          </cell>
          <cell r="BB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37221</v>
          </cell>
          <cell r="BB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37222</v>
          </cell>
          <cell r="BB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37223</v>
          </cell>
          <cell r="BB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37224</v>
          </cell>
          <cell r="BB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37225</v>
          </cell>
          <cell r="BB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C5">
            <v>3.0590000069403231</v>
          </cell>
        </row>
        <row r="10">
          <cell r="BC10" t="str">
            <v>P/L</v>
          </cell>
        </row>
        <row r="11">
          <cell r="BC11">
            <v>0</v>
          </cell>
        </row>
        <row r="47">
          <cell r="A47">
            <v>37197</v>
          </cell>
          <cell r="BC47">
            <v>3.0590000069403231</v>
          </cell>
        </row>
        <row r="52">
          <cell r="BC52" t="str">
            <v>P/L</v>
          </cell>
        </row>
        <row r="53">
          <cell r="BC53">
            <v>0</v>
          </cell>
        </row>
        <row r="89">
          <cell r="A89">
            <v>37198</v>
          </cell>
          <cell r="BC89">
            <v>3.0590000069403231</v>
          </cell>
        </row>
        <row r="94">
          <cell r="BC94" t="str">
            <v>P/L</v>
          </cell>
        </row>
        <row r="95">
          <cell r="BC95">
            <v>0</v>
          </cell>
        </row>
        <row r="131">
          <cell r="A131">
            <v>37199</v>
          </cell>
          <cell r="BC131">
            <v>3.0590000069403231</v>
          </cell>
        </row>
        <row r="136">
          <cell r="BC136" t="str">
            <v>P/L</v>
          </cell>
        </row>
        <row r="137">
          <cell r="BC137">
            <v>0</v>
          </cell>
        </row>
        <row r="173">
          <cell r="A173">
            <v>37200</v>
          </cell>
          <cell r="BC173">
            <v>3.0590000069403231</v>
          </cell>
        </row>
        <row r="178">
          <cell r="BC178" t="str">
            <v>P/L</v>
          </cell>
        </row>
        <row r="179">
          <cell r="BC179">
            <v>0</v>
          </cell>
        </row>
        <row r="215">
          <cell r="A215">
            <v>37201</v>
          </cell>
          <cell r="BC215">
            <v>3.0590000069403231</v>
          </cell>
        </row>
        <row r="220">
          <cell r="BC220" t="str">
            <v>P/L</v>
          </cell>
        </row>
        <row r="221">
          <cell r="BC221">
            <v>0</v>
          </cell>
        </row>
        <row r="257">
          <cell r="A257">
            <v>37202</v>
          </cell>
          <cell r="BC257">
            <v>835.75900000694037</v>
          </cell>
        </row>
        <row r="262">
          <cell r="BC262" t="str">
            <v>P/L</v>
          </cell>
        </row>
        <row r="263">
          <cell r="BC263">
            <v>0</v>
          </cell>
        </row>
        <row r="299">
          <cell r="A299">
            <v>37203</v>
          </cell>
          <cell r="BC299">
            <v>835.75900000694037</v>
          </cell>
        </row>
        <row r="304">
          <cell r="BC304" t="str">
            <v>P/L</v>
          </cell>
        </row>
        <row r="305">
          <cell r="BC305">
            <v>0</v>
          </cell>
        </row>
        <row r="341">
          <cell r="A341">
            <v>37204</v>
          </cell>
          <cell r="BC341">
            <v>835.75900000694037</v>
          </cell>
        </row>
        <row r="346">
          <cell r="BC346" t="str">
            <v>P/L</v>
          </cell>
        </row>
        <row r="347">
          <cell r="BC347">
            <v>0</v>
          </cell>
        </row>
        <row r="383">
          <cell r="A383">
            <v>37205</v>
          </cell>
          <cell r="BC383">
            <v>835.75900000694037</v>
          </cell>
        </row>
        <row r="388">
          <cell r="BC388" t="str">
            <v>P/L</v>
          </cell>
        </row>
        <row r="389">
          <cell r="BC389">
            <v>0</v>
          </cell>
        </row>
        <row r="425">
          <cell r="A425">
            <v>37206</v>
          </cell>
          <cell r="BC425">
            <v>835.75900000694037</v>
          </cell>
        </row>
        <row r="430">
          <cell r="BC430" t="str">
            <v>P/L</v>
          </cell>
        </row>
        <row r="431">
          <cell r="BC431">
            <v>0</v>
          </cell>
        </row>
        <row r="467">
          <cell r="A467">
            <v>37207</v>
          </cell>
          <cell r="BC467">
            <v>835.75900000694037</v>
          </cell>
        </row>
        <row r="472">
          <cell r="BC472" t="str">
            <v>P/L</v>
          </cell>
        </row>
        <row r="473">
          <cell r="BC473">
            <v>0</v>
          </cell>
        </row>
        <row r="509">
          <cell r="A509">
            <v>37208</v>
          </cell>
          <cell r="BC509">
            <v>835.75900000694037</v>
          </cell>
        </row>
        <row r="514">
          <cell r="BC514" t="str">
            <v>P/L</v>
          </cell>
        </row>
        <row r="515">
          <cell r="BC515">
            <v>0</v>
          </cell>
        </row>
        <row r="551">
          <cell r="A551">
            <v>37209</v>
          </cell>
          <cell r="BC551">
            <v>835.75900000694037</v>
          </cell>
        </row>
        <row r="556">
          <cell r="BC556" t="str">
            <v>P/L</v>
          </cell>
        </row>
        <row r="557">
          <cell r="BC557">
            <v>0</v>
          </cell>
        </row>
        <row r="593">
          <cell r="A593">
            <v>37210</v>
          </cell>
          <cell r="BC593">
            <v>835.75900000694037</v>
          </cell>
        </row>
        <row r="598">
          <cell r="BC598" t="str">
            <v>P/L</v>
          </cell>
        </row>
        <row r="599">
          <cell r="BC599">
            <v>0</v>
          </cell>
        </row>
        <row r="635">
          <cell r="A635">
            <v>37211</v>
          </cell>
          <cell r="BC635">
            <v>835.75900000694037</v>
          </cell>
        </row>
        <row r="640">
          <cell r="BC640" t="str">
            <v>P/L</v>
          </cell>
        </row>
        <row r="641">
          <cell r="BC641">
            <v>0</v>
          </cell>
        </row>
        <row r="677">
          <cell r="A677">
            <v>37212</v>
          </cell>
          <cell r="BC677">
            <v>835.75900000694037</v>
          </cell>
        </row>
        <row r="682">
          <cell r="BC682" t="str">
            <v>P/L</v>
          </cell>
        </row>
        <row r="683">
          <cell r="BC683">
            <v>0</v>
          </cell>
        </row>
        <row r="719">
          <cell r="A719">
            <v>37213</v>
          </cell>
          <cell r="BC719">
            <v>835.75900000694037</v>
          </cell>
        </row>
        <row r="724">
          <cell r="BC724" t="str">
            <v>P/L</v>
          </cell>
        </row>
        <row r="725">
          <cell r="BC725">
            <v>0</v>
          </cell>
        </row>
        <row r="761">
          <cell r="A761">
            <v>37214</v>
          </cell>
          <cell r="BC761">
            <v>835.75900000694037</v>
          </cell>
        </row>
        <row r="766">
          <cell r="BC766" t="str">
            <v>P/L</v>
          </cell>
        </row>
        <row r="767">
          <cell r="BC767">
            <v>0</v>
          </cell>
        </row>
        <row r="803">
          <cell r="A803">
            <v>37215</v>
          </cell>
          <cell r="BC803">
            <v>835.75900000694037</v>
          </cell>
        </row>
        <row r="808">
          <cell r="BC808" t="str">
            <v>P/L</v>
          </cell>
        </row>
        <row r="809">
          <cell r="BC809">
            <v>0</v>
          </cell>
        </row>
        <row r="845">
          <cell r="A845">
            <v>37216</v>
          </cell>
          <cell r="BC845">
            <v>835.75900000694037</v>
          </cell>
        </row>
        <row r="850">
          <cell r="BC850" t="str">
            <v>P/L</v>
          </cell>
        </row>
        <row r="851">
          <cell r="BC851">
            <v>0</v>
          </cell>
        </row>
        <row r="887">
          <cell r="A887">
            <v>37217</v>
          </cell>
          <cell r="BC887">
            <v>835.75900000694037</v>
          </cell>
        </row>
        <row r="892">
          <cell r="BC892" t="str">
            <v>P/L</v>
          </cell>
        </row>
        <row r="893">
          <cell r="BC893">
            <v>0</v>
          </cell>
        </row>
        <row r="929">
          <cell r="A929">
            <v>37218</v>
          </cell>
          <cell r="BC929">
            <v>835.75900000694037</v>
          </cell>
        </row>
        <row r="934">
          <cell r="BC934" t="str">
            <v>P/L</v>
          </cell>
        </row>
        <row r="935">
          <cell r="BC935">
            <v>0</v>
          </cell>
        </row>
        <row r="971">
          <cell r="A971">
            <v>37219</v>
          </cell>
          <cell r="BC971">
            <v>835.75900000694037</v>
          </cell>
        </row>
        <row r="976">
          <cell r="BC976" t="str">
            <v>P/L</v>
          </cell>
        </row>
        <row r="977">
          <cell r="BC977">
            <v>0</v>
          </cell>
        </row>
        <row r="1013">
          <cell r="A1013">
            <v>37220</v>
          </cell>
          <cell r="BC1013">
            <v>835.75900000694037</v>
          </cell>
        </row>
        <row r="1018">
          <cell r="BC1018" t="str">
            <v>P/L</v>
          </cell>
        </row>
        <row r="1019">
          <cell r="BC1019">
            <v>0</v>
          </cell>
        </row>
        <row r="1055">
          <cell r="A1055">
            <v>37221</v>
          </cell>
          <cell r="BC1055">
            <v>835.75900000694037</v>
          </cell>
        </row>
        <row r="1060">
          <cell r="BC1060" t="str">
            <v>P/L</v>
          </cell>
        </row>
        <row r="1061">
          <cell r="BC1061">
            <v>0</v>
          </cell>
        </row>
        <row r="1097">
          <cell r="A1097">
            <v>37222</v>
          </cell>
          <cell r="BC1097">
            <v>835.75900000694037</v>
          </cell>
        </row>
        <row r="1102">
          <cell r="BC1102" t="str">
            <v>P/L</v>
          </cell>
        </row>
        <row r="1103">
          <cell r="BC1103">
            <v>0</v>
          </cell>
        </row>
        <row r="1139">
          <cell r="A1139">
            <v>37223</v>
          </cell>
          <cell r="BC1139">
            <v>835.75900000694037</v>
          </cell>
        </row>
        <row r="1144">
          <cell r="BC1144" t="str">
            <v>P/L</v>
          </cell>
        </row>
        <row r="1145">
          <cell r="BC1145">
            <v>0</v>
          </cell>
        </row>
        <row r="1181">
          <cell r="A1181">
            <v>37224</v>
          </cell>
          <cell r="BC1181">
            <v>835.75900000694037</v>
          </cell>
        </row>
        <row r="1186">
          <cell r="BC1186" t="str">
            <v>P/L</v>
          </cell>
        </row>
        <row r="1187">
          <cell r="BC1187">
            <v>0</v>
          </cell>
        </row>
        <row r="1223">
          <cell r="A1223">
            <v>37225</v>
          </cell>
          <cell r="BC1223">
            <v>835.75900000694037</v>
          </cell>
        </row>
        <row r="1228">
          <cell r="BC1228" t="str">
            <v>P/L</v>
          </cell>
        </row>
        <row r="1229">
          <cell r="BC1229">
            <v>0</v>
          </cell>
        </row>
        <row r="1265">
          <cell r="A1265">
            <v>37226</v>
          </cell>
          <cell r="BC1265">
            <v>835.75900000694037</v>
          </cell>
        </row>
        <row r="1270">
          <cell r="BC1270" t="str">
            <v>P/L</v>
          </cell>
        </row>
        <row r="1271">
          <cell r="BC1271">
            <v>0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Q52"/>
  <sheetViews>
    <sheetView zoomScale="75" workbookViewId="0">
      <pane xSplit="1" ySplit="6" topLeftCell="E7" activePane="bottomRight" state="frozen"/>
      <selection pane="topRight" activeCell="B1" sqref="B1"/>
      <selection pane="bottomLeft" activeCell="A7" sqref="A7"/>
      <selection pane="bottomRight" activeCell="G21" sqref="G21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37216</v>
      </c>
      <c r="M2" s="3"/>
    </row>
    <row r="3" spans="1:17" ht="17.399999999999999" x14ac:dyDescent="0.3">
      <c r="A3" s="5">
        <v>37215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f>SUMIF([2]Statements!$A$5:$A$1305,$A$3,[2]Statements!$BN$5:$BN$1305)-3</f>
        <v>348319.02600002475</v>
      </c>
      <c r="C8" s="68"/>
      <c r="D8" s="68">
        <f t="shared" ref="D8:D26" si="0">B8-C8</f>
        <v>348319.02600002475</v>
      </c>
      <c r="E8" s="68">
        <v>0</v>
      </c>
      <c r="F8" s="68">
        <f>'[1]ABN-AMRO'!$K$12</f>
        <v>421300</v>
      </c>
      <c r="G8" s="69"/>
      <c r="H8" s="68">
        <f t="shared" ref="H8:H26" si="1">F8-G8</f>
        <v>421300</v>
      </c>
      <c r="I8" s="68"/>
      <c r="J8" s="68"/>
      <c r="K8" s="68"/>
      <c r="L8" s="68">
        <f t="shared" ref="L8:L13" si="2">B8+E8-F8+J8</f>
        <v>-72980.973999975249</v>
      </c>
      <c r="M8" s="12"/>
      <c r="N8" s="46"/>
      <c r="O8" s="46"/>
      <c r="Q8" s="46"/>
    </row>
    <row r="9" spans="1:17" x14ac:dyDescent="0.25">
      <c r="A9" t="s">
        <v>6</v>
      </c>
      <c r="B9" s="68">
        <f>SUMIF([3]Statements!$A$5:$A$1305,$A$3,[3]Statements!$DB$5:$DB$1305)-1</f>
        <v>-0.30099999468075112</v>
      </c>
      <c r="C9" s="70"/>
      <c r="D9" s="68">
        <f t="shared" si="0"/>
        <v>-0.30099999468075112</v>
      </c>
      <c r="E9" s="70">
        <v>0</v>
      </c>
      <c r="F9" s="70">
        <f>'[1]ADM Investors'!$I$13</f>
        <v>0</v>
      </c>
      <c r="G9" s="70"/>
      <c r="H9" s="70">
        <f t="shared" si="1"/>
        <v>0</v>
      </c>
      <c r="I9" s="70"/>
      <c r="J9" s="70"/>
      <c r="K9" s="70"/>
      <c r="L9" s="68">
        <f t="shared" si="2"/>
        <v>-0.30099999468075112</v>
      </c>
      <c r="M9" s="12"/>
      <c r="N9" s="47"/>
      <c r="O9" s="47"/>
    </row>
    <row r="10" spans="1:17" x14ac:dyDescent="0.25">
      <c r="A10" t="s">
        <v>26</v>
      </c>
      <c r="B10" s="68">
        <f>SUMIF([14]Statements!$A$5:$A$1305,$A$3,[14]Statements!$DB$5:$DB$1305)+1461</f>
        <v>0.22000002861022949</v>
      </c>
      <c r="C10" s="70"/>
      <c r="D10" s="68">
        <f t="shared" si="0"/>
        <v>0.22000002861022949</v>
      </c>
      <c r="E10" s="70">
        <v>0</v>
      </c>
      <c r="F10" s="70">
        <f>'[1]Bank One'!$K$11</f>
        <v>0</v>
      </c>
      <c r="G10" s="70"/>
      <c r="H10" s="70">
        <f t="shared" si="1"/>
        <v>0</v>
      </c>
      <c r="I10" s="70"/>
      <c r="J10" s="70"/>
      <c r="K10" s="70"/>
      <c r="L10" s="68">
        <f t="shared" si="2"/>
        <v>0.22000002861022949</v>
      </c>
      <c r="M10" s="12"/>
      <c r="N10" s="47"/>
      <c r="O10" s="47"/>
    </row>
    <row r="11" spans="1:17" x14ac:dyDescent="0.25">
      <c r="A11" t="s">
        <v>7</v>
      </c>
      <c r="B11" s="68">
        <f>'[1]CARR FUTURES (NG)'!$I$11</f>
        <v>0</v>
      </c>
      <c r="C11" s="68"/>
      <c r="D11" s="68">
        <f t="shared" si="0"/>
        <v>0</v>
      </c>
      <c r="E11" s="68">
        <v>0</v>
      </c>
      <c r="F11" s="68">
        <f>'[1]CARR FUTURES (NG)'!$I$12</f>
        <v>0</v>
      </c>
      <c r="G11" s="68"/>
      <c r="H11" s="68">
        <f t="shared" si="1"/>
        <v>0</v>
      </c>
      <c r="I11" s="68"/>
      <c r="J11" s="68"/>
      <c r="K11" s="68"/>
      <c r="L11" s="68">
        <f t="shared" si="2"/>
        <v>0</v>
      </c>
      <c r="M11" s="12"/>
      <c r="N11" s="46"/>
      <c r="O11" s="46"/>
    </row>
    <row r="12" spans="1:17" x14ac:dyDescent="0.25">
      <c r="A12" t="s">
        <v>8</v>
      </c>
      <c r="B12" s="68">
        <f>SUMIF([15]Statements!$A$5:$A$1305,$A$3,[15]Statements!$FF$5:$FF$1305)+11288</f>
        <v>2388353.6505374773</v>
      </c>
      <c r="C12" s="68"/>
      <c r="D12" s="68">
        <f t="shared" si="0"/>
        <v>2388353.6505374773</v>
      </c>
      <c r="E12" s="68">
        <v>0</v>
      </c>
      <c r="F12" s="68">
        <f>'[1]CARR FUTURES'!$I$12</f>
        <v>2461885.9900000002</v>
      </c>
      <c r="G12" s="68"/>
      <c r="H12" s="68">
        <f t="shared" si="1"/>
        <v>2461885.9900000002</v>
      </c>
      <c r="I12" s="68"/>
      <c r="J12" s="68"/>
      <c r="K12" s="68"/>
      <c r="L12" s="68">
        <f t="shared" si="2"/>
        <v>-73532.339462522883</v>
      </c>
      <c r="M12" s="12"/>
      <c r="N12" s="46"/>
      <c r="O12" s="46"/>
    </row>
    <row r="13" spans="1:17" x14ac:dyDescent="0.25">
      <c r="A13" t="s">
        <v>29</v>
      </c>
      <c r="B13" s="68">
        <f>SUMIF([4]Statements!$A$5:$A$1305,$A$3,[4]Statements!$CX$5:$CX$1305)-8</f>
        <v>395849.09000000358</v>
      </c>
      <c r="C13" s="68"/>
      <c r="D13" s="68">
        <f t="shared" si="0"/>
        <v>395849.09000000358</v>
      </c>
      <c r="E13" s="68">
        <v>0</v>
      </c>
      <c r="F13" s="68">
        <f>'[1]CREDIT SUISSE FIRST BOSTON'!$I$12</f>
        <v>559852</v>
      </c>
      <c r="G13" s="68"/>
      <c r="H13" s="68">
        <f t="shared" si="1"/>
        <v>559852</v>
      </c>
      <c r="I13" s="68"/>
      <c r="J13" s="68"/>
      <c r="K13" s="68"/>
      <c r="L13" s="68">
        <f t="shared" si="2"/>
        <v>-164002.90999999642</v>
      </c>
      <c r="M13" s="12"/>
      <c r="N13" s="46"/>
      <c r="O13" s="46"/>
    </row>
    <row r="14" spans="1:17" x14ac:dyDescent="0.25">
      <c r="A14" t="s">
        <v>9</v>
      </c>
      <c r="B14" s="68">
        <f>SUMIF([16]Statements!$A$5:$A$1305,$A$3,[16]Statements!$CT$5:$CT$1305)-SUMIF([16]Statements!$A$5:$A$1305,$A$3,[16]Statements!$CX$5:$CX$1305)-5</f>
        <v>43175380.895999767</v>
      </c>
      <c r="C14" s="68"/>
      <c r="D14" s="68">
        <f t="shared" si="0"/>
        <v>43175380.895999767</v>
      </c>
      <c r="E14" s="68">
        <f>+'[1]EDF MANN'!$J$20</f>
        <v>-34975670</v>
      </c>
      <c r="F14" s="68">
        <f>'[1]EDF MANN'!$J$22</f>
        <v>9891900</v>
      </c>
      <c r="G14" s="69"/>
      <c r="H14" s="68">
        <f t="shared" si="1"/>
        <v>9891900</v>
      </c>
      <c r="I14" s="69"/>
      <c r="J14" s="69"/>
      <c r="K14" s="69"/>
      <c r="L14" s="68">
        <f t="shared" ref="L14:L20" si="3">B14+E14-F14+J14</f>
        <v>-1692189.1040002331</v>
      </c>
      <c r="M14" s="12"/>
      <c r="N14" s="46"/>
      <c r="O14" s="46"/>
    </row>
    <row r="15" spans="1:17" x14ac:dyDescent="0.25">
      <c r="A15" t="s">
        <v>38</v>
      </c>
      <c r="B15" s="70">
        <f>SUMIF([5]Statements!$A$5:$A$1305,$A$3,[5]Statements!$BB$5:$BB$1305)-3</f>
        <v>11014237.919999994</v>
      </c>
      <c r="C15" s="70">
        <f>[1]Fimat!$K$47</f>
        <v>3723267.5600000052</v>
      </c>
      <c r="D15" s="68">
        <f t="shared" si="0"/>
        <v>7290970.3599999892</v>
      </c>
      <c r="E15" s="70">
        <v>0</v>
      </c>
      <c r="F15" s="70">
        <f>[1]Fimat!$K$12</f>
        <v>10294536</v>
      </c>
      <c r="G15" s="54">
        <f>[1]Fimat!$G$47</f>
        <v>0</v>
      </c>
      <c r="H15" s="54">
        <f t="shared" si="1"/>
        <v>10294536</v>
      </c>
      <c r="I15" s="54">
        <v>1</v>
      </c>
      <c r="J15" s="69">
        <f>SUMIF('[1]WIRE WORKSHEET'!$B$4:$B$36,A2,'[1]WIRE WORKSHEET'!$BB$4:$BB$36)</f>
        <v>-719702.16</v>
      </c>
      <c r="K15" s="54"/>
      <c r="L15" s="68">
        <f t="shared" si="3"/>
        <v>-0.24000000569503754</v>
      </c>
      <c r="M15" s="12"/>
      <c r="N15" s="47"/>
      <c r="O15" s="47"/>
      <c r="Q15" s="47"/>
    </row>
    <row r="16" spans="1:17" x14ac:dyDescent="0.25">
      <c r="A16" t="s">
        <v>10</v>
      </c>
      <c r="B16" s="70">
        <f>SUMIF([6]Statements!$A$5:$A$1305,$A$3,[6]Statements!$CA$5:$CA$1305)-851</f>
        <v>453486.31859100005</v>
      </c>
      <c r="C16" s="68"/>
      <c r="D16" s="68">
        <f t="shared" si="0"/>
        <v>453486.31859100005</v>
      </c>
      <c r="E16" s="68">
        <v>0</v>
      </c>
      <c r="F16" s="68">
        <f>'[1]HSBC-US$'!$J$17</f>
        <v>370311</v>
      </c>
      <c r="G16" s="68"/>
      <c r="H16" s="68">
        <f t="shared" si="1"/>
        <v>370311</v>
      </c>
      <c r="I16" s="68"/>
      <c r="J16" s="68"/>
      <c r="K16" s="68"/>
      <c r="L16" s="68">
        <f t="shared" si="3"/>
        <v>83175.318591000047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f t="shared" si="0"/>
        <v>0</v>
      </c>
      <c r="E17" s="68">
        <v>0</v>
      </c>
      <c r="F17" s="68"/>
      <c r="G17" s="68"/>
      <c r="H17" s="68">
        <f t="shared" si="1"/>
        <v>0</v>
      </c>
      <c r="I17" s="68"/>
      <c r="J17" s="68"/>
      <c r="K17" s="68"/>
      <c r="L17" s="68">
        <f t="shared" si="3"/>
        <v>0</v>
      </c>
      <c r="M17" s="12"/>
      <c r="N17" s="46">
        <f>SUMIF([6]Statements!$BX$5:$BX$1305,$A$3,[6]Statements!$CG$5:$CG$1305)</f>
        <v>227606.5</v>
      </c>
      <c r="O17" s="46">
        <f>SUMIF([6]Statements!$BX$5:$BX$1305,$A$3,[6]Statements!$CH$5:$CH$1305)</f>
        <v>199720</v>
      </c>
    </row>
    <row r="18" spans="1:15" x14ac:dyDescent="0.25">
      <c r="A18" t="s">
        <v>35</v>
      </c>
      <c r="B18" s="68">
        <f>SUMIF([7]Statements!$A$5:$A$1305,$A$3,[7]Statements!$BB$5:$BB$1305)-5</f>
        <v>653619.9299999997</v>
      </c>
      <c r="C18" s="68"/>
      <c r="D18" s="68">
        <f t="shared" si="0"/>
        <v>653619.9299999997</v>
      </c>
      <c r="E18" s="68">
        <v>0</v>
      </c>
      <c r="F18" s="68">
        <f>'[1]JP Morgan'!$I$13</f>
        <v>1037620</v>
      </c>
      <c r="G18" s="68"/>
      <c r="H18" s="68">
        <f t="shared" si="1"/>
        <v>1037620</v>
      </c>
      <c r="I18" s="68"/>
      <c r="J18" s="68"/>
      <c r="K18" s="68"/>
      <c r="L18" s="68">
        <f t="shared" si="3"/>
        <v>-384000.0700000003</v>
      </c>
      <c r="M18" s="12"/>
      <c r="N18" s="46"/>
      <c r="O18" s="46"/>
    </row>
    <row r="19" spans="1:15" x14ac:dyDescent="0.25">
      <c r="A19" t="s">
        <v>36</v>
      </c>
      <c r="B19" s="68">
        <f>SUMIF([8]Statements!$A$5:$A$1305,$A$3,[8]Statements!$BB$5:$BB$1305)</f>
        <v>0</v>
      </c>
      <c r="C19" s="68"/>
      <c r="D19" s="68">
        <f t="shared" si="0"/>
        <v>0</v>
      </c>
      <c r="E19" s="68">
        <v>0</v>
      </c>
      <c r="F19" s="68">
        <f>'[1]Man Financial'!$I$13</f>
        <v>0</v>
      </c>
      <c r="G19" s="68"/>
      <c r="H19" s="68">
        <f t="shared" si="1"/>
        <v>0</v>
      </c>
      <c r="I19" s="68"/>
      <c r="J19" s="68"/>
      <c r="K19" s="68"/>
      <c r="L19" s="68">
        <f t="shared" si="3"/>
        <v>0</v>
      </c>
      <c r="M19" s="12"/>
      <c r="N19" s="46"/>
      <c r="O19" s="46"/>
    </row>
    <row r="20" spans="1:15" x14ac:dyDescent="0.25">
      <c r="A20" s="18" t="s">
        <v>13</v>
      </c>
      <c r="B20" s="68">
        <f>SUMIF([17]Statements!$A$5:$A$1305,$A$3,[17]Statements!$DB$5:$DB$1305)-67725</f>
        <v>90201583.130000025</v>
      </c>
      <c r="C20" s="69"/>
      <c r="D20" s="68">
        <f t="shared" si="0"/>
        <v>90201583.130000025</v>
      </c>
      <c r="E20" s="69">
        <v>0</v>
      </c>
      <c r="F20" s="69">
        <f>[1]PARIBAS!$J$19</f>
        <v>111368742.40000001</v>
      </c>
      <c r="G20" s="69"/>
      <c r="H20" s="68">
        <f t="shared" si="1"/>
        <v>111368742.40000001</v>
      </c>
      <c r="I20" s="69"/>
      <c r="J20" s="69"/>
      <c r="K20" s="69"/>
      <c r="L20" s="68">
        <f t="shared" si="3"/>
        <v>-21167159.269999981</v>
      </c>
      <c r="M20" s="12"/>
      <c r="N20" s="46"/>
      <c r="O20" s="46"/>
    </row>
    <row r="21" spans="1:15" x14ac:dyDescent="0.25">
      <c r="A21" t="s">
        <v>14</v>
      </c>
      <c r="B21" s="68">
        <f>SUMIF([18]Statements!$A$5:$A$1305,$A$3,[18]Statements!$EQ$5:$EQ$1305)+1112536</f>
        <v>0.11142120929434896</v>
      </c>
      <c r="C21" s="68"/>
      <c r="D21" s="68">
        <f t="shared" si="0"/>
        <v>0.11142120929434896</v>
      </c>
      <c r="E21" s="68">
        <v>0</v>
      </c>
      <c r="F21" s="68">
        <f>'[1]PRUDENTIAL '!$I$11</f>
        <v>0</v>
      </c>
      <c r="G21" s="68"/>
      <c r="H21" s="68">
        <f t="shared" si="1"/>
        <v>0</v>
      </c>
      <c r="I21" s="68"/>
      <c r="J21" s="68"/>
      <c r="K21" s="68"/>
      <c r="L21" s="68">
        <f t="shared" ref="L21:L26" si="4">B21+E21-F21+J21</f>
        <v>0.11142120929434896</v>
      </c>
      <c r="M21" s="12"/>
      <c r="N21" s="46"/>
      <c r="O21" s="46"/>
    </row>
    <row r="22" spans="1:15" x14ac:dyDescent="0.25">
      <c r="A22" t="s">
        <v>15</v>
      </c>
      <c r="B22" s="68">
        <f>SUMIF([9]Statements!$A$5:$A$1305,$A$3,[9]Statements!$BC$5:$BC$1305)-835.5</f>
        <v>0.25900000694036862</v>
      </c>
      <c r="C22" s="68"/>
      <c r="D22" s="68">
        <f t="shared" si="0"/>
        <v>0.25900000694036862</v>
      </c>
      <c r="E22" s="68">
        <v>0</v>
      </c>
      <c r="F22" s="68">
        <f>[1]REFCO!$K$12</f>
        <v>0</v>
      </c>
      <c r="G22" s="68"/>
      <c r="H22" s="68">
        <f t="shared" si="1"/>
        <v>0</v>
      </c>
      <c r="I22" s="68"/>
      <c r="J22" s="68"/>
      <c r="K22" s="68"/>
      <c r="L22" s="68">
        <f t="shared" si="4"/>
        <v>0.25900000694036862</v>
      </c>
      <c r="M22" s="12"/>
      <c r="N22" s="46"/>
      <c r="O22" s="46"/>
    </row>
    <row r="23" spans="1:15" x14ac:dyDescent="0.25">
      <c r="A23" t="s">
        <v>27</v>
      </c>
      <c r="B23" s="68">
        <f>SUMIF([10]Statements!$A$5:$A$1305,$A$3,[10]Statements!$BN$5:$BN$1305)-3519</f>
        <v>26000.27999999997</v>
      </c>
      <c r="C23" s="68"/>
      <c r="D23" s="68">
        <f t="shared" si="0"/>
        <v>26000.27999999997</v>
      </c>
      <c r="E23" s="68">
        <v>0</v>
      </c>
      <c r="F23" s="68">
        <f>'[1]R J O''Brien'!$K$17</f>
        <v>26000</v>
      </c>
      <c r="G23" s="68"/>
      <c r="H23" s="68">
        <f t="shared" si="1"/>
        <v>26000</v>
      </c>
      <c r="I23" s="68"/>
      <c r="J23" s="68"/>
      <c r="K23" s="68"/>
      <c r="L23" s="68">
        <f t="shared" si="4"/>
        <v>0.27999999996973202</v>
      </c>
      <c r="M23" s="12"/>
      <c r="N23" s="46"/>
      <c r="O23" s="46"/>
    </row>
    <row r="24" spans="1:15" x14ac:dyDescent="0.25">
      <c r="A24" t="s">
        <v>12</v>
      </c>
      <c r="B24" s="68">
        <f>SUMIF([11]Statements!$A$5:$A$1305,$A$3,[11]Statements!$CK$5:$CK$1305)</f>
        <v>66422.12999999999</v>
      </c>
      <c r="C24" s="68"/>
      <c r="D24" s="68">
        <f t="shared" si="0"/>
        <v>66422.12999999999</v>
      </c>
      <c r="E24" s="68">
        <v>0</v>
      </c>
      <c r="F24" s="68">
        <f>[1]SAUL!$I$13</f>
        <v>58500</v>
      </c>
      <c r="G24" s="68"/>
      <c r="H24" s="68">
        <f t="shared" si="1"/>
        <v>58500</v>
      </c>
      <c r="I24" s="68"/>
      <c r="J24" s="68"/>
      <c r="K24" s="68"/>
      <c r="L24" s="68">
        <f t="shared" si="4"/>
        <v>7922.1299999999901</v>
      </c>
      <c r="M24" s="12"/>
      <c r="N24" s="46"/>
      <c r="O24" s="46"/>
    </row>
    <row r="25" spans="1:15" ht="12" customHeight="1" x14ac:dyDescent="0.25">
      <c r="A25" s="18" t="s">
        <v>37</v>
      </c>
      <c r="B25" s="68">
        <f>SUMIF([12]Statements!$A$5:$A$1305,$A$3,[12]Statements!$CP$5:$CP$1305)</f>
        <v>4239582.3799999934</v>
      </c>
      <c r="C25" s="68"/>
      <c r="D25" s="68">
        <f t="shared" si="0"/>
        <v>4239582.3799999934</v>
      </c>
      <c r="E25" s="69">
        <v>0</v>
      </c>
      <c r="F25" s="69">
        <f>'[1]Smith Barney'!ReqTotal</f>
        <v>5402393</v>
      </c>
      <c r="G25" s="69">
        <f>IF('[1]Smith Barney'!CurrentLoanValue&lt;50000000,IF('[1]Smith Barney'!CurrentLoanValue&gt;'[1]Smith Barney'!Requirements,'[1]Smith Barney'!Requirements,'[1]Smith Barney'!CurrentLoanValue),50000000)</f>
        <v>5402393</v>
      </c>
      <c r="H25" s="69">
        <f t="shared" si="1"/>
        <v>0</v>
      </c>
      <c r="I25" s="69"/>
      <c r="J25" s="69">
        <f>SUMIF('[1]WIRE WORKSHEET'!$B$4:$B$36,A2,'[1]WIRE WORKSHEET'!$BF$4:$BF$36)</f>
        <v>134561</v>
      </c>
      <c r="K25" s="69"/>
      <c r="L25" s="68">
        <f t="shared" si="4"/>
        <v>-1028249.6200000066</v>
      </c>
      <c r="M25" s="12"/>
      <c r="N25" s="46"/>
      <c r="O25" s="46"/>
    </row>
    <row r="26" spans="1:15" ht="12" customHeight="1" x14ac:dyDescent="0.25">
      <c r="A26" s="18" t="s">
        <v>40</v>
      </c>
      <c r="B26" s="68">
        <f>SUMIF([13]Statements!$A$5:$A$1305,$A$3,[13]Statements!$CP$5:$CP$1305)</f>
        <v>91199.230000000447</v>
      </c>
      <c r="C26" s="68"/>
      <c r="D26" s="68">
        <f t="shared" si="0"/>
        <v>91199.230000000447</v>
      </c>
      <c r="E26" s="69">
        <v>0</v>
      </c>
      <c r="F26" s="69">
        <f>'[1]Smith Barney-Fin'!$K$16</f>
        <v>67200.23</v>
      </c>
      <c r="G26" s="69"/>
      <c r="H26" s="69">
        <f t="shared" si="1"/>
        <v>67200.23</v>
      </c>
      <c r="I26" s="69"/>
      <c r="J26" s="69"/>
      <c r="K26" s="69"/>
      <c r="L26" s="68">
        <f t="shared" si="4"/>
        <v>23999.000000000451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f>SUM(B7:B26)</f>
        <v>153054034.27054951</v>
      </c>
      <c r="C28" s="72">
        <f>SUM(C7:C26)</f>
        <v>3723267.5600000052</v>
      </c>
      <c r="D28" s="72">
        <f>SUM(D7:D26)</f>
        <v>149330766.7105495</v>
      </c>
      <c r="E28" s="72">
        <f t="shared" ref="E28:L28" si="5">SUM(E7:E26)</f>
        <v>-34975670</v>
      </c>
      <c r="F28" s="72">
        <f t="shared" si="5"/>
        <v>141960240.62</v>
      </c>
      <c r="G28" s="72">
        <f t="shared" si="5"/>
        <v>5402393</v>
      </c>
      <c r="H28" s="72">
        <f t="shared" si="5"/>
        <v>136557847.62</v>
      </c>
      <c r="I28" s="72"/>
      <c r="J28" s="72">
        <f t="shared" si="5"/>
        <v>-585141.16</v>
      </c>
      <c r="K28" s="72"/>
      <c r="L28" s="72">
        <f t="shared" si="5"/>
        <v>-24467017.509450473</v>
      </c>
      <c r="M28" s="40"/>
      <c r="N28" s="39">
        <f>SUM(N7:N27)</f>
        <v>227606.5</v>
      </c>
      <c r="O28" s="39">
        <f>SUM(O7:O27)</f>
        <v>199720</v>
      </c>
    </row>
    <row r="29" spans="1:15" s="17" customFormat="1" hidden="1" x14ac:dyDescent="0.25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f>+B28+SUM(B30:B31)</f>
        <v>153054034.27054951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f>B28+E28-F28+J28</f>
        <v>-24467017.509450499</v>
      </c>
    </row>
    <row r="34" spans="1:14" x14ac:dyDescent="0.25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5">
      <c r="A36" s="18" t="s">
        <v>47</v>
      </c>
      <c r="B36" s="68">
        <v>50000000</v>
      </c>
      <c r="C36" s="68">
        <v>0</v>
      </c>
      <c r="D36" s="68">
        <f>G25</f>
        <v>5402393</v>
      </c>
      <c r="E36" s="68">
        <f>C36+D36</f>
        <v>5402393</v>
      </c>
      <c r="F36" s="70">
        <f>+B36-E36</f>
        <v>44597607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f>SUM(N33:N36)</f>
        <v>-24467017.509450499</v>
      </c>
    </row>
    <row r="38" spans="1:14" x14ac:dyDescent="0.25">
      <c r="A38" s="18" t="s">
        <v>44</v>
      </c>
      <c r="B38" s="81">
        <v>20000000</v>
      </c>
      <c r="C38" s="81">
        <f>C15</f>
        <v>3723267.5600000052</v>
      </c>
      <c r="D38" s="81">
        <f>G15</f>
        <v>0</v>
      </c>
      <c r="E38" s="81">
        <f>C38+D38</f>
        <v>3723267.5600000052</v>
      </c>
      <c r="F38" s="82">
        <f>+B38-E38</f>
        <v>16276732.439999994</v>
      </c>
      <c r="G38" s="70"/>
      <c r="H38" s="71"/>
      <c r="I38" s="70"/>
      <c r="J38" s="70"/>
      <c r="K38" s="70"/>
      <c r="L38" s="70"/>
      <c r="M38" s="18"/>
    </row>
    <row r="39" spans="1:14" ht="13.8" thickBot="1" x14ac:dyDescent="0.3">
      <c r="A39" s="18"/>
      <c r="B39" s="83">
        <f>SUM(B36:B38)</f>
        <v>70000000</v>
      </c>
      <c r="C39" s="83">
        <f>SUM(C36:C38)</f>
        <v>3723267.5600000052</v>
      </c>
      <c r="D39" s="83">
        <f>SUM(D36:D38)</f>
        <v>5402393</v>
      </c>
      <c r="E39" s="83">
        <f>SUM(E36:E38)</f>
        <v>9125660.5600000061</v>
      </c>
      <c r="F39" s="84">
        <f>SUM(F36:F38)</f>
        <v>60874339.439999998</v>
      </c>
      <c r="G39" s="70"/>
      <c r="H39" s="71"/>
      <c r="I39" s="70"/>
      <c r="J39" s="70"/>
      <c r="K39" s="70"/>
      <c r="L39" s="70"/>
      <c r="M39" s="18"/>
    </row>
    <row r="40" spans="1:14" ht="13.8" thickTop="1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5" workbookViewId="0">
      <selection activeCell="C24" sqref="C24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37210</v>
      </c>
      <c r="M2" s="3"/>
    </row>
    <row r="3" spans="1:17" ht="17.399999999999999" x14ac:dyDescent="0.3">
      <c r="A3" s="5">
        <v>37209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636897.02600002475</v>
      </c>
      <c r="C8" s="68"/>
      <c r="D8" s="68">
        <v>636897.02600002475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215597.02600002475</v>
      </c>
      <c r="M8" s="12"/>
      <c r="N8" s="46"/>
      <c r="O8" s="46"/>
      <c r="Q8" s="46"/>
    </row>
    <row r="9" spans="1:17" x14ac:dyDescent="0.25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2442199.4335173275</v>
      </c>
      <c r="C12" s="68"/>
      <c r="D12" s="68">
        <v>2442199.4335173275</v>
      </c>
      <c r="E12" s="68">
        <v>0</v>
      </c>
      <c r="F12" s="68">
        <v>2705638.32</v>
      </c>
      <c r="G12" s="68"/>
      <c r="H12" s="68">
        <v>2705638.32</v>
      </c>
      <c r="I12" s="68"/>
      <c r="J12" s="68"/>
      <c r="K12" s="68"/>
      <c r="L12" s="68">
        <v>-263438.8864826723</v>
      </c>
      <c r="M12" s="12"/>
      <c r="N12" s="46"/>
      <c r="O12" s="46"/>
    </row>
    <row r="13" spans="1:17" x14ac:dyDescent="0.25">
      <c r="A13" t="s">
        <v>29</v>
      </c>
      <c r="B13" s="68">
        <v>1632935.6300000064</v>
      </c>
      <c r="C13" s="68"/>
      <c r="D13" s="68">
        <v>1632935.6300000064</v>
      </c>
      <c r="E13" s="68">
        <v>0</v>
      </c>
      <c r="F13" s="68">
        <v>488808</v>
      </c>
      <c r="G13" s="68"/>
      <c r="H13" s="68">
        <v>488808</v>
      </c>
      <c r="I13" s="68"/>
      <c r="J13" s="68"/>
      <c r="K13" s="68"/>
      <c r="L13" s="68">
        <v>1144127.6300000064</v>
      </c>
      <c r="M13" s="12"/>
      <c r="N13" s="46"/>
      <c r="O13" s="46"/>
    </row>
    <row r="14" spans="1:17" x14ac:dyDescent="0.25">
      <c r="A14" t="s">
        <v>60</v>
      </c>
      <c r="B14" s="68">
        <v>43117752.195999779</v>
      </c>
      <c r="C14" s="68"/>
      <c r="D14" s="68">
        <v>43117752.195999779</v>
      </c>
      <c r="E14" s="68">
        <v>-33714120</v>
      </c>
      <c r="F14" s="68">
        <v>11689418</v>
      </c>
      <c r="G14" s="69"/>
      <c r="H14" s="68">
        <v>11689418</v>
      </c>
      <c r="I14" s="69"/>
      <c r="J14" s="69"/>
      <c r="K14" s="69"/>
      <c r="L14" s="68">
        <v>-2285785.8040002212</v>
      </c>
      <c r="M14" s="12"/>
      <c r="N14" s="46"/>
      <c r="O14" s="46"/>
    </row>
    <row r="15" spans="1:17" x14ac:dyDescent="0.25">
      <c r="A15" t="s">
        <v>38</v>
      </c>
      <c r="B15" s="70">
        <v>14209766.524999995</v>
      </c>
      <c r="C15" s="70">
        <v>207954</v>
      </c>
      <c r="D15" s="68">
        <v>14001812.524999995</v>
      </c>
      <c r="E15" s="70">
        <v>0</v>
      </c>
      <c r="F15" s="70">
        <v>12533071</v>
      </c>
      <c r="G15" s="54">
        <v>201080</v>
      </c>
      <c r="H15" s="54">
        <v>12331991</v>
      </c>
      <c r="I15" s="54">
        <v>1</v>
      </c>
      <c r="J15" s="69">
        <v>-1676695.52</v>
      </c>
      <c r="K15" s="54"/>
      <c r="L15" s="68">
        <v>4.9999947659671307E-3</v>
      </c>
      <c r="M15" s="12"/>
      <c r="N15" s="47"/>
      <c r="O15" s="47"/>
      <c r="Q15" s="47"/>
    </row>
    <row r="16" spans="1:17" x14ac:dyDescent="0.25">
      <c r="A16" t="s">
        <v>10</v>
      </c>
      <c r="B16" s="70">
        <v>701323.81859100005</v>
      </c>
      <c r="C16" s="68"/>
      <c r="D16" s="68">
        <v>701323.81859100005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326012.81859100005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49063</v>
      </c>
      <c r="O17" s="46">
        <v>99420</v>
      </c>
    </row>
    <row r="18" spans="1:15" x14ac:dyDescent="0.25">
      <c r="A18" t="s">
        <v>35</v>
      </c>
      <c r="B18" s="68">
        <v>246967.02</v>
      </c>
      <c r="C18" s="68"/>
      <c r="D18" s="68">
        <v>246967.02</v>
      </c>
      <c r="E18" s="68">
        <v>0</v>
      </c>
      <c r="F18" s="68">
        <v>943520</v>
      </c>
      <c r="G18" s="68"/>
      <c r="H18" s="68">
        <v>943520</v>
      </c>
      <c r="I18" s="68"/>
      <c r="J18" s="68"/>
      <c r="K18" s="68"/>
      <c r="L18" s="68">
        <v>-696552.98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54508313.800000072</v>
      </c>
      <c r="C20" s="69"/>
      <c r="D20" s="68">
        <v>54508313.800000072</v>
      </c>
      <c r="E20" s="69">
        <v>0</v>
      </c>
      <c r="F20" s="69">
        <v>43698771.600000001</v>
      </c>
      <c r="G20" s="69"/>
      <c r="H20" s="68">
        <v>43698771.600000001</v>
      </c>
      <c r="I20" s="69"/>
      <c r="J20" s="69"/>
      <c r="K20" s="69"/>
      <c r="L20" s="68">
        <v>10809542.20000007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5">
      <c r="A23" t="s">
        <v>27</v>
      </c>
      <c r="B23" s="68">
        <v>26000.28</v>
      </c>
      <c r="C23" s="68"/>
      <c r="D23" s="68">
        <v>26000.28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0.27999999996973202</v>
      </c>
      <c r="M23" s="12"/>
      <c r="N23" s="46"/>
      <c r="O23" s="46"/>
    </row>
    <row r="24" spans="1:15" x14ac:dyDescent="0.25">
      <c r="A24" t="s">
        <v>12</v>
      </c>
      <c r="B24" s="68">
        <v>45500.23</v>
      </c>
      <c r="C24" s="68"/>
      <c r="D24" s="68">
        <v>45500.23</v>
      </c>
      <c r="E24" s="68">
        <v>0</v>
      </c>
      <c r="F24" s="68">
        <v>45500</v>
      </c>
      <c r="G24" s="68"/>
      <c r="H24" s="68">
        <v>45500</v>
      </c>
      <c r="I24" s="68"/>
      <c r="J24" s="68"/>
      <c r="K24" s="68"/>
      <c r="L24" s="68">
        <v>0.22999999998864951</v>
      </c>
      <c r="M24" s="12"/>
      <c r="N24" s="46"/>
      <c r="O24" s="46"/>
    </row>
    <row r="25" spans="1:15" ht="12" customHeight="1" x14ac:dyDescent="0.25">
      <c r="A25" s="18" t="s">
        <v>37</v>
      </c>
      <c r="B25" s="68">
        <v>7036772.9799999949</v>
      </c>
      <c r="C25" s="68"/>
      <c r="D25" s="68">
        <v>7036772.9799999949</v>
      </c>
      <c r="E25" s="69">
        <v>0</v>
      </c>
      <c r="F25" s="69">
        <v>4812549</v>
      </c>
      <c r="G25" s="69">
        <v>4812549</v>
      </c>
      <c r="H25" s="69">
        <v>0</v>
      </c>
      <c r="I25" s="69"/>
      <c r="J25" s="69">
        <v>-146443</v>
      </c>
      <c r="K25" s="69"/>
      <c r="L25" s="68">
        <v>2077780.9799999949</v>
      </c>
      <c r="M25" s="12"/>
      <c r="N25" s="46"/>
      <c r="O25" s="46"/>
    </row>
    <row r="26" spans="1:15" ht="12" customHeight="1" x14ac:dyDescent="0.25">
      <c r="A26" s="18" t="s">
        <v>40</v>
      </c>
      <c r="B26" s="68">
        <v>153899.71</v>
      </c>
      <c r="C26" s="68"/>
      <c r="D26" s="68">
        <v>153899.71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67499.710000000428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124758328.93852943</v>
      </c>
      <c r="C28" s="72">
        <v>207954</v>
      </c>
      <c r="D28" s="72">
        <v>124550374.93852943</v>
      </c>
      <c r="E28" s="72">
        <v>-33714120</v>
      </c>
      <c r="F28" s="72">
        <v>77826286.920000002</v>
      </c>
      <c r="G28" s="72">
        <v>5013629</v>
      </c>
      <c r="H28" s="72">
        <v>72812657.920000002</v>
      </c>
      <c r="I28" s="72"/>
      <c r="J28" s="72">
        <v>-1823138.52</v>
      </c>
      <c r="K28" s="72"/>
      <c r="L28" s="72">
        <v>11394783.498529447</v>
      </c>
      <c r="M28" s="40"/>
      <c r="N28" s="39">
        <v>49063</v>
      </c>
      <c r="O28" s="39">
        <v>99420</v>
      </c>
    </row>
    <row r="29" spans="1:15" s="17" customFormat="1" hidden="1" x14ac:dyDescent="0.25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124758328.93852943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11394783.49852943</v>
      </c>
    </row>
    <row r="34" spans="1:14" x14ac:dyDescent="0.25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5">
      <c r="A36" s="18" t="s">
        <v>47</v>
      </c>
      <c r="B36" s="68">
        <v>50000000</v>
      </c>
      <c r="C36" s="68">
        <v>0</v>
      </c>
      <c r="D36" s="68">
        <v>4812549</v>
      </c>
      <c r="E36" s="68">
        <v>4812549</v>
      </c>
      <c r="F36" s="70">
        <v>45187451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11394783.49852943</v>
      </c>
    </row>
    <row r="38" spans="1:14" x14ac:dyDescent="0.25">
      <c r="A38" s="18" t="s">
        <v>44</v>
      </c>
      <c r="B38" s="81">
        <v>20000000</v>
      </c>
      <c r="C38" s="81">
        <v>207954</v>
      </c>
      <c r="D38" s="81">
        <v>201080</v>
      </c>
      <c r="E38" s="81">
        <v>409034</v>
      </c>
      <c r="F38" s="82">
        <v>19590966</v>
      </c>
      <c r="G38" s="70"/>
      <c r="H38" s="71"/>
      <c r="I38" s="70"/>
      <c r="J38" s="70"/>
      <c r="K38" s="70"/>
      <c r="L38" s="70"/>
      <c r="M38" s="18"/>
    </row>
    <row r="39" spans="1:14" ht="13.8" thickBot="1" x14ac:dyDescent="0.3">
      <c r="A39" s="18"/>
      <c r="B39" s="83">
        <v>70000000</v>
      </c>
      <c r="C39" s="83">
        <v>207954</v>
      </c>
      <c r="D39" s="83">
        <v>5013629</v>
      </c>
      <c r="E39" s="83">
        <v>5221583</v>
      </c>
      <c r="F39" s="84">
        <v>64778417</v>
      </c>
      <c r="G39" s="70"/>
      <c r="H39" s="71"/>
      <c r="I39" s="70"/>
      <c r="J39" s="70"/>
      <c r="K39" s="70"/>
      <c r="L39" s="70"/>
      <c r="M39" s="18"/>
    </row>
    <row r="40" spans="1:14" ht="13.8" thickTop="1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sqref="A1:O43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37211</v>
      </c>
      <c r="M2" s="3"/>
    </row>
    <row r="3" spans="1:17" ht="17.399999999999999" x14ac:dyDescent="0.3">
      <c r="A3" s="5">
        <v>37210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635253.02600002475</v>
      </c>
      <c r="C8" s="68"/>
      <c r="D8" s="68">
        <v>635253.02600002475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213953.02600002475</v>
      </c>
      <c r="M8" s="12"/>
      <c r="N8" s="46"/>
      <c r="O8" s="46"/>
      <c r="Q8" s="46"/>
    </row>
    <row r="9" spans="1:17" x14ac:dyDescent="0.25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2306035.5954184067</v>
      </c>
      <c r="C12" s="68"/>
      <c r="D12" s="68">
        <v>2306035.5954184067</v>
      </c>
      <c r="E12" s="68">
        <v>0</v>
      </c>
      <c r="F12" s="68">
        <v>3086224.27</v>
      </c>
      <c r="G12" s="68"/>
      <c r="H12" s="68">
        <v>3086224.27</v>
      </c>
      <c r="I12" s="68"/>
      <c r="J12" s="68"/>
      <c r="K12" s="68"/>
      <c r="L12" s="68">
        <v>-780188.67458159337</v>
      </c>
      <c r="M12" s="12"/>
      <c r="N12" s="46"/>
      <c r="O12" s="46"/>
    </row>
    <row r="13" spans="1:17" x14ac:dyDescent="0.25">
      <c r="A13" t="s">
        <v>29</v>
      </c>
      <c r="B13" s="68">
        <v>719919.11000000685</v>
      </c>
      <c r="C13" s="68"/>
      <c r="D13" s="68">
        <v>719919.11000000685</v>
      </c>
      <c r="E13" s="68">
        <v>0</v>
      </c>
      <c r="F13" s="68">
        <v>562383</v>
      </c>
      <c r="G13" s="68"/>
      <c r="H13" s="68">
        <v>562383</v>
      </c>
      <c r="I13" s="68"/>
      <c r="J13" s="68"/>
      <c r="K13" s="68"/>
      <c r="L13" s="68">
        <v>157536.11000000685</v>
      </c>
      <c r="M13" s="12"/>
      <c r="N13" s="46"/>
      <c r="O13" s="46"/>
    </row>
    <row r="14" spans="1:17" x14ac:dyDescent="0.25">
      <c r="A14" t="s">
        <v>60</v>
      </c>
      <c r="B14" s="68">
        <v>45508760.595999785</v>
      </c>
      <c r="C14" s="68"/>
      <c r="D14" s="68">
        <v>45508760.595999785</v>
      </c>
      <c r="E14" s="68">
        <v>-34629390</v>
      </c>
      <c r="F14" s="68">
        <v>13115429</v>
      </c>
      <c r="G14" s="69"/>
      <c r="H14" s="68">
        <v>13115429</v>
      </c>
      <c r="I14" s="69"/>
      <c r="J14" s="69"/>
      <c r="K14" s="69"/>
      <c r="L14" s="68">
        <v>-2236058.4040002152</v>
      </c>
      <c r="M14" s="12"/>
      <c r="N14" s="46"/>
      <c r="O14" s="46"/>
    </row>
    <row r="15" spans="1:17" x14ac:dyDescent="0.25">
      <c r="A15" t="s">
        <v>38</v>
      </c>
      <c r="B15" s="70">
        <v>14463762.504999993</v>
      </c>
      <c r="C15" s="70">
        <v>0</v>
      </c>
      <c r="D15" s="68">
        <v>14463762.504999993</v>
      </c>
      <c r="E15" s="70">
        <v>0</v>
      </c>
      <c r="F15" s="70">
        <v>12690921</v>
      </c>
      <c r="G15" s="54">
        <v>0</v>
      </c>
      <c r="H15" s="54">
        <v>12690921</v>
      </c>
      <c r="I15" s="54">
        <v>1</v>
      </c>
      <c r="J15" s="69">
        <v>-409035.82</v>
      </c>
      <c r="K15" s="54"/>
      <c r="L15" s="68">
        <v>1363805.6849999933</v>
      </c>
      <c r="M15" s="12"/>
      <c r="N15" s="47"/>
      <c r="O15" s="47"/>
      <c r="Q15" s="47"/>
    </row>
    <row r="16" spans="1:17" x14ac:dyDescent="0.25">
      <c r="A16" t="s">
        <v>10</v>
      </c>
      <c r="B16" s="70">
        <v>888948.31859100005</v>
      </c>
      <c r="C16" s="68"/>
      <c r="D16" s="68">
        <v>888948.31859100005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513637.31859100005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45599</v>
      </c>
      <c r="O17" s="46">
        <v>31420</v>
      </c>
    </row>
    <row r="18" spans="1:15" x14ac:dyDescent="0.25">
      <c r="A18" t="s">
        <v>35</v>
      </c>
      <c r="B18" s="68">
        <v>16032.409999999218</v>
      </c>
      <c r="C18" s="68"/>
      <c r="D18" s="68">
        <v>16032.409999999218</v>
      </c>
      <c r="E18" s="68">
        <v>0</v>
      </c>
      <c r="F18" s="68">
        <v>823520</v>
      </c>
      <c r="G18" s="68"/>
      <c r="H18" s="68">
        <v>823520</v>
      </c>
      <c r="I18" s="68"/>
      <c r="J18" s="68"/>
      <c r="K18" s="68"/>
      <c r="L18" s="68">
        <v>-807487.59000000078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63829478.19000005</v>
      </c>
      <c r="C20" s="69"/>
      <c r="D20" s="68">
        <v>63829478.19000005</v>
      </c>
      <c r="E20" s="69">
        <v>0</v>
      </c>
      <c r="F20" s="69">
        <v>54802054.600000001</v>
      </c>
      <c r="G20" s="69"/>
      <c r="H20" s="68">
        <v>54802054.600000001</v>
      </c>
      <c r="I20" s="69"/>
      <c r="J20" s="69"/>
      <c r="K20" s="69"/>
      <c r="L20" s="68">
        <v>9027423.5900000483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5">
      <c r="A23" t="s">
        <v>27</v>
      </c>
      <c r="B23" s="68">
        <v>8619.2799999999697</v>
      </c>
      <c r="C23" s="68"/>
      <c r="D23" s="68">
        <v>8619.2799999999697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-17380.72</v>
      </c>
      <c r="M23" s="12"/>
      <c r="N23" s="46"/>
      <c r="O23" s="46"/>
    </row>
    <row r="24" spans="1:15" x14ac:dyDescent="0.25">
      <c r="A24" t="s">
        <v>12</v>
      </c>
      <c r="B24" s="68">
        <v>18204.13</v>
      </c>
      <c r="C24" s="68"/>
      <c r="D24" s="68">
        <v>18204.13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-40295.870000000003</v>
      </c>
      <c r="M24" s="12"/>
      <c r="N24" s="46"/>
      <c r="O24" s="46"/>
    </row>
    <row r="25" spans="1:15" ht="12" customHeight="1" x14ac:dyDescent="0.25">
      <c r="A25" s="18" t="s">
        <v>37</v>
      </c>
      <c r="B25" s="68">
        <v>7896334.5799999926</v>
      </c>
      <c r="C25" s="68"/>
      <c r="D25" s="68">
        <v>7896334.5799999926</v>
      </c>
      <c r="E25" s="69">
        <v>0</v>
      </c>
      <c r="F25" s="69">
        <v>4664400</v>
      </c>
      <c r="G25" s="69">
        <v>4664400</v>
      </c>
      <c r="H25" s="69">
        <v>0</v>
      </c>
      <c r="I25" s="69"/>
      <c r="J25" s="69">
        <v>-148149</v>
      </c>
      <c r="K25" s="69"/>
      <c r="L25" s="68">
        <v>3083785.5799999926</v>
      </c>
      <c r="M25" s="12"/>
      <c r="N25" s="46"/>
      <c r="O25" s="46"/>
    </row>
    <row r="26" spans="1:15" ht="12" customHeight="1" x14ac:dyDescent="0.25">
      <c r="A26" s="18" t="s">
        <v>40</v>
      </c>
      <c r="B26" s="68">
        <v>207083.71</v>
      </c>
      <c r="C26" s="68"/>
      <c r="D26" s="68">
        <v>207083.71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120683.71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136498431.7404305</v>
      </c>
      <c r="C28" s="72">
        <v>0</v>
      </c>
      <c r="D28" s="72">
        <v>136498431.7404305</v>
      </c>
      <c r="E28" s="72">
        <v>-34629390</v>
      </c>
      <c r="F28" s="72">
        <v>90712442.870000005</v>
      </c>
      <c r="G28" s="72">
        <v>4664400</v>
      </c>
      <c r="H28" s="72">
        <v>86048042.870000005</v>
      </c>
      <c r="I28" s="72"/>
      <c r="J28" s="72">
        <v>-557184.81999999995</v>
      </c>
      <c r="K28" s="72"/>
      <c r="L28" s="72">
        <v>10599414.050430508</v>
      </c>
      <c r="M28" s="40"/>
      <c r="N28" s="39">
        <v>45599</v>
      </c>
      <c r="O28" s="39">
        <v>31420</v>
      </c>
    </row>
    <row r="29" spans="1:15" s="17" customFormat="1" hidden="1" x14ac:dyDescent="0.25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136498431.7404305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10599414.050430499</v>
      </c>
    </row>
    <row r="34" spans="1:14" x14ac:dyDescent="0.25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5">
      <c r="A36" s="18" t="s">
        <v>47</v>
      </c>
      <c r="B36" s="68">
        <v>50000000</v>
      </c>
      <c r="C36" s="68">
        <v>0</v>
      </c>
      <c r="D36" s="68">
        <v>4664400</v>
      </c>
      <c r="E36" s="68">
        <v>4664400</v>
      </c>
      <c r="F36" s="70">
        <v>45335600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10599414.050430499</v>
      </c>
    </row>
    <row r="38" spans="1:14" x14ac:dyDescent="0.25">
      <c r="A38" s="18" t="s">
        <v>44</v>
      </c>
      <c r="B38" s="81">
        <v>20000000</v>
      </c>
      <c r="C38" s="81">
        <v>0</v>
      </c>
      <c r="D38" s="81">
        <v>0</v>
      </c>
      <c r="E38" s="81">
        <v>0</v>
      </c>
      <c r="F38" s="82">
        <v>20000000</v>
      </c>
      <c r="G38" s="70"/>
      <c r="H38" s="71"/>
      <c r="I38" s="70"/>
      <c r="J38" s="70"/>
      <c r="K38" s="70"/>
      <c r="L38" s="70"/>
      <c r="M38" s="18"/>
    </row>
    <row r="39" spans="1:14" ht="13.8" thickBot="1" x14ac:dyDescent="0.3">
      <c r="A39" s="18"/>
      <c r="B39" s="83">
        <v>70000000</v>
      </c>
      <c r="C39" s="83">
        <v>0</v>
      </c>
      <c r="D39" s="83">
        <v>4664400</v>
      </c>
      <c r="E39" s="83">
        <v>4664400</v>
      </c>
      <c r="F39" s="84">
        <v>65335600</v>
      </c>
      <c r="G39" s="70"/>
      <c r="H39" s="71"/>
      <c r="I39" s="70"/>
      <c r="J39" s="70"/>
      <c r="K39" s="70"/>
      <c r="L39" s="70"/>
      <c r="M39" s="18"/>
    </row>
    <row r="40" spans="1:14" ht="13.8" thickTop="1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E16" sqref="E16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37214</v>
      </c>
      <c r="M2" s="3"/>
    </row>
    <row r="3" spans="1:17" ht="17.399999999999999" x14ac:dyDescent="0.3">
      <c r="A3" s="5">
        <v>37211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351859.02600002475</v>
      </c>
      <c r="C8" s="68"/>
      <c r="D8" s="68">
        <v>351859.02600002475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-69440.973999975249</v>
      </c>
      <c r="M8" s="12"/>
      <c r="N8" s="46"/>
      <c r="O8" s="46"/>
      <c r="Q8" s="46"/>
    </row>
    <row r="9" spans="1:17" x14ac:dyDescent="0.25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2630046.6405950869</v>
      </c>
      <c r="C12" s="68"/>
      <c r="D12" s="68">
        <v>2630046.6405950869</v>
      </c>
      <c r="E12" s="68">
        <v>0</v>
      </c>
      <c r="F12" s="68">
        <v>2863078.18</v>
      </c>
      <c r="G12" s="68"/>
      <c r="H12" s="68">
        <v>2863078.18</v>
      </c>
      <c r="I12" s="68"/>
      <c r="J12" s="68"/>
      <c r="K12" s="68"/>
      <c r="L12" s="68">
        <v>-233031.53940491332</v>
      </c>
      <c r="M12" s="12"/>
      <c r="N12" s="46"/>
      <c r="O12" s="46"/>
    </row>
    <row r="13" spans="1:17" x14ac:dyDescent="0.25">
      <c r="A13" t="s">
        <v>29</v>
      </c>
      <c r="B13" s="68">
        <v>686038.36000000685</v>
      </c>
      <c r="C13" s="68"/>
      <c r="D13" s="68">
        <v>686038.36000000685</v>
      </c>
      <c r="E13" s="68">
        <v>0</v>
      </c>
      <c r="F13" s="68">
        <v>503361</v>
      </c>
      <c r="G13" s="68"/>
      <c r="H13" s="68">
        <v>503361</v>
      </c>
      <c r="I13" s="68"/>
      <c r="J13" s="68"/>
      <c r="K13" s="68"/>
      <c r="L13" s="68">
        <v>182677.36000000685</v>
      </c>
      <c r="M13" s="12"/>
      <c r="N13" s="46"/>
      <c r="O13" s="46"/>
    </row>
    <row r="14" spans="1:17" x14ac:dyDescent="0.25">
      <c r="A14" t="s">
        <v>60</v>
      </c>
      <c r="B14" s="68">
        <v>44410199.895999767</v>
      </c>
      <c r="C14" s="68"/>
      <c r="D14" s="68">
        <v>44410199.895999767</v>
      </c>
      <c r="E14" s="68">
        <v>-33572170</v>
      </c>
      <c r="F14" s="68">
        <v>11954062</v>
      </c>
      <c r="G14" s="69"/>
      <c r="H14" s="68">
        <v>11954062</v>
      </c>
      <c r="I14" s="69"/>
      <c r="J14" s="69"/>
      <c r="K14" s="69"/>
      <c r="L14" s="68">
        <v>-1116032.1040002331</v>
      </c>
      <c r="M14" s="12"/>
      <c r="N14" s="46"/>
      <c r="O14" s="46"/>
    </row>
    <row r="15" spans="1:17" x14ac:dyDescent="0.25">
      <c r="A15" t="s">
        <v>38</v>
      </c>
      <c r="B15" s="70">
        <v>11255736.779999994</v>
      </c>
      <c r="C15" s="70">
        <v>1259422.2800000054</v>
      </c>
      <c r="D15" s="68">
        <v>9996314.4999999888</v>
      </c>
      <c r="E15" s="70">
        <v>0</v>
      </c>
      <c r="F15" s="70">
        <v>12515161</v>
      </c>
      <c r="G15" s="54">
        <v>0</v>
      </c>
      <c r="H15" s="54">
        <v>12515161</v>
      </c>
      <c r="I15" s="54">
        <v>1</v>
      </c>
      <c r="J15" s="69">
        <v>1259423.98</v>
      </c>
      <c r="K15" s="54"/>
      <c r="L15" s="68">
        <v>-0.24000000627711415</v>
      </c>
      <c r="M15" s="12"/>
      <c r="N15" s="47"/>
      <c r="O15" s="47"/>
      <c r="Q15" s="47"/>
    </row>
    <row r="16" spans="1:17" x14ac:dyDescent="0.25">
      <c r="A16" t="s">
        <v>10</v>
      </c>
      <c r="B16" s="70">
        <v>536186.31859100005</v>
      </c>
      <c r="C16" s="68"/>
      <c r="D16" s="68">
        <v>536186.31859100005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160875.31859100005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82258.5</v>
      </c>
      <c r="O17" s="46">
        <v>29720</v>
      </c>
    </row>
    <row r="18" spans="1:15" x14ac:dyDescent="0.25">
      <c r="A18" t="s">
        <v>35</v>
      </c>
      <c r="B18" s="68">
        <v>160607.90999999922</v>
      </c>
      <c r="C18" s="68"/>
      <c r="D18" s="68">
        <v>160607.90999999922</v>
      </c>
      <c r="E18" s="68">
        <v>0</v>
      </c>
      <c r="F18" s="68">
        <v>785120</v>
      </c>
      <c r="G18" s="68"/>
      <c r="H18" s="68">
        <v>785120</v>
      </c>
      <c r="I18" s="68"/>
      <c r="J18" s="68"/>
      <c r="K18" s="68"/>
      <c r="L18" s="68">
        <v>-624512.09000000078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71316461.830000103</v>
      </c>
      <c r="C20" s="69"/>
      <c r="D20" s="68">
        <v>71316461.830000103</v>
      </c>
      <c r="E20" s="69">
        <v>0</v>
      </c>
      <c r="F20" s="69">
        <v>87217755</v>
      </c>
      <c r="G20" s="69"/>
      <c r="H20" s="68">
        <v>87217755</v>
      </c>
      <c r="I20" s="69"/>
      <c r="J20" s="69"/>
      <c r="K20" s="69"/>
      <c r="L20" s="68">
        <v>-15901293.169999897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5">
      <c r="A23" t="s">
        <v>27</v>
      </c>
      <c r="B23" s="68">
        <v>29299.279999999999</v>
      </c>
      <c r="C23" s="68"/>
      <c r="D23" s="68">
        <v>29299.279999999999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3299.2799999999697</v>
      </c>
      <c r="M23" s="12"/>
      <c r="N23" s="46"/>
      <c r="O23" s="46"/>
    </row>
    <row r="24" spans="1:15" x14ac:dyDescent="0.25">
      <c r="A24" t="s">
        <v>12</v>
      </c>
      <c r="B24" s="68">
        <v>65927.13</v>
      </c>
      <c r="C24" s="68"/>
      <c r="D24" s="68">
        <v>65927.13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7427.1299999999901</v>
      </c>
      <c r="M24" s="12"/>
      <c r="N24" s="46"/>
      <c r="O24" s="46"/>
    </row>
    <row r="25" spans="1:15" ht="12" customHeight="1" x14ac:dyDescent="0.25">
      <c r="A25" s="18" t="s">
        <v>37</v>
      </c>
      <c r="B25" s="68">
        <v>3669751.9799999949</v>
      </c>
      <c r="C25" s="68"/>
      <c r="D25" s="68">
        <v>3669751.9799999949</v>
      </c>
      <c r="E25" s="69">
        <v>0</v>
      </c>
      <c r="F25" s="69">
        <v>4952831</v>
      </c>
      <c r="G25" s="69">
        <v>4952831</v>
      </c>
      <c r="H25" s="69">
        <v>0</v>
      </c>
      <c r="I25" s="69"/>
      <c r="J25" s="69">
        <v>288431</v>
      </c>
      <c r="K25" s="69"/>
      <c r="L25" s="68">
        <v>-994648.02000000514</v>
      </c>
      <c r="M25" s="12"/>
      <c r="N25" s="46"/>
      <c r="O25" s="46"/>
    </row>
    <row r="26" spans="1:15" ht="12" customHeight="1" x14ac:dyDescent="0.25">
      <c r="A26" s="18" t="s">
        <v>40</v>
      </c>
      <c r="B26" s="68">
        <v>155398.71</v>
      </c>
      <c r="C26" s="68"/>
      <c r="D26" s="68">
        <v>155398.71</v>
      </c>
      <c r="E26" s="69">
        <v>0</v>
      </c>
      <c r="F26" s="69">
        <v>67200.23</v>
      </c>
      <c r="G26" s="69"/>
      <c r="H26" s="69">
        <v>67200.23</v>
      </c>
      <c r="I26" s="69"/>
      <c r="J26" s="69"/>
      <c r="K26" s="69"/>
      <c r="L26" s="68">
        <v>88198.480000000432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135267514.15060723</v>
      </c>
      <c r="C28" s="72">
        <v>1259422.2800000054</v>
      </c>
      <c r="D28" s="72">
        <v>134008091.8706072</v>
      </c>
      <c r="E28" s="72">
        <v>-33572170</v>
      </c>
      <c r="F28" s="72">
        <v>121739679.41000001</v>
      </c>
      <c r="G28" s="72">
        <v>4952831</v>
      </c>
      <c r="H28" s="72">
        <v>116786848.41000001</v>
      </c>
      <c r="I28" s="72"/>
      <c r="J28" s="72">
        <v>1547854.98</v>
      </c>
      <c r="K28" s="72"/>
      <c r="L28" s="72">
        <v>-18496480.279392775</v>
      </c>
      <c r="M28" s="40"/>
      <c r="N28" s="39">
        <v>82258.5</v>
      </c>
      <c r="O28" s="39">
        <v>29720</v>
      </c>
    </row>
    <row r="29" spans="1:15" s="17" customFormat="1" hidden="1" x14ac:dyDescent="0.25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135267514.15060723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-18496480.279392783</v>
      </c>
    </row>
    <row r="34" spans="1:14" x14ac:dyDescent="0.25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5">
      <c r="A36" s="18" t="s">
        <v>47</v>
      </c>
      <c r="B36" s="68">
        <v>50000000</v>
      </c>
      <c r="C36" s="68">
        <v>0</v>
      </c>
      <c r="D36" s="68">
        <v>4952831</v>
      </c>
      <c r="E36" s="68">
        <v>4952831</v>
      </c>
      <c r="F36" s="70">
        <v>45047169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-18496480.279392783</v>
      </c>
    </row>
    <row r="38" spans="1:14" x14ac:dyDescent="0.25">
      <c r="A38" s="18" t="s">
        <v>44</v>
      </c>
      <c r="B38" s="81">
        <v>20000000</v>
      </c>
      <c r="C38" s="81">
        <v>1259422.2800000054</v>
      </c>
      <c r="D38" s="81">
        <v>0</v>
      </c>
      <c r="E38" s="81">
        <v>1259422.2800000054</v>
      </c>
      <c r="F38" s="82">
        <v>18740577.719999995</v>
      </c>
      <c r="G38" s="70"/>
      <c r="H38" s="71"/>
      <c r="I38" s="70"/>
      <c r="J38" s="70"/>
      <c r="K38" s="70"/>
      <c r="L38" s="70"/>
      <c r="M38" s="18"/>
    </row>
    <row r="39" spans="1:14" ht="13.8" thickBot="1" x14ac:dyDescent="0.3">
      <c r="A39" s="18"/>
      <c r="B39" s="83">
        <v>70000000</v>
      </c>
      <c r="C39" s="83">
        <v>1259422.2800000054</v>
      </c>
      <c r="D39" s="83">
        <v>4952831</v>
      </c>
      <c r="E39" s="83">
        <v>6212253.2800000049</v>
      </c>
      <c r="F39" s="84">
        <v>63787746.719999999</v>
      </c>
      <c r="G39" s="70"/>
      <c r="H39" s="71"/>
      <c r="I39" s="70"/>
      <c r="J39" s="70"/>
      <c r="K39" s="70"/>
      <c r="L39" s="70"/>
      <c r="M39" s="18"/>
    </row>
    <row r="40" spans="1:14" ht="13.8" thickTop="1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C14" sqref="C14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37215</v>
      </c>
      <c r="M2" s="3"/>
    </row>
    <row r="3" spans="1:17" ht="17.399999999999999" x14ac:dyDescent="0.3">
      <c r="A3" s="5">
        <v>37214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405163.02600002475</v>
      </c>
      <c r="C8" s="68"/>
      <c r="D8" s="68">
        <v>405163.02600002475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-16136.973999975249</v>
      </c>
      <c r="M8" s="12"/>
      <c r="N8" s="46"/>
      <c r="O8" s="46"/>
      <c r="Q8" s="46"/>
    </row>
    <row r="9" spans="1:17" x14ac:dyDescent="0.25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3320992.5592095219</v>
      </c>
      <c r="C12" s="68"/>
      <c r="D12" s="68">
        <v>3320992.5592095219</v>
      </c>
      <c r="E12" s="68">
        <v>0</v>
      </c>
      <c r="F12" s="68">
        <v>2938627.11</v>
      </c>
      <c r="G12" s="68"/>
      <c r="H12" s="68">
        <v>2938627.11</v>
      </c>
      <c r="I12" s="68"/>
      <c r="J12" s="68"/>
      <c r="K12" s="68"/>
      <c r="L12" s="68">
        <v>382365.44920952199</v>
      </c>
      <c r="M12" s="12"/>
      <c r="N12" s="46"/>
      <c r="O12" s="46"/>
    </row>
    <row r="13" spans="1:17" x14ac:dyDescent="0.25">
      <c r="A13" t="s">
        <v>29</v>
      </c>
      <c r="B13" s="68">
        <v>435045.99000000581</v>
      </c>
      <c r="C13" s="68"/>
      <c r="D13" s="68">
        <v>435045.99000000581</v>
      </c>
      <c r="E13" s="68">
        <v>0</v>
      </c>
      <c r="F13" s="68">
        <v>364905</v>
      </c>
      <c r="G13" s="68"/>
      <c r="H13" s="68">
        <v>364905</v>
      </c>
      <c r="I13" s="68"/>
      <c r="J13" s="68"/>
      <c r="K13" s="68"/>
      <c r="L13" s="68">
        <v>70140.990000005811</v>
      </c>
      <c r="M13" s="12"/>
      <c r="N13" s="46"/>
      <c r="O13" s="46"/>
    </row>
    <row r="14" spans="1:17" x14ac:dyDescent="0.25">
      <c r="A14" t="s">
        <v>60</v>
      </c>
      <c r="B14" s="68">
        <v>41087448.895999767</v>
      </c>
      <c r="C14" s="68"/>
      <c r="D14" s="68">
        <v>41087448.895999767</v>
      </c>
      <c r="E14" s="68">
        <v>-32093970</v>
      </c>
      <c r="F14" s="68">
        <v>10353214</v>
      </c>
      <c r="G14" s="69"/>
      <c r="H14" s="68">
        <v>10353214</v>
      </c>
      <c r="I14" s="69"/>
      <c r="J14" s="69"/>
      <c r="K14" s="69"/>
      <c r="L14" s="68">
        <v>-1359735.1040002331</v>
      </c>
      <c r="M14" s="12"/>
      <c r="N14" s="46"/>
      <c r="O14" s="46"/>
    </row>
    <row r="15" spans="1:17" x14ac:dyDescent="0.25">
      <c r="A15" t="s">
        <v>38</v>
      </c>
      <c r="B15" s="70">
        <v>8560238.3199999947</v>
      </c>
      <c r="C15" s="70">
        <v>4442969.7200000053</v>
      </c>
      <c r="D15" s="68">
        <v>4117268.5999999894</v>
      </c>
      <c r="E15" s="70">
        <v>0</v>
      </c>
      <c r="F15" s="70">
        <v>11743786</v>
      </c>
      <c r="G15" s="54">
        <v>0</v>
      </c>
      <c r="H15" s="54">
        <v>11743786</v>
      </c>
      <c r="I15" s="54">
        <v>1</v>
      </c>
      <c r="J15" s="69">
        <v>3183547.44</v>
      </c>
      <c r="K15" s="54"/>
      <c r="L15" s="68">
        <v>-0.24000000534579158</v>
      </c>
      <c r="M15" s="12"/>
      <c r="N15" s="47"/>
      <c r="O15" s="47"/>
      <c r="Q15" s="47"/>
    </row>
    <row r="16" spans="1:17" x14ac:dyDescent="0.25">
      <c r="A16" t="s">
        <v>10</v>
      </c>
      <c r="B16" s="70">
        <v>54211.318591000017</v>
      </c>
      <c r="C16" s="68"/>
      <c r="D16" s="68">
        <v>54211.318591000017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-316099.68140899995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787</v>
      </c>
      <c r="O17" s="46">
        <v>157220</v>
      </c>
    </row>
    <row r="18" spans="1:15" x14ac:dyDescent="0.25">
      <c r="A18" t="s">
        <v>35</v>
      </c>
      <c r="B18" s="68">
        <v>1234259.8700000001</v>
      </c>
      <c r="C18" s="68"/>
      <c r="D18" s="68">
        <v>1234259.8700000001</v>
      </c>
      <c r="E18" s="68">
        <v>0</v>
      </c>
      <c r="F18" s="68">
        <v>610120</v>
      </c>
      <c r="G18" s="68"/>
      <c r="H18" s="68">
        <v>610120</v>
      </c>
      <c r="I18" s="68"/>
      <c r="J18" s="68"/>
      <c r="K18" s="68"/>
      <c r="L18" s="68">
        <v>624139.86999999918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68307126.230000079</v>
      </c>
      <c r="C20" s="69"/>
      <c r="D20" s="68">
        <v>68307126.230000079</v>
      </c>
      <c r="E20" s="69">
        <v>0</v>
      </c>
      <c r="F20" s="69">
        <v>82475755.200000003</v>
      </c>
      <c r="G20" s="69"/>
      <c r="H20" s="68">
        <v>82475755.200000003</v>
      </c>
      <c r="I20" s="69"/>
      <c r="J20" s="69"/>
      <c r="K20" s="69"/>
      <c r="L20" s="68">
        <v>-14168628.969999924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5">
      <c r="A23" t="s">
        <v>27</v>
      </c>
      <c r="B23" s="68">
        <v>33259.279999999999</v>
      </c>
      <c r="C23" s="68"/>
      <c r="D23" s="68">
        <v>33259.279999999999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7259.2799999999697</v>
      </c>
      <c r="M23" s="12"/>
      <c r="N23" s="46"/>
      <c r="O23" s="46"/>
    </row>
    <row r="24" spans="1:15" x14ac:dyDescent="0.25">
      <c r="A24" t="s">
        <v>12</v>
      </c>
      <c r="B24" s="68">
        <v>67412.13</v>
      </c>
      <c r="C24" s="68"/>
      <c r="D24" s="68">
        <v>67412.13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8912.1299999999901</v>
      </c>
      <c r="M24" s="12"/>
      <c r="N24" s="46"/>
      <c r="O24" s="46"/>
    </row>
    <row r="25" spans="1:15" ht="12" customHeight="1" x14ac:dyDescent="0.25">
      <c r="A25" s="18" t="s">
        <v>37</v>
      </c>
      <c r="B25" s="68">
        <v>4593002.5799999926</v>
      </c>
      <c r="C25" s="68"/>
      <c r="D25" s="68">
        <v>4593002.5799999926</v>
      </c>
      <c r="E25" s="69">
        <v>0</v>
      </c>
      <c r="F25" s="69">
        <v>5267832</v>
      </c>
      <c r="G25" s="69">
        <v>5267832</v>
      </c>
      <c r="H25" s="69">
        <v>0</v>
      </c>
      <c r="I25" s="69"/>
      <c r="J25" s="69">
        <v>315001</v>
      </c>
      <c r="K25" s="69"/>
      <c r="L25" s="68">
        <v>-359828.42000000738</v>
      </c>
      <c r="M25" s="12"/>
      <c r="N25" s="46"/>
      <c r="O25" s="46"/>
    </row>
    <row r="26" spans="1:15" ht="12" customHeight="1" x14ac:dyDescent="0.25">
      <c r="A26" s="18" t="s">
        <v>40</v>
      </c>
      <c r="B26" s="68">
        <v>-301.76999999955297</v>
      </c>
      <c r="C26" s="68"/>
      <c r="D26" s="68">
        <v>-301.76999999955297</v>
      </c>
      <c r="E26" s="69">
        <v>0</v>
      </c>
      <c r="F26" s="69">
        <v>67200.23</v>
      </c>
      <c r="G26" s="69"/>
      <c r="H26" s="69">
        <v>67200.23</v>
      </c>
      <c r="I26" s="69"/>
      <c r="J26" s="69"/>
      <c r="K26" s="69"/>
      <c r="L26" s="68">
        <v>-67501.999999999549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128097858.71922164</v>
      </c>
      <c r="C28" s="72">
        <v>4442969.7200000053</v>
      </c>
      <c r="D28" s="72">
        <v>123654888.99922164</v>
      </c>
      <c r="E28" s="72">
        <v>-32093970</v>
      </c>
      <c r="F28" s="72">
        <v>114697550.54000001</v>
      </c>
      <c r="G28" s="72">
        <v>5267832</v>
      </c>
      <c r="H28" s="72">
        <v>109429718.54000001</v>
      </c>
      <c r="I28" s="72"/>
      <c r="J28" s="72">
        <v>3498548.44</v>
      </c>
      <c r="K28" s="72"/>
      <c r="L28" s="72">
        <v>-15195113.380778369</v>
      </c>
      <c r="M28" s="40"/>
      <c r="N28" s="39">
        <v>787</v>
      </c>
      <c r="O28" s="39">
        <v>157220</v>
      </c>
    </row>
    <row r="29" spans="1:15" s="17" customFormat="1" hidden="1" x14ac:dyDescent="0.25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128097858.71922164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-15195113.38077837</v>
      </c>
    </row>
    <row r="34" spans="1:14" x14ac:dyDescent="0.25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5">
      <c r="A36" s="18" t="s">
        <v>47</v>
      </c>
      <c r="B36" s="68">
        <v>50000000</v>
      </c>
      <c r="C36" s="68">
        <v>0</v>
      </c>
      <c r="D36" s="68">
        <v>5267832</v>
      </c>
      <c r="E36" s="68">
        <v>5267832</v>
      </c>
      <c r="F36" s="70">
        <v>44732168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-15195113.38077837</v>
      </c>
    </row>
    <row r="38" spans="1:14" x14ac:dyDescent="0.25">
      <c r="A38" s="18" t="s">
        <v>44</v>
      </c>
      <c r="B38" s="81">
        <v>20000000</v>
      </c>
      <c r="C38" s="81">
        <v>4442969.7200000053</v>
      </c>
      <c r="D38" s="81">
        <v>0</v>
      </c>
      <c r="E38" s="81">
        <v>4442969.7200000053</v>
      </c>
      <c r="F38" s="82">
        <v>15557030.279999994</v>
      </c>
      <c r="G38" s="70"/>
      <c r="H38" s="71"/>
      <c r="I38" s="70"/>
      <c r="J38" s="70"/>
      <c r="K38" s="70"/>
      <c r="L38" s="70"/>
      <c r="M38" s="18"/>
    </row>
    <row r="39" spans="1:14" ht="13.8" thickBot="1" x14ac:dyDescent="0.3">
      <c r="A39" s="18"/>
      <c r="B39" s="83">
        <v>70000000</v>
      </c>
      <c r="C39" s="83">
        <v>4442969.7200000053</v>
      </c>
      <c r="D39" s="83">
        <v>5267832</v>
      </c>
      <c r="E39" s="83">
        <v>9710801.7200000063</v>
      </c>
      <c r="F39" s="84">
        <v>60289198.279999994</v>
      </c>
      <c r="G39" s="70"/>
      <c r="H39" s="71"/>
      <c r="I39" s="70"/>
      <c r="J39" s="70"/>
      <c r="K39" s="70"/>
      <c r="L39" s="70"/>
      <c r="M39" s="18"/>
    </row>
    <row r="40" spans="1:14" ht="13.8" thickTop="1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abSelected="1" zoomScale="70" workbookViewId="0">
      <selection activeCell="L28" sqref="L28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37216</v>
      </c>
      <c r="M2" s="3"/>
    </row>
    <row r="3" spans="1:17" ht="17.399999999999999" x14ac:dyDescent="0.3">
      <c r="A3" s="5">
        <v>37215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348319.02600002475</v>
      </c>
      <c r="C8" s="68"/>
      <c r="D8" s="68">
        <v>348319.02600002475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-72980.973999975249</v>
      </c>
      <c r="M8" s="12"/>
      <c r="N8" s="46"/>
      <c r="O8" s="46"/>
      <c r="Q8" s="46"/>
    </row>
    <row r="9" spans="1:17" x14ac:dyDescent="0.25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2388353.6505374773</v>
      </c>
      <c r="C12" s="68"/>
      <c r="D12" s="68">
        <v>2388353.6505374773</v>
      </c>
      <c r="E12" s="68">
        <v>0</v>
      </c>
      <c r="F12" s="68">
        <v>2461885.9900000002</v>
      </c>
      <c r="G12" s="68"/>
      <c r="H12" s="68">
        <v>2461885.9900000002</v>
      </c>
      <c r="I12" s="68"/>
      <c r="J12" s="68"/>
      <c r="K12" s="68"/>
      <c r="L12" s="68">
        <v>-73532.339462522883</v>
      </c>
      <c r="M12" s="12"/>
      <c r="N12" s="46"/>
      <c r="O12" s="46"/>
    </row>
    <row r="13" spans="1:17" x14ac:dyDescent="0.25">
      <c r="A13" t="s">
        <v>29</v>
      </c>
      <c r="B13" s="68">
        <v>395849.09000000358</v>
      </c>
      <c r="C13" s="68"/>
      <c r="D13" s="68">
        <v>395849.09000000358</v>
      </c>
      <c r="E13" s="68">
        <v>0</v>
      </c>
      <c r="F13" s="68">
        <v>559852</v>
      </c>
      <c r="G13" s="68"/>
      <c r="H13" s="68">
        <v>559852</v>
      </c>
      <c r="I13" s="68"/>
      <c r="J13" s="68"/>
      <c r="K13" s="68"/>
      <c r="L13" s="68">
        <v>-164002.90999999642</v>
      </c>
      <c r="M13" s="12"/>
      <c r="N13" s="46"/>
      <c r="O13" s="46"/>
    </row>
    <row r="14" spans="1:17" x14ac:dyDescent="0.25">
      <c r="A14" t="s">
        <v>60</v>
      </c>
      <c r="B14" s="68">
        <v>43175380.895999767</v>
      </c>
      <c r="C14" s="68"/>
      <c r="D14" s="68">
        <v>43175380.895999767</v>
      </c>
      <c r="E14" s="68">
        <v>-34975670</v>
      </c>
      <c r="F14" s="68">
        <v>9891900</v>
      </c>
      <c r="G14" s="69"/>
      <c r="H14" s="68">
        <v>9891900</v>
      </c>
      <c r="I14" s="69"/>
      <c r="J14" s="69"/>
      <c r="K14" s="69"/>
      <c r="L14" s="68">
        <v>-1692189.1040002331</v>
      </c>
      <c r="M14" s="12"/>
      <c r="N14" s="46"/>
      <c r="O14" s="46"/>
    </row>
    <row r="15" spans="1:17" x14ac:dyDescent="0.25">
      <c r="A15" t="s">
        <v>38</v>
      </c>
      <c r="B15" s="70">
        <v>11014237.919999994</v>
      </c>
      <c r="C15" s="70">
        <v>3723267.5600000052</v>
      </c>
      <c r="D15" s="68">
        <v>7290970.3599999892</v>
      </c>
      <c r="E15" s="70">
        <v>0</v>
      </c>
      <c r="F15" s="70">
        <v>10294536</v>
      </c>
      <c r="G15" s="54">
        <v>0</v>
      </c>
      <c r="H15" s="54">
        <v>10294536</v>
      </c>
      <c r="I15" s="54">
        <v>1</v>
      </c>
      <c r="J15" s="69">
        <v>-719702.16</v>
      </c>
      <c r="K15" s="54"/>
      <c r="L15" s="68">
        <v>-0.24000000569503754</v>
      </c>
      <c r="M15" s="12"/>
      <c r="N15" s="47"/>
      <c r="O15" s="47"/>
      <c r="Q15" s="47"/>
    </row>
    <row r="16" spans="1:17" x14ac:dyDescent="0.25">
      <c r="A16" t="s">
        <v>10</v>
      </c>
      <c r="B16" s="70">
        <v>453486.31859100005</v>
      </c>
      <c r="C16" s="68"/>
      <c r="D16" s="68">
        <v>453486.31859100005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83175.318591000047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227606.5</v>
      </c>
      <c r="O17" s="46">
        <v>199720</v>
      </c>
    </row>
    <row r="18" spans="1:15" x14ac:dyDescent="0.25">
      <c r="A18" t="s">
        <v>35</v>
      </c>
      <c r="B18" s="68">
        <v>653619.93000000005</v>
      </c>
      <c r="C18" s="68"/>
      <c r="D18" s="68">
        <v>653619.93000000005</v>
      </c>
      <c r="E18" s="68">
        <v>0</v>
      </c>
      <c r="F18" s="68">
        <v>1037620</v>
      </c>
      <c r="G18" s="68"/>
      <c r="H18" s="68">
        <v>1037620</v>
      </c>
      <c r="I18" s="68"/>
      <c r="J18" s="68"/>
      <c r="K18" s="68"/>
      <c r="L18" s="68">
        <v>-384000.07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90201583.130000025</v>
      </c>
      <c r="C20" s="69"/>
      <c r="D20" s="68">
        <v>90201583.130000025</v>
      </c>
      <c r="E20" s="69">
        <v>0</v>
      </c>
      <c r="F20" s="69">
        <v>111368742.40000001</v>
      </c>
      <c r="G20" s="69"/>
      <c r="H20" s="68">
        <v>111368742.40000001</v>
      </c>
      <c r="I20" s="69"/>
      <c r="J20" s="69"/>
      <c r="K20" s="69"/>
      <c r="L20" s="68">
        <v>-21167159.269999981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5">
      <c r="A23" t="s">
        <v>27</v>
      </c>
      <c r="B23" s="68">
        <v>26000.28</v>
      </c>
      <c r="C23" s="68"/>
      <c r="D23" s="68">
        <v>26000.28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0.27999999996973202</v>
      </c>
      <c r="M23" s="12"/>
      <c r="N23" s="46"/>
      <c r="O23" s="46"/>
    </row>
    <row r="24" spans="1:15" x14ac:dyDescent="0.25">
      <c r="A24" t="s">
        <v>12</v>
      </c>
      <c r="B24" s="68">
        <v>66422.13</v>
      </c>
      <c r="C24" s="68"/>
      <c r="D24" s="68">
        <v>66422.13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7922.1299999999901</v>
      </c>
      <c r="M24" s="12"/>
      <c r="N24" s="46"/>
      <c r="O24" s="46"/>
    </row>
    <row r="25" spans="1:15" ht="12" customHeight="1" x14ac:dyDescent="0.25">
      <c r="A25" s="18" t="s">
        <v>37</v>
      </c>
      <c r="B25" s="68">
        <v>4239582.3799999934</v>
      </c>
      <c r="C25" s="68"/>
      <c r="D25" s="68">
        <v>4239582.3799999934</v>
      </c>
      <c r="E25" s="69">
        <v>0</v>
      </c>
      <c r="F25" s="69">
        <v>5402393</v>
      </c>
      <c r="G25" s="69">
        <v>5402393</v>
      </c>
      <c r="H25" s="69">
        <v>0</v>
      </c>
      <c r="I25" s="69"/>
      <c r="J25" s="69">
        <v>134561</v>
      </c>
      <c r="K25" s="69"/>
      <c r="L25" s="68">
        <v>-1028249.6200000066</v>
      </c>
      <c r="M25" s="12"/>
      <c r="N25" s="46"/>
      <c r="O25" s="46"/>
    </row>
    <row r="26" spans="1:15" ht="12" customHeight="1" x14ac:dyDescent="0.25">
      <c r="A26" s="18" t="s">
        <v>40</v>
      </c>
      <c r="B26" s="68">
        <v>91199.230000000447</v>
      </c>
      <c r="C26" s="68"/>
      <c r="D26" s="68">
        <v>91199.230000000447</v>
      </c>
      <c r="E26" s="69">
        <v>0</v>
      </c>
      <c r="F26" s="69">
        <v>67200.23</v>
      </c>
      <c r="G26" s="69"/>
      <c r="H26" s="69">
        <v>67200.23</v>
      </c>
      <c r="I26" s="69"/>
      <c r="J26" s="69"/>
      <c r="K26" s="69"/>
      <c r="L26" s="68">
        <v>23999.000000000451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153054034.27054951</v>
      </c>
      <c r="C28" s="72">
        <v>3723267.5600000052</v>
      </c>
      <c r="D28" s="72">
        <v>149330766.7105495</v>
      </c>
      <c r="E28" s="72">
        <v>-34975670</v>
      </c>
      <c r="F28" s="72">
        <v>141960240.62</v>
      </c>
      <c r="G28" s="72">
        <v>5402393</v>
      </c>
      <c r="H28" s="72">
        <v>136557847.62</v>
      </c>
      <c r="I28" s="72"/>
      <c r="J28" s="72">
        <v>-585141.16</v>
      </c>
      <c r="K28" s="72"/>
      <c r="L28" s="72">
        <v>-24467017.509450473</v>
      </c>
      <c r="M28" s="40"/>
      <c r="N28" s="39">
        <v>227606.5</v>
      </c>
      <c r="O28" s="39">
        <v>199720</v>
      </c>
    </row>
    <row r="29" spans="1:15" s="17" customFormat="1" hidden="1" x14ac:dyDescent="0.25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153054034.27054951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-24467017.509450499</v>
      </c>
    </row>
    <row r="34" spans="1:14" x14ac:dyDescent="0.25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5">
      <c r="A36" s="18" t="s">
        <v>47</v>
      </c>
      <c r="B36" s="68">
        <v>50000000</v>
      </c>
      <c r="C36" s="68">
        <v>0</v>
      </c>
      <c r="D36" s="68">
        <v>5402393</v>
      </c>
      <c r="E36" s="68">
        <v>5402393</v>
      </c>
      <c r="F36" s="70">
        <v>44597607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-24467017.509450499</v>
      </c>
    </row>
    <row r="38" spans="1:14" x14ac:dyDescent="0.25">
      <c r="A38" s="18" t="s">
        <v>44</v>
      </c>
      <c r="B38" s="81">
        <v>20000000</v>
      </c>
      <c r="C38" s="81">
        <v>3723267.5600000052</v>
      </c>
      <c r="D38" s="81">
        <v>0</v>
      </c>
      <c r="E38" s="81">
        <v>3723267.5600000052</v>
      </c>
      <c r="F38" s="82">
        <v>16276732.439999994</v>
      </c>
      <c r="G38" s="70"/>
      <c r="H38" s="71"/>
      <c r="I38" s="70"/>
      <c r="J38" s="70"/>
      <c r="K38" s="70"/>
      <c r="L38" s="70"/>
      <c r="M38" s="18"/>
    </row>
    <row r="39" spans="1:14" ht="13.8" thickBot="1" x14ac:dyDescent="0.3">
      <c r="A39" s="18"/>
      <c r="B39" s="83">
        <v>70000000</v>
      </c>
      <c r="C39" s="83">
        <v>3723267.5600000052</v>
      </c>
      <c r="D39" s="83">
        <v>5402393</v>
      </c>
      <c r="E39" s="83">
        <v>9125660.5600000061</v>
      </c>
      <c r="F39" s="84">
        <v>60874339.439999998</v>
      </c>
      <c r="G39" s="70"/>
      <c r="H39" s="71"/>
      <c r="I39" s="70"/>
      <c r="J39" s="70"/>
      <c r="K39" s="70"/>
      <c r="L39" s="70"/>
      <c r="M39" s="18"/>
    </row>
    <row r="40" spans="1:14" ht="13.8" thickTop="1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Q55"/>
  <sheetViews>
    <sheetView zoomScale="70" workbookViewId="0">
      <pane xSplit="1" ySplit="6" topLeftCell="B16" activePane="bottomRight" state="frozen"/>
      <selection pane="topRight" activeCell="B1" sqref="B1"/>
      <selection pane="bottomLeft" activeCell="A7" sqref="A7"/>
      <selection pane="bottomRight" activeCell="B23" sqref="B23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37197</v>
      </c>
      <c r="M2" s="3"/>
    </row>
    <row r="3" spans="1:17" ht="17.399999999999999" x14ac:dyDescent="0.3">
      <c r="A3" s="5">
        <v>37196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428959.79600002803</v>
      </c>
      <c r="C8" s="68"/>
      <c r="D8" s="68">
        <v>428959.79600002803</v>
      </c>
      <c r="E8" s="68">
        <v>0</v>
      </c>
      <c r="F8" s="68">
        <v>388300</v>
      </c>
      <c r="G8" s="69"/>
      <c r="H8" s="46">
        <v>388300</v>
      </c>
      <c r="I8" s="68"/>
      <c r="J8" s="68"/>
      <c r="K8" s="68"/>
      <c r="L8" s="68">
        <v>40659.796000028029</v>
      </c>
      <c r="M8" s="12"/>
      <c r="N8" s="46"/>
      <c r="O8" s="46"/>
      <c r="Q8" s="46"/>
    </row>
    <row r="9" spans="1:17" x14ac:dyDescent="0.25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46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46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46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2725728.6706164442</v>
      </c>
      <c r="C12" s="68"/>
      <c r="D12" s="68">
        <v>2725728.6706164442</v>
      </c>
      <c r="E12" s="68">
        <v>0</v>
      </c>
      <c r="F12" s="68">
        <v>2596565.0299999998</v>
      </c>
      <c r="G12" s="68"/>
      <c r="H12" s="46">
        <v>2596565.0299999998</v>
      </c>
      <c r="I12" s="68"/>
      <c r="J12" s="68"/>
      <c r="K12" s="68"/>
      <c r="L12" s="68">
        <v>129163.64061644441</v>
      </c>
      <c r="M12" s="12"/>
      <c r="N12" s="46"/>
      <c r="O12" s="46"/>
    </row>
    <row r="13" spans="1:17" x14ac:dyDescent="0.25">
      <c r="A13" t="s">
        <v>29</v>
      </c>
      <c r="B13" s="68">
        <v>2215520.19</v>
      </c>
      <c r="C13" s="68"/>
      <c r="D13" s="68">
        <v>2215520.19</v>
      </c>
      <c r="E13" s="68">
        <v>0</v>
      </c>
      <c r="F13" s="68">
        <v>1400544</v>
      </c>
      <c r="G13" s="68"/>
      <c r="H13" s="46">
        <v>1400544</v>
      </c>
      <c r="I13" s="68"/>
      <c r="J13" s="68"/>
      <c r="K13" s="68"/>
      <c r="L13" s="68">
        <v>814976.19000000134</v>
      </c>
      <c r="M13" s="12"/>
      <c r="N13" s="46"/>
      <c r="O13" s="46"/>
    </row>
    <row r="14" spans="1:17" x14ac:dyDescent="0.25">
      <c r="A14" t="s">
        <v>9</v>
      </c>
      <c r="B14" s="68">
        <v>70869989.65599978</v>
      </c>
      <c r="C14" s="46">
        <v>8099229</v>
      </c>
      <c r="D14" s="68">
        <v>62770760.65599978</v>
      </c>
      <c r="E14" s="68">
        <v>-29673095.400000036</v>
      </c>
      <c r="F14" s="68">
        <v>16900771</v>
      </c>
      <c r="G14" s="69">
        <v>16900771</v>
      </c>
      <c r="H14" s="46">
        <v>0</v>
      </c>
      <c r="I14" s="69"/>
      <c r="J14" s="69"/>
      <c r="K14" s="69"/>
      <c r="L14" s="68">
        <v>24296123.255999744</v>
      </c>
      <c r="M14" s="12"/>
      <c r="N14" s="46"/>
      <c r="O14" s="46"/>
    </row>
    <row r="15" spans="1:17" x14ac:dyDescent="0.25">
      <c r="A15" t="s">
        <v>38</v>
      </c>
      <c r="B15" s="70">
        <v>11279510.904999997</v>
      </c>
      <c r="C15" s="70"/>
      <c r="D15" s="68">
        <v>11279510.904999997</v>
      </c>
      <c r="E15" s="70">
        <v>0</v>
      </c>
      <c r="F15" s="70">
        <v>10062141</v>
      </c>
      <c r="G15" s="54"/>
      <c r="H15" s="46">
        <v>10062141</v>
      </c>
      <c r="I15" s="54">
        <v>1</v>
      </c>
      <c r="J15" s="69">
        <v>-1122012.94</v>
      </c>
      <c r="K15" s="54"/>
      <c r="L15" s="68">
        <v>95356.964999997523</v>
      </c>
      <c r="M15" s="12"/>
      <c r="N15" s="47"/>
      <c r="O15" s="47"/>
      <c r="Q15" s="47"/>
    </row>
    <row r="16" spans="1:17" x14ac:dyDescent="0.25">
      <c r="A16" t="s">
        <v>10</v>
      </c>
      <c r="B16" s="70">
        <v>458048.25715200021</v>
      </c>
      <c r="C16" s="68"/>
      <c r="D16" s="68">
        <v>458048.25715200021</v>
      </c>
      <c r="E16" s="68">
        <v>0</v>
      </c>
      <c r="F16" s="68">
        <v>375311</v>
      </c>
      <c r="G16" s="68"/>
      <c r="H16" s="46">
        <v>375311</v>
      </c>
      <c r="I16" s="68"/>
      <c r="J16" s="68"/>
      <c r="K16" s="68"/>
      <c r="L16" s="68">
        <v>82737.257152000209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46">
        <v>0</v>
      </c>
      <c r="I17" s="68"/>
      <c r="J17" s="68"/>
      <c r="K17" s="68"/>
      <c r="L17" s="68">
        <v>0</v>
      </c>
      <c r="M17" s="12"/>
      <c r="N17" s="46">
        <v>330082.90000000002</v>
      </c>
      <c r="O17" s="46">
        <v>153120</v>
      </c>
    </row>
    <row r="18" spans="1:15" x14ac:dyDescent="0.25">
      <c r="A18" t="s">
        <v>35</v>
      </c>
      <c r="B18" s="68">
        <v>465511.02</v>
      </c>
      <c r="C18" s="68"/>
      <c r="D18" s="68">
        <v>465511.02</v>
      </c>
      <c r="E18" s="68">
        <v>0</v>
      </c>
      <c r="F18" s="68">
        <v>556520</v>
      </c>
      <c r="G18" s="68"/>
      <c r="H18" s="46">
        <v>556520</v>
      </c>
      <c r="I18" s="68"/>
      <c r="J18" s="68"/>
      <c r="K18" s="68"/>
      <c r="L18" s="68">
        <v>-91008.980000000447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46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29674727.05000012</v>
      </c>
      <c r="C20" s="69"/>
      <c r="D20" s="68">
        <v>29674727.05000012</v>
      </c>
      <c r="E20" s="69">
        <v>0</v>
      </c>
      <c r="F20" s="69">
        <v>22178414</v>
      </c>
      <c r="G20" s="69">
        <v>22178414</v>
      </c>
      <c r="H20" s="46">
        <v>0</v>
      </c>
      <c r="I20" s="69"/>
      <c r="J20" s="69">
        <v>-13867638</v>
      </c>
      <c r="K20" s="69"/>
      <c r="L20" s="68">
        <v>-6371324.94999988</v>
      </c>
      <c r="M20" s="12"/>
      <c r="N20" s="46"/>
      <c r="O20" s="46"/>
    </row>
    <row r="21" spans="1:15" x14ac:dyDescent="0.25">
      <c r="A21" t="s">
        <v>14</v>
      </c>
      <c r="B21" s="68">
        <v>421351.54142120935</v>
      </c>
      <c r="C21" s="68"/>
      <c r="D21" s="68">
        <v>421351.54142120935</v>
      </c>
      <c r="E21" s="68">
        <v>0</v>
      </c>
      <c r="F21" s="68">
        <v>392150</v>
      </c>
      <c r="G21" s="68"/>
      <c r="H21" s="46">
        <v>392150</v>
      </c>
      <c r="I21" s="68"/>
      <c r="J21" s="68"/>
      <c r="K21" s="68"/>
      <c r="L21" s="68">
        <v>29201.541421209346</v>
      </c>
      <c r="M21" s="12"/>
      <c r="N21" s="46"/>
      <c r="O21" s="46"/>
    </row>
    <row r="22" spans="1:15" x14ac:dyDescent="0.25">
      <c r="A22" t="s">
        <v>15</v>
      </c>
      <c r="B22" s="68">
        <v>5.9000006940323146E-2</v>
      </c>
      <c r="C22" s="68"/>
      <c r="D22" s="68">
        <v>5.9000006940323146E-2</v>
      </c>
      <c r="E22" s="68">
        <v>0</v>
      </c>
      <c r="F22" s="68">
        <v>0</v>
      </c>
      <c r="G22" s="68"/>
      <c r="H22" s="46">
        <v>0</v>
      </c>
      <c r="I22" s="68"/>
      <c r="J22" s="68"/>
      <c r="K22" s="68"/>
      <c r="L22" s="68">
        <v>5.9000006940323146E-2</v>
      </c>
      <c r="M22" s="12"/>
      <c r="N22" s="46"/>
      <c r="O22" s="46"/>
    </row>
    <row r="23" spans="1:15" x14ac:dyDescent="0.25">
      <c r="A23" t="s">
        <v>27</v>
      </c>
      <c r="B23" s="68">
        <v>129161.28</v>
      </c>
      <c r="C23" s="68"/>
      <c r="D23" s="68">
        <v>129161.28</v>
      </c>
      <c r="E23" s="68">
        <v>0</v>
      </c>
      <c r="F23" s="68">
        <v>114000</v>
      </c>
      <c r="G23" s="68"/>
      <c r="H23" s="46">
        <v>114000</v>
      </c>
      <c r="I23" s="68"/>
      <c r="J23" s="68"/>
      <c r="K23" s="68"/>
      <c r="L23" s="68">
        <v>15161.28</v>
      </c>
      <c r="M23" s="12"/>
      <c r="N23" s="46"/>
      <c r="O23" s="46"/>
    </row>
    <row r="24" spans="1:15" x14ac:dyDescent="0.25">
      <c r="A24" t="s">
        <v>12</v>
      </c>
      <c r="B24" s="68">
        <v>167491.57999999999</v>
      </c>
      <c r="C24" s="68"/>
      <c r="D24" s="68">
        <v>167491.57999999999</v>
      </c>
      <c r="E24" s="68">
        <v>0</v>
      </c>
      <c r="F24" s="68">
        <v>180000</v>
      </c>
      <c r="G24" s="68"/>
      <c r="H24" s="46">
        <v>180000</v>
      </c>
      <c r="I24" s="68"/>
      <c r="J24" s="68"/>
      <c r="K24" s="68"/>
      <c r="L24" s="68">
        <v>-12508.42</v>
      </c>
      <c r="M24" s="12"/>
      <c r="N24" s="46"/>
      <c r="O24" s="46"/>
    </row>
    <row r="25" spans="1:15" ht="12" customHeight="1" x14ac:dyDescent="0.25">
      <c r="A25" s="18" t="s">
        <v>37</v>
      </c>
      <c r="B25" s="68">
        <v>7406818.3799999934</v>
      </c>
      <c r="C25" s="68"/>
      <c r="D25" s="68">
        <v>7406818.3799999934</v>
      </c>
      <c r="E25" s="69">
        <v>0</v>
      </c>
      <c r="F25" s="69">
        <v>5891729</v>
      </c>
      <c r="G25" s="69">
        <v>5891729</v>
      </c>
      <c r="H25" s="46">
        <v>0</v>
      </c>
      <c r="I25" s="69"/>
      <c r="J25" s="69">
        <v>229237</v>
      </c>
      <c r="K25" s="69"/>
      <c r="L25" s="68">
        <v>1744326.3799999934</v>
      </c>
      <c r="M25" s="12"/>
      <c r="N25" s="46"/>
      <c r="O25" s="46"/>
    </row>
    <row r="26" spans="1:15" ht="12" customHeight="1" x14ac:dyDescent="0.25">
      <c r="A26" s="18" t="s">
        <v>40</v>
      </c>
      <c r="B26" s="68">
        <v>86399.710000000458</v>
      </c>
      <c r="C26" s="68"/>
      <c r="D26" s="68">
        <v>86399.710000000458</v>
      </c>
      <c r="E26" s="69">
        <v>0</v>
      </c>
      <c r="F26" s="69">
        <v>86400</v>
      </c>
      <c r="G26" s="69"/>
      <c r="H26" s="46">
        <v>86400</v>
      </c>
      <c r="I26" s="69"/>
      <c r="J26" s="69"/>
      <c r="K26" s="69"/>
      <c r="L26" s="68">
        <v>-0.28999999954248779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126329218.58418959</v>
      </c>
      <c r="C28" s="72">
        <v>8099229</v>
      </c>
      <c r="D28" s="72">
        <v>118229989.58418959</v>
      </c>
      <c r="E28" s="72">
        <v>-29673095.400000036</v>
      </c>
      <c r="F28" s="72">
        <v>61122845.030000001</v>
      </c>
      <c r="G28" s="72">
        <v>44970914</v>
      </c>
      <c r="H28" s="72">
        <v>16151931.029999999</v>
      </c>
      <c r="I28" s="72"/>
      <c r="J28" s="72">
        <v>-14760413.939999999</v>
      </c>
      <c r="K28" s="72"/>
      <c r="L28" s="72">
        <v>20772864.214189574</v>
      </c>
      <c r="M28" s="40"/>
      <c r="N28" s="39">
        <v>330082.90000000002</v>
      </c>
      <c r="O28" s="39">
        <v>153120</v>
      </c>
    </row>
    <row r="29" spans="1:15" s="17" customFormat="1" hidden="1" x14ac:dyDescent="0.25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126329218.58418959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3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>
        <v>20772864.214189559</v>
      </c>
      <c r="M33" s="18"/>
    </row>
    <row r="34" spans="1:13" x14ac:dyDescent="0.25">
      <c r="A34" s="18"/>
      <c r="C34" s="87" t="s">
        <v>46</v>
      </c>
      <c r="D34" s="87"/>
      <c r="K34" s="18"/>
      <c r="L34"/>
    </row>
    <row r="35" spans="1:13" x14ac:dyDescent="0.25">
      <c r="A35" s="48" t="s">
        <v>41</v>
      </c>
      <c r="B35" s="49" t="s">
        <v>45</v>
      </c>
      <c r="C35" s="49" t="s">
        <v>4</v>
      </c>
      <c r="D35" s="50" t="s">
        <v>5</v>
      </c>
      <c r="E35" s="50" t="s">
        <v>49</v>
      </c>
      <c r="F35" s="50" t="s">
        <v>50</v>
      </c>
      <c r="K35" s="18"/>
      <c r="L35"/>
    </row>
    <row r="36" spans="1:13" x14ac:dyDescent="0.25">
      <c r="A36" s="18" t="s">
        <v>47</v>
      </c>
      <c r="B36" s="53">
        <v>50000000</v>
      </c>
      <c r="C36" s="53">
        <v>0</v>
      </c>
      <c r="D36" s="53">
        <v>5891729</v>
      </c>
      <c r="E36" s="53">
        <v>5891729</v>
      </c>
      <c r="F36" s="52">
        <v>44108271</v>
      </c>
      <c r="K36" s="18"/>
      <c r="L36"/>
    </row>
    <row r="37" spans="1:13" x14ac:dyDescent="0.25">
      <c r="A37" s="18" t="s">
        <v>42</v>
      </c>
      <c r="B37" s="53">
        <v>75000000</v>
      </c>
      <c r="C37" s="53">
        <v>0</v>
      </c>
      <c r="D37" s="53">
        <v>22178414</v>
      </c>
      <c r="E37" s="53">
        <v>22178414</v>
      </c>
      <c r="F37" s="52">
        <v>52821586</v>
      </c>
      <c r="K37" s="18"/>
      <c r="L37"/>
    </row>
    <row r="38" spans="1:13" x14ac:dyDescent="0.25">
      <c r="A38" s="18" t="s">
        <v>43</v>
      </c>
      <c r="B38" s="53">
        <v>25000000</v>
      </c>
      <c r="C38" s="53">
        <v>8099229</v>
      </c>
      <c r="D38" s="53">
        <v>16900771</v>
      </c>
      <c r="E38" s="53">
        <v>25000000</v>
      </c>
      <c r="F38" s="52">
        <v>0</v>
      </c>
      <c r="K38" s="18"/>
      <c r="L38"/>
    </row>
    <row r="39" spans="1:13" x14ac:dyDescent="0.25">
      <c r="A39" s="18" t="s">
        <v>44</v>
      </c>
      <c r="B39" s="55">
        <v>20000000</v>
      </c>
      <c r="C39" s="55">
        <v>0</v>
      </c>
      <c r="D39" s="55">
        <v>0</v>
      </c>
      <c r="E39" s="53">
        <v>0</v>
      </c>
      <c r="F39" s="52">
        <v>20000000</v>
      </c>
      <c r="K39" s="18"/>
      <c r="L39"/>
    </row>
    <row r="40" spans="1:13" ht="13.8" thickBot="1" x14ac:dyDescent="0.3">
      <c r="A40" s="18"/>
      <c r="B40" s="57">
        <v>170000000</v>
      </c>
      <c r="C40" s="57">
        <v>8099229</v>
      </c>
      <c r="D40" s="57">
        <v>44970914</v>
      </c>
      <c r="E40" s="57">
        <v>53070143</v>
      </c>
      <c r="F40" s="57">
        <v>116929857</v>
      </c>
      <c r="K40" s="18"/>
      <c r="L40"/>
    </row>
    <row r="41" spans="1:13" ht="13.8" thickTop="1" x14ac:dyDescent="0.25">
      <c r="A41" s="18"/>
      <c r="K41" s="18"/>
      <c r="L41"/>
    </row>
    <row r="42" spans="1:13" x14ac:dyDescent="0.25">
      <c r="A42" s="19" t="s">
        <v>51</v>
      </c>
      <c r="B42" s="58"/>
      <c r="C42" s="58"/>
      <c r="D42" s="58"/>
      <c r="E42" s="58"/>
      <c r="F42" s="59"/>
      <c r="G42" s="59"/>
      <c r="H42" s="20"/>
      <c r="I42" s="59"/>
      <c r="J42" s="59"/>
      <c r="K42"/>
      <c r="L42"/>
    </row>
    <row r="43" spans="1:13" x14ac:dyDescent="0.25">
      <c r="A43" s="21" t="s">
        <v>5</v>
      </c>
      <c r="B43" s="60"/>
      <c r="C43" s="60"/>
      <c r="D43" s="60"/>
      <c r="E43" s="60"/>
      <c r="F43" s="64">
        <v>16900771</v>
      </c>
      <c r="G43" s="59"/>
      <c r="H43" s="19"/>
      <c r="I43" s="59"/>
      <c r="J43" s="59"/>
      <c r="K43" s="22"/>
      <c r="L43"/>
    </row>
    <row r="44" spans="1:13" x14ac:dyDescent="0.25">
      <c r="A44" s="21" t="s">
        <v>16</v>
      </c>
      <c r="B44" s="60"/>
      <c r="C44" s="60"/>
      <c r="D44" s="60"/>
      <c r="E44" s="60"/>
      <c r="F44" s="61">
        <v>0</v>
      </c>
      <c r="G44" s="59"/>
      <c r="H44" s="20"/>
      <c r="I44" s="59"/>
      <c r="J44" s="59"/>
      <c r="K44"/>
      <c r="L44"/>
    </row>
    <row r="45" spans="1:13" x14ac:dyDescent="0.25">
      <c r="A45" s="21" t="s">
        <v>17</v>
      </c>
      <c r="B45" s="60"/>
      <c r="C45" s="60"/>
      <c r="D45" s="60"/>
      <c r="E45" s="60"/>
      <c r="F45" s="85">
        <v>16900771</v>
      </c>
      <c r="G45" s="59"/>
      <c r="H45" s="20"/>
      <c r="I45" s="59"/>
      <c r="J45" s="59"/>
      <c r="K45"/>
      <c r="L45"/>
    </row>
    <row r="46" spans="1:13" x14ac:dyDescent="0.25">
      <c r="A46" s="21"/>
      <c r="B46" s="60"/>
      <c r="C46" s="60"/>
      <c r="D46" s="60"/>
      <c r="E46" s="60"/>
      <c r="F46" s="63"/>
      <c r="G46" s="59"/>
      <c r="H46" s="20"/>
      <c r="I46" s="59"/>
      <c r="J46" s="59"/>
      <c r="K46"/>
      <c r="L46"/>
    </row>
    <row r="47" spans="1:13" x14ac:dyDescent="0.25">
      <c r="A47" s="23" t="s">
        <v>18</v>
      </c>
      <c r="B47" s="24"/>
      <c r="C47" s="24"/>
      <c r="D47" s="24"/>
      <c r="E47" s="24"/>
      <c r="F47" s="59"/>
      <c r="G47" s="59"/>
      <c r="H47" s="20"/>
      <c r="I47" s="59"/>
      <c r="J47" s="59"/>
      <c r="K47"/>
      <c r="L47"/>
    </row>
    <row r="48" spans="1:13" x14ac:dyDescent="0.25">
      <c r="A48" s="21" t="s">
        <v>19</v>
      </c>
      <c r="B48" s="60"/>
      <c r="C48" s="60"/>
      <c r="D48" s="60"/>
      <c r="E48" s="60"/>
      <c r="F48" s="64">
        <v>16900771</v>
      </c>
      <c r="G48" s="59"/>
      <c r="H48" s="20"/>
      <c r="I48" s="59"/>
      <c r="J48" s="59"/>
      <c r="K48"/>
      <c r="L48"/>
    </row>
    <row r="49" spans="1:12" x14ac:dyDescent="0.25">
      <c r="A49" s="21" t="s">
        <v>4</v>
      </c>
      <c r="B49" s="60"/>
      <c r="C49" s="60"/>
      <c r="D49" s="60"/>
      <c r="E49" s="60"/>
      <c r="F49" s="61">
        <v>20000000</v>
      </c>
      <c r="G49" s="59" t="s">
        <v>20</v>
      </c>
      <c r="H49" s="20"/>
      <c r="I49" s="59"/>
      <c r="J49" s="59"/>
      <c r="K49"/>
      <c r="L49"/>
    </row>
    <row r="50" spans="1:12" x14ac:dyDescent="0.25">
      <c r="A50" s="21" t="s">
        <v>21</v>
      </c>
      <c r="B50" s="60"/>
      <c r="C50" s="60"/>
      <c r="D50" s="60"/>
      <c r="E50" s="60"/>
      <c r="F50" s="64">
        <v>29673095.399999999</v>
      </c>
      <c r="G50" s="59"/>
      <c r="H50" s="20"/>
      <c r="I50" s="59"/>
      <c r="J50" s="59"/>
      <c r="K50"/>
      <c r="L50"/>
    </row>
    <row r="51" spans="1:12" ht="13.8" thickBot="1" x14ac:dyDescent="0.3">
      <c r="A51" s="25" t="s">
        <v>22</v>
      </c>
      <c r="B51" s="26"/>
      <c r="C51" s="26"/>
      <c r="D51" s="26"/>
      <c r="E51" s="26"/>
      <c r="F51" s="27">
        <v>25000000</v>
      </c>
      <c r="G51" s="59" t="s">
        <v>23</v>
      </c>
      <c r="H51" s="28"/>
      <c r="I51" s="59"/>
      <c r="J51" s="59"/>
      <c r="K51"/>
      <c r="L51"/>
    </row>
    <row r="52" spans="1:12" ht="13.8" thickTop="1" x14ac:dyDescent="0.25">
      <c r="A52" s="29"/>
      <c r="B52" s="65"/>
      <c r="C52" s="65"/>
      <c r="D52" s="65"/>
      <c r="E52" s="65"/>
      <c r="K52"/>
      <c r="L52"/>
    </row>
    <row r="53" spans="1:12" x14ac:dyDescent="0.25">
      <c r="A53" s="30" t="s">
        <v>24</v>
      </c>
      <c r="B53" s="66"/>
      <c r="C53" s="66"/>
      <c r="D53" s="66"/>
      <c r="E53" s="66"/>
      <c r="F53" s="67"/>
      <c r="G53" s="67"/>
      <c r="H53" s="31"/>
      <c r="I53" s="67"/>
      <c r="J53" s="67"/>
      <c r="K53"/>
      <c r="L53"/>
    </row>
    <row r="54" spans="1:12" x14ac:dyDescent="0.25">
      <c r="A54" s="29"/>
      <c r="B54" s="65"/>
      <c r="C54" s="65"/>
      <c r="D54" s="65"/>
      <c r="E54" s="65"/>
      <c r="K54"/>
      <c r="L54"/>
    </row>
    <row r="55" spans="1:12" x14ac:dyDescent="0.25">
      <c r="A55" s="45" t="s">
        <v>48</v>
      </c>
      <c r="B55" s="65"/>
      <c r="C55" s="65"/>
      <c r="D55" s="65"/>
      <c r="E55" s="65"/>
      <c r="K55"/>
      <c r="L5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Q55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14" sqref="D14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37200</v>
      </c>
      <c r="M2" s="3"/>
    </row>
    <row r="3" spans="1:17" ht="17.399999999999999" x14ac:dyDescent="0.3">
      <c r="A3" s="5">
        <v>37197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403687.02600002475</v>
      </c>
      <c r="C8" s="68"/>
      <c r="D8" s="68">
        <v>403687.02600002475</v>
      </c>
      <c r="E8" s="68">
        <v>0</v>
      </c>
      <c r="F8" s="68">
        <v>388300</v>
      </c>
      <c r="G8" s="69"/>
      <c r="H8" s="68">
        <v>388300</v>
      </c>
      <c r="I8" s="68"/>
      <c r="J8" s="68"/>
      <c r="K8" s="68"/>
      <c r="L8" s="68">
        <v>15387.026000024751</v>
      </c>
      <c r="M8" s="12"/>
      <c r="N8" s="46"/>
      <c r="O8" s="46"/>
      <c r="Q8" s="46"/>
    </row>
    <row r="9" spans="1:17" x14ac:dyDescent="0.25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2232331.4375505685</v>
      </c>
      <c r="C12" s="68"/>
      <c r="D12" s="68">
        <v>2232331.4375505685</v>
      </c>
      <c r="E12" s="68">
        <v>0</v>
      </c>
      <c r="F12" s="68">
        <v>2591424.12</v>
      </c>
      <c r="G12" s="68"/>
      <c r="H12" s="68">
        <v>2591424.12</v>
      </c>
      <c r="I12" s="68"/>
      <c r="J12" s="68"/>
      <c r="K12" s="68"/>
      <c r="L12" s="68">
        <v>-359092.68244943162</v>
      </c>
      <c r="M12" s="12"/>
      <c r="N12" s="46"/>
      <c r="O12" s="46"/>
    </row>
    <row r="13" spans="1:17" x14ac:dyDescent="0.25">
      <c r="A13" t="s">
        <v>29</v>
      </c>
      <c r="B13" s="68">
        <v>1962327.87</v>
      </c>
      <c r="C13" s="68"/>
      <c r="D13" s="68">
        <v>1962327.87</v>
      </c>
      <c r="E13" s="68">
        <v>0</v>
      </c>
      <c r="F13" s="68">
        <v>1199664</v>
      </c>
      <c r="G13" s="68"/>
      <c r="H13" s="68">
        <v>1199664</v>
      </c>
      <c r="I13" s="68"/>
      <c r="J13" s="68"/>
      <c r="K13" s="68"/>
      <c r="L13" s="68">
        <v>762663.87000000477</v>
      </c>
      <c r="M13" s="12"/>
      <c r="N13" s="46"/>
      <c r="O13" s="46"/>
    </row>
    <row r="14" spans="1:17" x14ac:dyDescent="0.25">
      <c r="A14" t="s">
        <v>9</v>
      </c>
      <c r="B14" s="68">
        <v>47030548.265999772</v>
      </c>
      <c r="C14" s="68">
        <v>11860565</v>
      </c>
      <c r="D14" s="68">
        <v>35169983.265999772</v>
      </c>
      <c r="E14" s="68">
        <v>-29392755</v>
      </c>
      <c r="F14" s="68">
        <v>13139435</v>
      </c>
      <c r="G14" s="69">
        <v>13139435</v>
      </c>
      <c r="H14" s="68">
        <v>0</v>
      </c>
      <c r="I14" s="69"/>
      <c r="J14" s="69"/>
      <c r="K14" s="69"/>
      <c r="L14" s="68">
        <v>4498358.2659997717</v>
      </c>
      <c r="M14" s="12"/>
      <c r="N14" s="46"/>
      <c r="O14" s="46"/>
    </row>
    <row r="15" spans="1:17" x14ac:dyDescent="0.25">
      <c r="A15" t="s">
        <v>38</v>
      </c>
      <c r="B15" s="70">
        <v>9498001.4049999975</v>
      </c>
      <c r="C15" s="70">
        <v>564140</v>
      </c>
      <c r="D15" s="68">
        <v>8933861.4049999975</v>
      </c>
      <c r="E15" s="70">
        <v>0</v>
      </c>
      <c r="F15" s="70">
        <v>10646516</v>
      </c>
      <c r="G15" s="54">
        <v>584372.6</v>
      </c>
      <c r="H15" s="54">
        <v>10062143.4</v>
      </c>
      <c r="I15" s="54">
        <v>1</v>
      </c>
      <c r="J15" s="69">
        <v>1148514.6000000001</v>
      </c>
      <c r="K15" s="54"/>
      <c r="L15" s="68">
        <v>4.9999975599348545E-3</v>
      </c>
      <c r="M15" s="12"/>
      <c r="N15" s="47"/>
      <c r="O15" s="47"/>
      <c r="Q15" s="47"/>
    </row>
    <row r="16" spans="1:17" x14ac:dyDescent="0.25">
      <c r="A16" t="s">
        <v>10</v>
      </c>
      <c r="B16" s="70">
        <v>369073.80859100027</v>
      </c>
      <c r="C16" s="68"/>
      <c r="D16" s="68">
        <v>369073.80859100027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-6237.1914089997299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133490.4</v>
      </c>
      <c r="O17" s="46">
        <v>322220</v>
      </c>
    </row>
    <row r="18" spans="1:15" x14ac:dyDescent="0.25">
      <c r="A18" t="s">
        <v>35</v>
      </c>
      <c r="B18" s="68">
        <v>368941.04</v>
      </c>
      <c r="C18" s="68"/>
      <c r="D18" s="68">
        <v>368941.04</v>
      </c>
      <c r="E18" s="68">
        <v>0</v>
      </c>
      <c r="F18" s="68">
        <v>616520</v>
      </c>
      <c r="G18" s="68"/>
      <c r="H18" s="68">
        <v>616520</v>
      </c>
      <c r="I18" s="68"/>
      <c r="J18" s="68"/>
      <c r="K18" s="68"/>
      <c r="L18" s="68">
        <v>-247578.96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27737623.350000121</v>
      </c>
      <c r="C20" s="69"/>
      <c r="D20" s="68">
        <v>27737623.350000121</v>
      </c>
      <c r="E20" s="69">
        <v>0</v>
      </c>
      <c r="F20" s="69">
        <v>27588814</v>
      </c>
      <c r="G20" s="69">
        <v>27588814</v>
      </c>
      <c r="H20" s="68">
        <v>0</v>
      </c>
      <c r="I20" s="69"/>
      <c r="J20" s="69">
        <v>5410400</v>
      </c>
      <c r="K20" s="69"/>
      <c r="L20" s="68">
        <v>5559209.3500001207</v>
      </c>
      <c r="M20" s="12"/>
      <c r="N20" s="46"/>
      <c r="O20" s="46"/>
    </row>
    <row r="21" spans="1:15" x14ac:dyDescent="0.25">
      <c r="A21" t="s">
        <v>14</v>
      </c>
      <c r="B21" s="68">
        <v>458149.94142120925</v>
      </c>
      <c r="C21" s="68"/>
      <c r="D21" s="68">
        <v>458149.94142120925</v>
      </c>
      <c r="E21" s="68">
        <v>0</v>
      </c>
      <c r="F21" s="68">
        <v>458150</v>
      </c>
      <c r="G21" s="68"/>
      <c r="H21" s="68">
        <v>458150</v>
      </c>
      <c r="I21" s="68"/>
      <c r="J21" s="68"/>
      <c r="K21" s="68"/>
      <c r="L21" s="68">
        <v>-5.8578790747560561E-2</v>
      </c>
      <c r="M21" s="12"/>
      <c r="N21" s="46"/>
      <c r="O21" s="46"/>
    </row>
    <row r="22" spans="1:15" x14ac:dyDescent="0.25">
      <c r="A22" t="s">
        <v>15</v>
      </c>
      <c r="B22" s="68">
        <v>5.9000006940323146E-2</v>
      </c>
      <c r="C22" s="68"/>
      <c r="D22" s="68">
        <v>5.9000006940323146E-2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5.9000006940323146E-2</v>
      </c>
      <c r="M22" s="12"/>
      <c r="N22" s="46"/>
      <c r="O22" s="46"/>
    </row>
    <row r="23" spans="1:15" x14ac:dyDescent="0.25">
      <c r="A23" t="s">
        <v>27</v>
      </c>
      <c r="B23" s="68">
        <v>99845.48</v>
      </c>
      <c r="C23" s="68"/>
      <c r="D23" s="68">
        <v>99845.48</v>
      </c>
      <c r="E23" s="68">
        <v>0</v>
      </c>
      <c r="F23" s="68">
        <v>79000</v>
      </c>
      <c r="G23" s="68"/>
      <c r="H23" s="68">
        <v>79000</v>
      </c>
      <c r="I23" s="68"/>
      <c r="J23" s="68"/>
      <c r="K23" s="68"/>
      <c r="L23" s="68">
        <v>20845.48</v>
      </c>
      <c r="M23" s="12"/>
      <c r="N23" s="46"/>
      <c r="O23" s="46"/>
    </row>
    <row r="24" spans="1:15" x14ac:dyDescent="0.25">
      <c r="A24" t="s">
        <v>12</v>
      </c>
      <c r="B24" s="68">
        <v>153298.93</v>
      </c>
      <c r="C24" s="68"/>
      <c r="D24" s="68">
        <v>153298.93</v>
      </c>
      <c r="E24" s="68">
        <v>0</v>
      </c>
      <c r="F24" s="68">
        <v>147000</v>
      </c>
      <c r="G24" s="68"/>
      <c r="H24" s="68">
        <v>147000</v>
      </c>
      <c r="I24" s="68"/>
      <c r="J24" s="68"/>
      <c r="K24" s="68"/>
      <c r="L24" s="68">
        <v>6298.929999999993</v>
      </c>
      <c r="M24" s="12"/>
      <c r="N24" s="46"/>
      <c r="O24" s="46"/>
    </row>
    <row r="25" spans="1:15" ht="12" customHeight="1" x14ac:dyDescent="0.25">
      <c r="A25" s="18" t="s">
        <v>37</v>
      </c>
      <c r="B25" s="68">
        <v>6160379.3799999934</v>
      </c>
      <c r="C25" s="68"/>
      <c r="D25" s="68">
        <v>6160379.3799999934</v>
      </c>
      <c r="E25" s="69">
        <v>0</v>
      </c>
      <c r="F25" s="69">
        <v>5545701</v>
      </c>
      <c r="G25" s="69">
        <v>5545701</v>
      </c>
      <c r="H25" s="69">
        <v>0</v>
      </c>
      <c r="I25" s="69"/>
      <c r="J25" s="69">
        <v>-346028</v>
      </c>
      <c r="K25" s="69"/>
      <c r="L25" s="68">
        <v>268650.37999999337</v>
      </c>
      <c r="M25" s="12"/>
      <c r="N25" s="46"/>
      <c r="O25" s="46"/>
    </row>
    <row r="26" spans="1:15" ht="12" customHeight="1" x14ac:dyDescent="0.25">
      <c r="A26" s="18" t="s">
        <v>40</v>
      </c>
      <c r="B26" s="68">
        <v>122399.23</v>
      </c>
      <c r="C26" s="68"/>
      <c r="D26" s="68">
        <v>122399.23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35999.230000000447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96596607.712562755</v>
      </c>
      <c r="C28" s="72">
        <v>12424705</v>
      </c>
      <c r="D28" s="72">
        <v>84171902.712562755</v>
      </c>
      <c r="E28" s="72">
        <v>-29392755</v>
      </c>
      <c r="F28" s="72">
        <v>62862235.120000005</v>
      </c>
      <c r="G28" s="72">
        <v>46858322.600000001</v>
      </c>
      <c r="H28" s="72">
        <v>16003912.52</v>
      </c>
      <c r="I28" s="72"/>
      <c r="J28" s="72">
        <v>6212886.5999999996</v>
      </c>
      <c r="K28" s="72"/>
      <c r="L28" s="72">
        <v>10554504.192562733</v>
      </c>
      <c r="M28" s="40"/>
      <c r="N28" s="39">
        <v>133490.4</v>
      </c>
      <c r="O28" s="39">
        <v>322220</v>
      </c>
    </row>
    <row r="29" spans="1:15" s="17" customFormat="1" hidden="1" x14ac:dyDescent="0.25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96596607.712562755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3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>
        <v>10554504.19256275</v>
      </c>
      <c r="M33" s="18"/>
    </row>
    <row r="34" spans="1:13" x14ac:dyDescent="0.25">
      <c r="A34" s="18"/>
      <c r="C34" s="87" t="s">
        <v>46</v>
      </c>
      <c r="D34" s="87"/>
      <c r="K34" s="18"/>
      <c r="L34"/>
    </row>
    <row r="35" spans="1:13" x14ac:dyDescent="0.25">
      <c r="A35" s="48" t="s">
        <v>41</v>
      </c>
      <c r="B35" s="49" t="s">
        <v>45</v>
      </c>
      <c r="C35" s="49" t="s">
        <v>4</v>
      </c>
      <c r="D35" s="50" t="s">
        <v>5</v>
      </c>
      <c r="E35" s="50" t="s">
        <v>49</v>
      </c>
      <c r="F35" s="50" t="s">
        <v>50</v>
      </c>
      <c r="K35" s="18"/>
      <c r="L35"/>
    </row>
    <row r="36" spans="1:13" x14ac:dyDescent="0.25">
      <c r="A36" s="18" t="s">
        <v>47</v>
      </c>
      <c r="B36" s="53">
        <v>50000000</v>
      </c>
      <c r="C36" s="53">
        <v>0</v>
      </c>
      <c r="D36" s="53">
        <v>5545701</v>
      </c>
      <c r="E36" s="53">
        <v>5545701</v>
      </c>
      <c r="F36" s="52">
        <v>44454299</v>
      </c>
      <c r="K36" s="18"/>
      <c r="L36"/>
    </row>
    <row r="37" spans="1:13" x14ac:dyDescent="0.25">
      <c r="A37" s="18" t="s">
        <v>42</v>
      </c>
      <c r="B37" s="53">
        <v>75000000</v>
      </c>
      <c r="C37" s="53">
        <v>0</v>
      </c>
      <c r="D37" s="53">
        <v>27588814</v>
      </c>
      <c r="E37" s="53">
        <v>27588814</v>
      </c>
      <c r="F37" s="52">
        <v>47411186</v>
      </c>
      <c r="K37" s="18"/>
      <c r="L37"/>
    </row>
    <row r="38" spans="1:13" x14ac:dyDescent="0.25">
      <c r="A38" s="18" t="s">
        <v>43</v>
      </c>
      <c r="B38" s="53">
        <v>25000000</v>
      </c>
      <c r="C38" s="53">
        <v>11860565</v>
      </c>
      <c r="D38" s="53">
        <v>13139435</v>
      </c>
      <c r="E38" s="53">
        <v>25000000</v>
      </c>
      <c r="F38" s="52">
        <v>0</v>
      </c>
      <c r="K38" s="18"/>
      <c r="L38"/>
    </row>
    <row r="39" spans="1:13" x14ac:dyDescent="0.25">
      <c r="A39" s="18" t="s">
        <v>44</v>
      </c>
      <c r="B39" s="55">
        <v>20000000</v>
      </c>
      <c r="C39" s="55">
        <v>564140</v>
      </c>
      <c r="D39" s="55">
        <v>584372.6</v>
      </c>
      <c r="E39" s="53">
        <v>1148512.6000000001</v>
      </c>
      <c r="F39" s="52">
        <v>18851487.399999999</v>
      </c>
      <c r="K39" s="18"/>
      <c r="L39"/>
    </row>
    <row r="40" spans="1:13" ht="13.8" thickBot="1" x14ac:dyDescent="0.3">
      <c r="A40" s="18"/>
      <c r="B40" s="57">
        <v>170000000</v>
      </c>
      <c r="C40" s="57">
        <v>12424705</v>
      </c>
      <c r="D40" s="57">
        <v>46858322.600000001</v>
      </c>
      <c r="E40" s="57">
        <v>59283027.600000001</v>
      </c>
      <c r="F40" s="57">
        <v>110716972.40000001</v>
      </c>
      <c r="K40" s="18"/>
      <c r="L40"/>
    </row>
    <row r="41" spans="1:13" ht="13.8" thickTop="1" x14ac:dyDescent="0.25">
      <c r="A41" s="18"/>
      <c r="K41" s="18"/>
      <c r="L41"/>
    </row>
    <row r="42" spans="1:13" x14ac:dyDescent="0.25">
      <c r="A42" s="19" t="s">
        <v>51</v>
      </c>
      <c r="B42" s="58"/>
      <c r="C42" s="58"/>
      <c r="D42" s="58"/>
      <c r="E42" s="58"/>
      <c r="F42" s="59"/>
      <c r="G42" s="59"/>
      <c r="H42" s="20"/>
      <c r="I42" s="59"/>
      <c r="J42" s="59"/>
      <c r="K42"/>
      <c r="L42"/>
    </row>
    <row r="43" spans="1:13" x14ac:dyDescent="0.25">
      <c r="A43" s="21" t="s">
        <v>5</v>
      </c>
      <c r="B43" s="60"/>
      <c r="C43" s="60"/>
      <c r="D43" s="60"/>
      <c r="E43" s="60"/>
      <c r="F43" s="61">
        <v>13139435</v>
      </c>
      <c r="G43" s="59"/>
      <c r="H43" s="19"/>
      <c r="I43" s="59"/>
      <c r="J43" s="59"/>
      <c r="K43" s="22"/>
      <c r="L43"/>
    </row>
    <row r="44" spans="1:13" x14ac:dyDescent="0.25">
      <c r="A44" s="21" t="s">
        <v>16</v>
      </c>
      <c r="B44" s="60"/>
      <c r="C44" s="60"/>
      <c r="D44" s="60"/>
      <c r="E44" s="60"/>
      <c r="F44" s="61">
        <v>0</v>
      </c>
      <c r="G44" s="59"/>
      <c r="H44" s="20"/>
      <c r="I44" s="59"/>
      <c r="J44" s="59"/>
      <c r="K44"/>
      <c r="L44"/>
    </row>
    <row r="45" spans="1:13" x14ac:dyDescent="0.25">
      <c r="A45" s="21" t="s">
        <v>17</v>
      </c>
      <c r="B45" s="60"/>
      <c r="C45" s="60"/>
      <c r="D45" s="60"/>
      <c r="E45" s="60"/>
      <c r="F45" s="62">
        <v>13139435</v>
      </c>
      <c r="G45" s="59"/>
      <c r="H45" s="20"/>
      <c r="I45" s="59"/>
      <c r="J45" s="59"/>
      <c r="K45"/>
      <c r="L45"/>
    </row>
    <row r="46" spans="1:13" x14ac:dyDescent="0.25">
      <c r="A46" s="21"/>
      <c r="B46" s="60"/>
      <c r="C46" s="60"/>
      <c r="D46" s="60"/>
      <c r="E46" s="60"/>
      <c r="F46" s="63"/>
      <c r="G46" s="59"/>
      <c r="H46" s="20"/>
      <c r="I46" s="59"/>
      <c r="J46" s="59"/>
      <c r="K46"/>
      <c r="L46"/>
    </row>
    <row r="47" spans="1:13" x14ac:dyDescent="0.25">
      <c r="A47" s="23" t="s">
        <v>18</v>
      </c>
      <c r="B47" s="24"/>
      <c r="C47" s="24"/>
      <c r="D47" s="24"/>
      <c r="E47" s="24"/>
      <c r="F47" s="59"/>
      <c r="G47" s="59"/>
      <c r="H47" s="20"/>
      <c r="I47" s="59"/>
      <c r="J47" s="59"/>
      <c r="K47"/>
      <c r="L47"/>
    </row>
    <row r="48" spans="1:13" x14ac:dyDescent="0.25">
      <c r="A48" s="21" t="s">
        <v>19</v>
      </c>
      <c r="B48" s="60"/>
      <c r="C48" s="60"/>
      <c r="D48" s="60"/>
      <c r="E48" s="60"/>
      <c r="F48" s="61">
        <v>13139435</v>
      </c>
      <c r="G48" s="59"/>
      <c r="H48" s="20"/>
      <c r="I48" s="59"/>
      <c r="J48" s="59"/>
      <c r="K48"/>
      <c r="L48"/>
    </row>
    <row r="49" spans="1:12" x14ac:dyDescent="0.25">
      <c r="A49" s="21" t="s">
        <v>4</v>
      </c>
      <c r="B49" s="60"/>
      <c r="C49" s="60"/>
      <c r="D49" s="60"/>
      <c r="E49" s="60"/>
      <c r="F49" s="61">
        <v>20000000</v>
      </c>
      <c r="G49" s="59" t="s">
        <v>20</v>
      </c>
      <c r="H49" s="20"/>
      <c r="I49" s="59"/>
      <c r="J49" s="59"/>
      <c r="K49"/>
      <c r="L49"/>
    </row>
    <row r="50" spans="1:12" x14ac:dyDescent="0.25">
      <c r="A50" s="21" t="s">
        <v>21</v>
      </c>
      <c r="B50" s="60"/>
      <c r="C50" s="60"/>
      <c r="D50" s="60"/>
      <c r="E50" s="60"/>
      <c r="F50" s="64">
        <v>29293755</v>
      </c>
      <c r="G50" s="59"/>
      <c r="H50" s="20"/>
      <c r="I50" s="59"/>
      <c r="J50" s="59"/>
      <c r="K50"/>
      <c r="L50"/>
    </row>
    <row r="51" spans="1:12" ht="13.8" thickBot="1" x14ac:dyDescent="0.3">
      <c r="A51" s="25" t="s">
        <v>22</v>
      </c>
      <c r="B51" s="26"/>
      <c r="C51" s="26"/>
      <c r="D51" s="26"/>
      <c r="E51" s="26"/>
      <c r="F51" s="27">
        <v>25000000</v>
      </c>
      <c r="G51" s="59" t="s">
        <v>23</v>
      </c>
      <c r="H51" s="28"/>
      <c r="I51" s="59"/>
      <c r="J51" s="59"/>
      <c r="K51"/>
      <c r="L51"/>
    </row>
    <row r="52" spans="1:12" ht="13.8" thickTop="1" x14ac:dyDescent="0.25">
      <c r="A52" s="29"/>
      <c r="B52" s="65"/>
      <c r="C52" s="65"/>
      <c r="D52" s="65"/>
      <c r="E52" s="65"/>
      <c r="K52"/>
      <c r="L52"/>
    </row>
    <row r="53" spans="1:12" x14ac:dyDescent="0.25">
      <c r="A53" s="30" t="s">
        <v>24</v>
      </c>
      <c r="B53" s="66"/>
      <c r="C53" s="66"/>
      <c r="D53" s="66"/>
      <c r="E53" s="66"/>
      <c r="F53" s="67"/>
      <c r="G53" s="67"/>
      <c r="H53" s="31"/>
      <c r="I53" s="67"/>
      <c r="J53" s="67"/>
      <c r="K53"/>
      <c r="L53"/>
    </row>
    <row r="54" spans="1:12" x14ac:dyDescent="0.25">
      <c r="A54" s="29"/>
      <c r="B54" s="65"/>
      <c r="C54" s="65"/>
      <c r="D54" s="65"/>
      <c r="E54" s="65"/>
      <c r="K54"/>
      <c r="L54"/>
    </row>
    <row r="55" spans="1:12" x14ac:dyDescent="0.25">
      <c r="A55" s="45" t="s">
        <v>48</v>
      </c>
      <c r="B55" s="65"/>
      <c r="C55" s="65"/>
      <c r="D55" s="65"/>
      <c r="E55" s="65"/>
      <c r="K55"/>
      <c r="L5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Q55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14" sqref="D14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37201</v>
      </c>
      <c r="M2" s="3"/>
    </row>
    <row r="3" spans="1:17" ht="17.399999999999999" x14ac:dyDescent="0.3">
      <c r="A3" s="5">
        <v>37200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414371.02600002475</v>
      </c>
      <c r="C8" s="68"/>
      <c r="D8" s="68">
        <v>414371.02600002475</v>
      </c>
      <c r="E8" s="68">
        <v>0</v>
      </c>
      <c r="F8" s="68">
        <v>388300</v>
      </c>
      <c r="G8" s="69"/>
      <c r="H8" s="68">
        <v>388300</v>
      </c>
      <c r="I8" s="68"/>
      <c r="J8" s="68"/>
      <c r="K8" s="68"/>
      <c r="L8" s="68">
        <v>26071.026000024751</v>
      </c>
      <c r="M8" s="12"/>
      <c r="N8" s="46"/>
      <c r="O8" s="46"/>
      <c r="Q8" s="46"/>
    </row>
    <row r="9" spans="1:17" x14ac:dyDescent="0.25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2739530.0943527464</v>
      </c>
      <c r="C12" s="68"/>
      <c r="D12" s="68">
        <v>2739530.0943527464</v>
      </c>
      <c r="E12" s="68">
        <v>0</v>
      </c>
      <c r="F12" s="68">
        <v>2511837.81</v>
      </c>
      <c r="G12" s="68"/>
      <c r="H12" s="68">
        <v>2511837.81</v>
      </c>
      <c r="I12" s="68"/>
      <c r="J12" s="68"/>
      <c r="K12" s="68"/>
      <c r="L12" s="68">
        <v>227692.28435274633</v>
      </c>
      <c r="M12" s="12"/>
      <c r="N12" s="46"/>
      <c r="O12" s="46"/>
    </row>
    <row r="13" spans="1:17" x14ac:dyDescent="0.25">
      <c r="A13" t="s">
        <v>29</v>
      </c>
      <c r="B13" s="68">
        <v>932350.12000000477</v>
      </c>
      <c r="C13" s="68"/>
      <c r="D13" s="68">
        <v>932350.12000000477</v>
      </c>
      <c r="E13" s="68">
        <v>0</v>
      </c>
      <c r="F13" s="68">
        <v>1142964</v>
      </c>
      <c r="G13" s="68"/>
      <c r="H13" s="68">
        <v>1142964</v>
      </c>
      <c r="I13" s="68"/>
      <c r="J13" s="68"/>
      <c r="K13" s="68"/>
      <c r="L13" s="68">
        <v>-210613.87999999523</v>
      </c>
      <c r="M13" s="12"/>
      <c r="N13" s="46"/>
      <c r="O13" s="46"/>
    </row>
    <row r="14" spans="1:17" x14ac:dyDescent="0.25">
      <c r="A14" t="s">
        <v>9</v>
      </c>
      <c r="B14" s="68">
        <v>47035408.195999786</v>
      </c>
      <c r="C14" s="46">
        <v>9936510</v>
      </c>
      <c r="D14" s="68">
        <v>37098898.195999786</v>
      </c>
      <c r="E14" s="68">
        <v>-34511776.599999994</v>
      </c>
      <c r="F14" s="68">
        <v>15063490</v>
      </c>
      <c r="G14" s="69">
        <v>15063490</v>
      </c>
      <c r="H14" s="68">
        <v>0</v>
      </c>
      <c r="I14" s="69"/>
      <c r="J14" s="69">
        <v>0</v>
      </c>
      <c r="K14" s="69"/>
      <c r="L14" s="68">
        <v>-2539858.4040002078</v>
      </c>
      <c r="M14" s="12"/>
      <c r="N14" s="46"/>
      <c r="O14" s="46"/>
    </row>
    <row r="15" spans="1:17" x14ac:dyDescent="0.25">
      <c r="A15" t="s">
        <v>38</v>
      </c>
      <c r="B15" s="70">
        <v>15165996.004999999</v>
      </c>
      <c r="C15" s="70"/>
      <c r="D15" s="68">
        <v>15165996.004999999</v>
      </c>
      <c r="E15" s="70">
        <v>0</v>
      </c>
      <c r="F15" s="70">
        <v>10646516</v>
      </c>
      <c r="G15" s="54"/>
      <c r="H15" s="54">
        <v>10646516</v>
      </c>
      <c r="I15" s="54">
        <v>1</v>
      </c>
      <c r="J15" s="69">
        <v>-1148514.6000000001</v>
      </c>
      <c r="K15" s="54"/>
      <c r="L15" s="68">
        <v>3370965.4049999989</v>
      </c>
      <c r="M15" s="12"/>
      <c r="N15" s="47"/>
      <c r="O15" s="47"/>
      <c r="Q15" s="47"/>
    </row>
    <row r="16" spans="1:17" x14ac:dyDescent="0.25">
      <c r="A16" t="s">
        <v>10</v>
      </c>
      <c r="B16" s="70">
        <v>315448.30859100027</v>
      </c>
      <c r="C16" s="68"/>
      <c r="D16" s="68">
        <v>315448.30859100027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-59862.69140899973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358839.4</v>
      </c>
      <c r="O17" s="46">
        <v>417220</v>
      </c>
    </row>
    <row r="18" spans="1:15" x14ac:dyDescent="0.25">
      <c r="A18" t="s">
        <v>35</v>
      </c>
      <c r="B18" s="68">
        <v>730137.54</v>
      </c>
      <c r="C18" s="68"/>
      <c r="D18" s="68">
        <v>730137.54</v>
      </c>
      <c r="E18" s="68">
        <v>0</v>
      </c>
      <c r="F18" s="68">
        <v>512020</v>
      </c>
      <c r="G18" s="68"/>
      <c r="H18" s="68">
        <v>512020</v>
      </c>
      <c r="I18" s="68"/>
      <c r="J18" s="68"/>
      <c r="K18" s="68"/>
      <c r="L18" s="68">
        <v>218117.54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32323387.720000047</v>
      </c>
      <c r="C20" s="69"/>
      <c r="D20" s="68">
        <v>32323387.720000047</v>
      </c>
      <c r="E20" s="69">
        <v>0</v>
      </c>
      <c r="F20" s="69">
        <v>25608872</v>
      </c>
      <c r="G20" s="69">
        <v>25608872</v>
      </c>
      <c r="H20" s="68">
        <v>0</v>
      </c>
      <c r="I20" s="69"/>
      <c r="J20" s="69">
        <v>-1979942</v>
      </c>
      <c r="K20" s="69"/>
      <c r="L20" s="68">
        <v>4734573.7200000472</v>
      </c>
      <c r="M20" s="12"/>
      <c r="N20" s="46"/>
      <c r="O20" s="46"/>
    </row>
    <row r="21" spans="1:15" x14ac:dyDescent="0.25">
      <c r="A21" t="s">
        <v>14</v>
      </c>
      <c r="B21" s="68">
        <v>492799.7414212093</v>
      </c>
      <c r="C21" s="68"/>
      <c r="D21" s="68">
        <v>492799.7414212093</v>
      </c>
      <c r="E21" s="68">
        <v>0</v>
      </c>
      <c r="F21" s="68">
        <v>492800</v>
      </c>
      <c r="G21" s="68"/>
      <c r="H21" s="68">
        <v>492800</v>
      </c>
      <c r="I21" s="68"/>
      <c r="J21" s="68"/>
      <c r="K21" s="68"/>
      <c r="L21" s="68">
        <v>-0.25857879070099443</v>
      </c>
      <c r="M21" s="12"/>
      <c r="N21" s="46"/>
      <c r="O21" s="46"/>
    </row>
    <row r="22" spans="1:15" x14ac:dyDescent="0.25">
      <c r="A22" t="s">
        <v>15</v>
      </c>
      <c r="B22" s="68">
        <v>5.9000006940323146E-2</v>
      </c>
      <c r="C22" s="68"/>
      <c r="D22" s="68">
        <v>5.9000006940323146E-2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5.9000006940323146E-2</v>
      </c>
      <c r="M22" s="12"/>
      <c r="N22" s="46"/>
      <c r="O22" s="46"/>
    </row>
    <row r="23" spans="1:15" x14ac:dyDescent="0.25">
      <c r="A23" t="s">
        <v>27</v>
      </c>
      <c r="B23" s="68">
        <v>64008.08</v>
      </c>
      <c r="C23" s="68"/>
      <c r="D23" s="68">
        <v>64008.08</v>
      </c>
      <c r="E23" s="68">
        <v>0</v>
      </c>
      <c r="F23" s="68">
        <v>70000</v>
      </c>
      <c r="G23" s="68"/>
      <c r="H23" s="68">
        <v>70000</v>
      </c>
      <c r="I23" s="68"/>
      <c r="J23" s="68"/>
      <c r="K23" s="68"/>
      <c r="L23" s="68">
        <v>-5991.9199999999837</v>
      </c>
      <c r="M23" s="12"/>
      <c r="N23" s="46"/>
      <c r="O23" s="46"/>
    </row>
    <row r="24" spans="1:15" x14ac:dyDescent="0.25">
      <c r="A24" t="s">
        <v>12</v>
      </c>
      <c r="B24" s="68">
        <v>127421.93</v>
      </c>
      <c r="C24" s="68"/>
      <c r="D24" s="68">
        <v>127421.93</v>
      </c>
      <c r="E24" s="68">
        <v>0</v>
      </c>
      <c r="F24" s="68">
        <v>147000</v>
      </c>
      <c r="G24" s="68"/>
      <c r="H24" s="68">
        <v>147000</v>
      </c>
      <c r="I24" s="68"/>
      <c r="J24" s="68"/>
      <c r="K24" s="68"/>
      <c r="L24" s="68">
        <v>-19578.07</v>
      </c>
      <c r="M24" s="12"/>
      <c r="N24" s="46"/>
      <c r="O24" s="46"/>
    </row>
    <row r="25" spans="1:15" ht="12" customHeight="1" x14ac:dyDescent="0.25">
      <c r="A25" s="18" t="s">
        <v>37</v>
      </c>
      <c r="B25" s="68">
        <v>6129837.1799999941</v>
      </c>
      <c r="C25" s="68"/>
      <c r="D25" s="68">
        <v>6129837.1799999941</v>
      </c>
      <c r="E25" s="69">
        <v>0</v>
      </c>
      <c r="F25" s="69">
        <v>5570731</v>
      </c>
      <c r="G25" s="69">
        <v>5570731</v>
      </c>
      <c r="H25" s="69">
        <v>0</v>
      </c>
      <c r="I25" s="69"/>
      <c r="J25" s="69">
        <v>25030</v>
      </c>
      <c r="K25" s="69"/>
      <c r="L25" s="68">
        <v>584136.17999999411</v>
      </c>
      <c r="M25" s="12"/>
      <c r="N25" s="46"/>
      <c r="O25" s="46"/>
    </row>
    <row r="26" spans="1:15" ht="12" customHeight="1" x14ac:dyDescent="0.25">
      <c r="A26" s="18" t="s">
        <v>40</v>
      </c>
      <c r="B26" s="68">
        <v>65399.230000000447</v>
      </c>
      <c r="C26" s="68"/>
      <c r="D26" s="68">
        <v>65399.230000000447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-21000.769999999553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106536095.71936485</v>
      </c>
      <c r="C28" s="72">
        <v>9936510</v>
      </c>
      <c r="D28" s="72">
        <v>96599585.719364852</v>
      </c>
      <c r="E28" s="72">
        <v>-34511776.599999994</v>
      </c>
      <c r="F28" s="72">
        <v>62616241.810000002</v>
      </c>
      <c r="G28" s="72">
        <v>46243093</v>
      </c>
      <c r="H28" s="72">
        <v>16373148.810000001</v>
      </c>
      <c r="I28" s="72"/>
      <c r="J28" s="72">
        <v>-3103426.6</v>
      </c>
      <c r="K28" s="72"/>
      <c r="L28" s="72">
        <v>6304650.7093648594</v>
      </c>
      <c r="M28" s="40"/>
      <c r="N28" s="39">
        <v>358839.4</v>
      </c>
      <c r="O28" s="39">
        <v>417220</v>
      </c>
    </row>
    <row r="29" spans="1:15" s="17" customFormat="1" hidden="1" x14ac:dyDescent="0.25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106536095.71936485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3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>
        <v>6304650.7093648557</v>
      </c>
      <c r="M33" s="18"/>
    </row>
    <row r="34" spans="1:13" x14ac:dyDescent="0.25">
      <c r="A34" s="18"/>
      <c r="C34" s="87" t="s">
        <v>46</v>
      </c>
      <c r="D34" s="87"/>
      <c r="K34" s="18"/>
      <c r="L34"/>
    </row>
    <row r="35" spans="1:13" x14ac:dyDescent="0.25">
      <c r="A35" s="48" t="s">
        <v>41</v>
      </c>
      <c r="B35" s="49" t="s">
        <v>45</v>
      </c>
      <c r="C35" s="49" t="s">
        <v>4</v>
      </c>
      <c r="D35" s="50" t="s">
        <v>5</v>
      </c>
      <c r="E35" s="50" t="s">
        <v>49</v>
      </c>
      <c r="F35" s="50" t="s">
        <v>50</v>
      </c>
      <c r="K35" s="18"/>
      <c r="L35"/>
    </row>
    <row r="36" spans="1:13" x14ac:dyDescent="0.25">
      <c r="A36" s="18" t="s">
        <v>47</v>
      </c>
      <c r="B36" s="53">
        <v>50000000</v>
      </c>
      <c r="C36" s="53">
        <v>0</v>
      </c>
      <c r="D36" s="53">
        <v>5570731</v>
      </c>
      <c r="E36" s="53">
        <v>5570731</v>
      </c>
      <c r="F36" s="52">
        <v>44429269</v>
      </c>
      <c r="K36" s="18"/>
      <c r="L36"/>
    </row>
    <row r="37" spans="1:13" x14ac:dyDescent="0.25">
      <c r="A37" s="18" t="s">
        <v>42</v>
      </c>
      <c r="B37" s="53">
        <v>75000000</v>
      </c>
      <c r="C37" s="53">
        <v>0</v>
      </c>
      <c r="D37" s="53">
        <v>25608872</v>
      </c>
      <c r="E37" s="53">
        <v>25608872</v>
      </c>
      <c r="F37" s="52">
        <v>49391128</v>
      </c>
      <c r="K37" s="18"/>
      <c r="L37"/>
    </row>
    <row r="38" spans="1:13" x14ac:dyDescent="0.25">
      <c r="A38" s="18" t="s">
        <v>43</v>
      </c>
      <c r="B38" s="53">
        <v>25000000</v>
      </c>
      <c r="C38" s="53">
        <v>9936510</v>
      </c>
      <c r="D38" s="53">
        <v>15063490</v>
      </c>
      <c r="E38" s="53">
        <v>25000000</v>
      </c>
      <c r="F38" s="52">
        <v>0</v>
      </c>
      <c r="K38" s="18"/>
      <c r="L38"/>
    </row>
    <row r="39" spans="1:13" x14ac:dyDescent="0.25">
      <c r="A39" s="18" t="s">
        <v>44</v>
      </c>
      <c r="B39" s="55">
        <v>20000000</v>
      </c>
      <c r="C39" s="55"/>
      <c r="D39" s="55"/>
      <c r="E39" s="55">
        <v>0</v>
      </c>
      <c r="F39" s="56">
        <v>20000000</v>
      </c>
      <c r="K39" s="18"/>
      <c r="L39"/>
    </row>
    <row r="40" spans="1:13" ht="13.8" thickBot="1" x14ac:dyDescent="0.3">
      <c r="A40" s="18"/>
      <c r="B40" s="57">
        <v>170000000</v>
      </c>
      <c r="C40" s="57">
        <v>9936510</v>
      </c>
      <c r="D40" s="57">
        <v>46243093</v>
      </c>
      <c r="E40" s="57">
        <v>56179603</v>
      </c>
      <c r="F40" s="57">
        <v>113820397</v>
      </c>
      <c r="K40" s="18"/>
      <c r="L40"/>
    </row>
    <row r="41" spans="1:13" ht="13.8" thickTop="1" x14ac:dyDescent="0.25">
      <c r="A41" s="18"/>
      <c r="K41" s="18"/>
      <c r="L41"/>
    </row>
    <row r="42" spans="1:13" x14ac:dyDescent="0.25">
      <c r="A42" s="19" t="s">
        <v>51</v>
      </c>
      <c r="B42" s="58"/>
      <c r="C42" s="58"/>
      <c r="D42" s="58"/>
      <c r="E42" s="58"/>
      <c r="F42" s="59"/>
      <c r="G42" s="59"/>
      <c r="H42" s="20"/>
      <c r="I42" s="59"/>
      <c r="J42" s="59"/>
      <c r="K42"/>
      <c r="L42"/>
    </row>
    <row r="43" spans="1:13" x14ac:dyDescent="0.25">
      <c r="A43" s="21" t="s">
        <v>5</v>
      </c>
      <c r="B43" s="60"/>
      <c r="C43" s="60"/>
      <c r="D43" s="60"/>
      <c r="E43" s="60"/>
      <c r="F43" s="61">
        <v>15063490</v>
      </c>
      <c r="G43" s="59"/>
      <c r="H43" s="19"/>
      <c r="I43" s="59"/>
      <c r="J43" s="59"/>
      <c r="K43" s="22"/>
      <c r="L43"/>
    </row>
    <row r="44" spans="1:13" x14ac:dyDescent="0.25">
      <c r="A44" s="21" t="s">
        <v>16</v>
      </c>
      <c r="B44" s="60"/>
      <c r="C44" s="60"/>
      <c r="D44" s="60"/>
      <c r="E44" s="60"/>
      <c r="F44" s="61">
        <v>0</v>
      </c>
      <c r="G44" s="59"/>
      <c r="H44" s="20"/>
      <c r="I44" s="59"/>
      <c r="J44" s="59"/>
      <c r="K44"/>
      <c r="L44"/>
    </row>
    <row r="45" spans="1:13" x14ac:dyDescent="0.25">
      <c r="A45" s="21" t="s">
        <v>17</v>
      </c>
      <c r="B45" s="60"/>
      <c r="C45" s="60"/>
      <c r="D45" s="60"/>
      <c r="E45" s="60"/>
      <c r="F45" s="62">
        <v>15063490</v>
      </c>
      <c r="G45" s="59"/>
      <c r="H45" s="20"/>
      <c r="I45" s="59"/>
      <c r="J45" s="59"/>
      <c r="K45"/>
      <c r="L45"/>
    </row>
    <row r="46" spans="1:13" x14ac:dyDescent="0.25">
      <c r="A46" s="21"/>
      <c r="B46" s="60"/>
      <c r="C46" s="60"/>
      <c r="D46" s="60"/>
      <c r="E46" s="60"/>
      <c r="F46" s="63"/>
      <c r="G46" s="59"/>
      <c r="H46" s="20"/>
      <c r="I46" s="59"/>
      <c r="J46" s="59"/>
      <c r="K46"/>
      <c r="L46"/>
    </row>
    <row r="47" spans="1:13" x14ac:dyDescent="0.25">
      <c r="A47" s="23" t="s">
        <v>18</v>
      </c>
      <c r="B47" s="24"/>
      <c r="C47" s="24"/>
      <c r="D47" s="24"/>
      <c r="E47" s="24"/>
      <c r="F47" s="59"/>
      <c r="G47" s="59"/>
      <c r="H47" s="20"/>
      <c r="I47" s="59"/>
      <c r="J47" s="59"/>
      <c r="K47"/>
      <c r="L47"/>
    </row>
    <row r="48" spans="1:13" x14ac:dyDescent="0.25">
      <c r="A48" s="21" t="s">
        <v>19</v>
      </c>
      <c r="B48" s="60"/>
      <c r="C48" s="60"/>
      <c r="D48" s="60"/>
      <c r="E48" s="60"/>
      <c r="F48" s="61">
        <v>15063490</v>
      </c>
      <c r="G48" s="59"/>
      <c r="H48" s="20"/>
      <c r="I48" s="59"/>
      <c r="J48" s="59"/>
      <c r="K48"/>
      <c r="L48"/>
    </row>
    <row r="49" spans="1:12" x14ac:dyDescent="0.25">
      <c r="A49" s="21" t="s">
        <v>4</v>
      </c>
      <c r="B49" s="60"/>
      <c r="C49" s="60"/>
      <c r="D49" s="60"/>
      <c r="E49" s="60"/>
      <c r="F49" s="61">
        <v>18655272.5</v>
      </c>
      <c r="G49" s="59" t="s">
        <v>20</v>
      </c>
      <c r="H49" s="20"/>
      <c r="I49" s="59"/>
      <c r="J49" s="59"/>
      <c r="K49"/>
      <c r="L49"/>
    </row>
    <row r="50" spans="1:12" x14ac:dyDescent="0.25">
      <c r="A50" s="21" t="s">
        <v>21</v>
      </c>
      <c r="B50" s="60"/>
      <c r="C50" s="60"/>
      <c r="D50" s="60"/>
      <c r="E50" s="60"/>
      <c r="F50" s="64">
        <v>34511776.599999994</v>
      </c>
      <c r="G50" s="59"/>
      <c r="H50" s="20"/>
      <c r="I50" s="59"/>
      <c r="J50" s="59"/>
      <c r="K50"/>
      <c r="L50"/>
    </row>
    <row r="51" spans="1:12" ht="13.8" thickBot="1" x14ac:dyDescent="0.3">
      <c r="A51" s="25" t="s">
        <v>22</v>
      </c>
      <c r="B51" s="26"/>
      <c r="C51" s="26"/>
      <c r="D51" s="26"/>
      <c r="E51" s="26"/>
      <c r="F51" s="27">
        <v>25000000</v>
      </c>
      <c r="G51" s="59" t="s">
        <v>23</v>
      </c>
      <c r="H51" s="28"/>
      <c r="I51" s="59"/>
      <c r="J51" s="59"/>
      <c r="K51"/>
      <c r="L51"/>
    </row>
    <row r="52" spans="1:12" ht="13.8" thickTop="1" x14ac:dyDescent="0.25">
      <c r="A52" s="29"/>
      <c r="B52" s="65"/>
      <c r="C52" s="65"/>
      <c r="D52" s="65"/>
      <c r="E52" s="65"/>
      <c r="K52"/>
      <c r="L52"/>
    </row>
    <row r="53" spans="1:12" x14ac:dyDescent="0.25">
      <c r="A53" s="30" t="s">
        <v>24</v>
      </c>
      <c r="B53" s="66"/>
      <c r="C53" s="66"/>
      <c r="D53" s="66"/>
      <c r="E53" s="66"/>
      <c r="F53" s="67"/>
      <c r="G53" s="67"/>
      <c r="H53" s="31"/>
      <c r="I53" s="67"/>
      <c r="J53" s="67"/>
      <c r="K53"/>
      <c r="L53"/>
    </row>
    <row r="54" spans="1:12" x14ac:dyDescent="0.25">
      <c r="A54" s="29"/>
      <c r="B54" s="65"/>
      <c r="C54" s="65"/>
      <c r="D54" s="65"/>
      <c r="E54" s="65"/>
      <c r="K54"/>
      <c r="L54"/>
    </row>
    <row r="55" spans="1:12" x14ac:dyDescent="0.25">
      <c r="A55" s="45" t="s">
        <v>48</v>
      </c>
      <c r="B55" s="65"/>
      <c r="C55" s="65"/>
      <c r="D55" s="65"/>
      <c r="E55" s="65"/>
      <c r="K55"/>
      <c r="L5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Q52"/>
  <sheetViews>
    <sheetView zoomScale="70" workbookViewId="0">
      <pane xSplit="1" ySplit="6" topLeftCell="B10" activePane="bottomRight" state="frozen"/>
      <selection pane="topRight" activeCell="B1" sqref="B1"/>
      <selection pane="bottomLeft" activeCell="A7" sqref="A7"/>
      <selection pane="bottomRight" activeCell="L6" sqref="L6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37202</v>
      </c>
      <c r="M2" s="3"/>
    </row>
    <row r="3" spans="1:17" ht="17.399999999999999" x14ac:dyDescent="0.3">
      <c r="A3" s="5">
        <v>37201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401733.02600002475</v>
      </c>
      <c r="C8" s="68"/>
      <c r="D8" s="68">
        <v>401733.02600002475</v>
      </c>
      <c r="E8" s="68">
        <v>0</v>
      </c>
      <c r="F8" s="68">
        <v>388300</v>
      </c>
      <c r="G8" s="69"/>
      <c r="H8" s="68">
        <v>388300</v>
      </c>
      <c r="I8" s="68"/>
      <c r="J8" s="68"/>
      <c r="K8" s="68"/>
      <c r="L8" s="68">
        <v>13433.026000024751</v>
      </c>
      <c r="M8" s="12"/>
      <c r="N8" s="46"/>
      <c r="O8" s="46"/>
      <c r="Q8" s="46"/>
    </row>
    <row r="9" spans="1:17" x14ac:dyDescent="0.25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5">
      <c r="A10" t="s">
        <v>26</v>
      </c>
      <c r="B10" s="68">
        <v>-0.77999997138977051</v>
      </c>
      <c r="C10" s="70"/>
      <c r="D10" s="68">
        <v>-0.77999997138977051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-0.77999997138977051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2914496.9235464423</v>
      </c>
      <c r="C12" s="68"/>
      <c r="D12" s="68">
        <v>2914496.9235464423</v>
      </c>
      <c r="E12" s="68">
        <v>0</v>
      </c>
      <c r="F12" s="68">
        <v>2556195.27</v>
      </c>
      <c r="G12" s="68"/>
      <c r="H12" s="68">
        <v>2556195.27</v>
      </c>
      <c r="I12" s="68"/>
      <c r="J12" s="68"/>
      <c r="K12" s="68"/>
      <c r="L12" s="68">
        <v>358301.65354644228</v>
      </c>
      <c r="M12" s="12"/>
      <c r="N12" s="46"/>
      <c r="O12" s="46"/>
    </row>
    <row r="13" spans="1:17" x14ac:dyDescent="0.25">
      <c r="A13" t="s">
        <v>29</v>
      </c>
      <c r="B13" s="68">
        <v>1006198.7600000054</v>
      </c>
      <c r="C13" s="68"/>
      <c r="D13" s="68">
        <v>1006198.7600000054</v>
      </c>
      <c r="E13" s="68">
        <v>0</v>
      </c>
      <c r="F13" s="68">
        <v>1264464</v>
      </c>
      <c r="G13" s="68"/>
      <c r="H13" s="68">
        <v>1264464</v>
      </c>
      <c r="I13" s="68"/>
      <c r="J13" s="68"/>
      <c r="K13" s="68"/>
      <c r="L13" s="68">
        <v>-258265.23999999464</v>
      </c>
      <c r="M13" s="12"/>
      <c r="N13" s="46"/>
      <c r="O13" s="46"/>
    </row>
    <row r="14" spans="1:17" x14ac:dyDescent="0.25">
      <c r="A14" t="s">
        <v>9</v>
      </c>
      <c r="B14" s="68">
        <v>53235570.395999774</v>
      </c>
      <c r="C14" s="68"/>
      <c r="D14" s="68">
        <v>53235570.395999774</v>
      </c>
      <c r="E14" s="68">
        <v>-34945905.200000003</v>
      </c>
      <c r="F14" s="68">
        <v>13036837</v>
      </c>
      <c r="G14" s="69"/>
      <c r="H14" s="68">
        <v>13036837</v>
      </c>
      <c r="I14" s="69"/>
      <c r="J14" s="69"/>
      <c r="K14" s="69"/>
      <c r="L14" s="68">
        <v>5252828.1959997714</v>
      </c>
      <c r="M14" s="12"/>
      <c r="N14" s="46"/>
      <c r="O14" s="46"/>
    </row>
    <row r="15" spans="1:17" x14ac:dyDescent="0.25">
      <c r="A15" t="s">
        <v>38</v>
      </c>
      <c r="B15" s="70">
        <v>10674383.944999995</v>
      </c>
      <c r="C15" s="70"/>
      <c r="D15" s="68">
        <v>10674383.944999995</v>
      </c>
      <c r="E15" s="70">
        <v>0</v>
      </c>
      <c r="F15" s="70">
        <v>10894016</v>
      </c>
      <c r="G15" s="54">
        <v>219632</v>
      </c>
      <c r="H15" s="54">
        <v>10674384</v>
      </c>
      <c r="I15" s="54">
        <v>1</v>
      </c>
      <c r="J15" s="69">
        <v>219632.06</v>
      </c>
      <c r="K15" s="54"/>
      <c r="L15" s="68">
        <v>4.9999947077594697E-3</v>
      </c>
      <c r="M15" s="12"/>
      <c r="N15" s="47"/>
      <c r="O15" s="47"/>
      <c r="Q15" s="47"/>
    </row>
    <row r="16" spans="1:17" x14ac:dyDescent="0.25">
      <c r="A16" t="s">
        <v>10</v>
      </c>
      <c r="B16" s="70">
        <v>167711.30859100024</v>
      </c>
      <c r="C16" s="68"/>
      <c r="D16" s="68">
        <v>167711.30859100024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-207599.69140899976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427279.4</v>
      </c>
      <c r="O17" s="46">
        <v>227220</v>
      </c>
    </row>
    <row r="18" spans="1:15" x14ac:dyDescent="0.25">
      <c r="A18" t="s">
        <v>35</v>
      </c>
      <c r="B18" s="68">
        <v>543612.57999999996</v>
      </c>
      <c r="C18" s="68"/>
      <c r="D18" s="68">
        <v>543612.57999999996</v>
      </c>
      <c r="E18" s="68">
        <v>0</v>
      </c>
      <c r="F18" s="68">
        <v>704020</v>
      </c>
      <c r="G18" s="68"/>
      <c r="H18" s="68">
        <v>704020</v>
      </c>
      <c r="I18" s="68"/>
      <c r="J18" s="68"/>
      <c r="K18" s="68"/>
      <c r="L18" s="68">
        <v>-160407.42000000001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40451767.020000145</v>
      </c>
      <c r="C20" s="69"/>
      <c r="D20" s="68">
        <v>40451767.020000145</v>
      </c>
      <c r="E20" s="69">
        <v>0</v>
      </c>
      <c r="F20" s="69">
        <v>30352815</v>
      </c>
      <c r="G20" s="69">
        <v>30352815</v>
      </c>
      <c r="H20" s="68">
        <v>0</v>
      </c>
      <c r="I20" s="69"/>
      <c r="J20" s="69">
        <v>4743943</v>
      </c>
      <c r="K20" s="69"/>
      <c r="L20" s="68">
        <v>14842895.020000145</v>
      </c>
      <c r="M20" s="12"/>
      <c r="N20" s="46"/>
      <c r="O20" s="46"/>
    </row>
    <row r="21" spans="1:15" x14ac:dyDescent="0.25">
      <c r="A21" t="s">
        <v>14</v>
      </c>
      <c r="B21" s="68">
        <v>-78261.158578790724</v>
      </c>
      <c r="C21" s="68"/>
      <c r="D21" s="68">
        <v>-78261.158578790724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-78261.158578790724</v>
      </c>
      <c r="M21" s="12"/>
      <c r="N21" s="46"/>
      <c r="O21" s="46"/>
    </row>
    <row r="22" spans="1:15" x14ac:dyDescent="0.25">
      <c r="A22" t="s">
        <v>15</v>
      </c>
      <c r="B22" s="68">
        <v>5.9000006940323146E-2</v>
      </c>
      <c r="C22" s="68"/>
      <c r="D22" s="68">
        <v>5.9000006940323146E-2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5.9000006940323146E-2</v>
      </c>
      <c r="M22" s="12"/>
      <c r="N22" s="46"/>
      <c r="O22" s="46"/>
    </row>
    <row r="23" spans="1:15" x14ac:dyDescent="0.25">
      <c r="A23" t="s">
        <v>27</v>
      </c>
      <c r="B23" s="68">
        <v>53786.68</v>
      </c>
      <c r="C23" s="68"/>
      <c r="D23" s="68">
        <v>53786.68</v>
      </c>
      <c r="E23" s="68">
        <v>0</v>
      </c>
      <c r="F23" s="68">
        <v>48000</v>
      </c>
      <c r="G23" s="68"/>
      <c r="H23" s="68">
        <v>48000</v>
      </c>
      <c r="I23" s="68"/>
      <c r="J23" s="68"/>
      <c r="K23" s="68"/>
      <c r="L23" s="68">
        <v>5786.679999999993</v>
      </c>
      <c r="M23" s="12"/>
      <c r="N23" s="46"/>
      <c r="O23" s="46"/>
    </row>
    <row r="24" spans="1:15" x14ac:dyDescent="0.25">
      <c r="A24" t="s">
        <v>12</v>
      </c>
      <c r="B24" s="68">
        <v>103001.93</v>
      </c>
      <c r="C24" s="68"/>
      <c r="D24" s="68">
        <v>103001.93</v>
      </c>
      <c r="E24" s="68">
        <v>0</v>
      </c>
      <c r="F24" s="68">
        <v>147000</v>
      </c>
      <c r="G24" s="68"/>
      <c r="H24" s="68">
        <v>147000</v>
      </c>
      <c r="I24" s="68"/>
      <c r="J24" s="68"/>
      <c r="K24" s="68"/>
      <c r="L24" s="68">
        <v>-43998.07</v>
      </c>
      <c r="M24" s="12"/>
      <c r="N24" s="46"/>
      <c r="O24" s="46"/>
    </row>
    <row r="25" spans="1:15" ht="12" customHeight="1" x14ac:dyDescent="0.25">
      <c r="A25" s="18" t="s">
        <v>37</v>
      </c>
      <c r="B25" s="68">
        <v>5798134.9799999949</v>
      </c>
      <c r="C25" s="68"/>
      <c r="D25" s="68">
        <v>5798134.9799999949</v>
      </c>
      <c r="E25" s="69">
        <v>0</v>
      </c>
      <c r="F25" s="69">
        <v>5506807</v>
      </c>
      <c r="G25" s="69">
        <v>5506807</v>
      </c>
      <c r="H25" s="69">
        <v>0</v>
      </c>
      <c r="I25" s="69"/>
      <c r="J25" s="69">
        <v>-63924</v>
      </c>
      <c r="K25" s="69"/>
      <c r="L25" s="68">
        <v>227403.97999999486</v>
      </c>
      <c r="M25" s="12"/>
      <c r="N25" s="46"/>
      <c r="O25" s="46"/>
    </row>
    <row r="26" spans="1:15" ht="12" customHeight="1" x14ac:dyDescent="0.25">
      <c r="A26" s="18" t="s">
        <v>40</v>
      </c>
      <c r="B26" s="68">
        <v>97154.710000000458</v>
      </c>
      <c r="C26" s="68"/>
      <c r="D26" s="68">
        <v>97154.710000000458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10754.710000000458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115369290.64855862</v>
      </c>
      <c r="C28" s="72">
        <v>0</v>
      </c>
      <c r="D28" s="72">
        <v>115369290.64855862</v>
      </c>
      <c r="E28" s="72">
        <v>-34945905.200000003</v>
      </c>
      <c r="F28" s="72">
        <v>65360165.269999996</v>
      </c>
      <c r="G28" s="72">
        <v>36079254</v>
      </c>
      <c r="H28" s="72">
        <v>29280911.27</v>
      </c>
      <c r="I28" s="72"/>
      <c r="J28" s="72">
        <v>4899651.0599999996</v>
      </c>
      <c r="K28" s="72"/>
      <c r="L28" s="72">
        <v>19962871.238558628</v>
      </c>
      <c r="M28" s="40"/>
      <c r="N28" s="39">
        <v>427279.4</v>
      </c>
      <c r="O28" s="39">
        <v>227220</v>
      </c>
    </row>
    <row r="29" spans="1:15" s="17" customFormat="1" hidden="1" x14ac:dyDescent="0.25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115369290.64855862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3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>
        <v>19962871.238558616</v>
      </c>
      <c r="M33" s="18"/>
    </row>
    <row r="34" spans="1:13" x14ac:dyDescent="0.25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</row>
    <row r="35" spans="1:13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</row>
    <row r="36" spans="1:13" x14ac:dyDescent="0.25">
      <c r="A36" s="18" t="s">
        <v>47</v>
      </c>
      <c r="B36" s="68">
        <v>50000000</v>
      </c>
      <c r="C36" s="68">
        <v>0</v>
      </c>
      <c r="D36" s="68">
        <v>5506807</v>
      </c>
      <c r="E36" s="68">
        <v>5506807</v>
      </c>
      <c r="F36" s="70">
        <v>44493193</v>
      </c>
      <c r="G36" s="70"/>
      <c r="H36" s="71"/>
      <c r="I36" s="70"/>
      <c r="J36" s="70"/>
      <c r="K36" s="70"/>
      <c r="L36" s="70"/>
      <c r="M36" s="18"/>
    </row>
    <row r="37" spans="1:13" x14ac:dyDescent="0.25">
      <c r="A37" s="18" t="s">
        <v>42</v>
      </c>
      <c r="B37" s="68">
        <v>75000000</v>
      </c>
      <c r="C37" s="68">
        <v>0</v>
      </c>
      <c r="D37" s="68">
        <v>30352815</v>
      </c>
      <c r="E37" s="68">
        <v>30352815</v>
      </c>
      <c r="F37" s="70">
        <v>44647185</v>
      </c>
      <c r="G37" s="70"/>
      <c r="H37" s="71"/>
      <c r="I37" s="70"/>
      <c r="J37" s="70"/>
      <c r="K37" s="70"/>
      <c r="L37" s="70"/>
      <c r="M37" s="18"/>
    </row>
    <row r="38" spans="1:13" x14ac:dyDescent="0.25">
      <c r="A38" s="18" t="s">
        <v>44</v>
      </c>
      <c r="B38" s="81">
        <v>20000000</v>
      </c>
      <c r="C38" s="81">
        <v>0</v>
      </c>
      <c r="D38" s="81">
        <v>219632</v>
      </c>
      <c r="E38" s="81">
        <v>219632</v>
      </c>
      <c r="F38" s="82">
        <v>19780368</v>
      </c>
      <c r="G38" s="70"/>
      <c r="H38" s="71"/>
      <c r="I38" s="70"/>
      <c r="J38" s="70"/>
      <c r="K38" s="70"/>
      <c r="L38" s="70"/>
      <c r="M38" s="18"/>
    </row>
    <row r="39" spans="1:13" ht="13.8" thickBot="1" x14ac:dyDescent="0.3">
      <c r="A39" s="18"/>
      <c r="B39" s="83">
        <v>145000000</v>
      </c>
      <c r="C39" s="83">
        <v>0</v>
      </c>
      <c r="D39" s="83">
        <v>36079254</v>
      </c>
      <c r="E39" s="83">
        <v>36079254</v>
      </c>
      <c r="F39" s="84">
        <v>108920746</v>
      </c>
      <c r="G39" s="70"/>
      <c r="H39" s="71"/>
      <c r="I39" s="70"/>
      <c r="J39" s="70"/>
      <c r="K39" s="70"/>
      <c r="L39" s="70"/>
      <c r="M39" s="18"/>
    </row>
    <row r="40" spans="1:13" ht="13.8" thickTop="1" x14ac:dyDescent="0.25">
      <c r="A40" s="18"/>
      <c r="M40" s="18"/>
    </row>
    <row r="41" spans="1:13" x14ac:dyDescent="0.25">
      <c r="A41" s="29"/>
      <c r="B41" s="65"/>
      <c r="C41" s="65"/>
      <c r="D41" s="65"/>
      <c r="E41" s="65"/>
    </row>
    <row r="42" spans="1:13" x14ac:dyDescent="0.25">
      <c r="A42" s="29"/>
      <c r="B42" s="65"/>
      <c r="C42" s="65"/>
      <c r="D42" s="65"/>
      <c r="E42" s="65"/>
    </row>
    <row r="43" spans="1:13" x14ac:dyDescent="0.25">
      <c r="A43" s="45" t="s">
        <v>48</v>
      </c>
      <c r="B43" s="65"/>
      <c r="C43" s="65"/>
      <c r="D43" s="65"/>
      <c r="E43" s="65"/>
    </row>
    <row r="44" spans="1:13" x14ac:dyDescent="0.25">
      <c r="A44" s="29" t="s">
        <v>39</v>
      </c>
      <c r="B44" s="65"/>
      <c r="C44" s="65"/>
      <c r="D44" s="65"/>
      <c r="E44" s="65"/>
    </row>
    <row r="45" spans="1:13" x14ac:dyDescent="0.25">
      <c r="A45" s="29"/>
      <c r="B45" s="65"/>
      <c r="C45" s="65"/>
      <c r="D45" s="65"/>
      <c r="E45" s="65"/>
    </row>
    <row r="46" spans="1:13" x14ac:dyDescent="0.25">
      <c r="A46" s="29"/>
      <c r="B46" s="65"/>
      <c r="C46" s="65"/>
      <c r="D46" s="65"/>
      <c r="E46" s="65"/>
    </row>
    <row r="47" spans="1:13" x14ac:dyDescent="0.25">
      <c r="A47" s="29"/>
      <c r="B47" s="65"/>
      <c r="C47" s="65"/>
      <c r="D47" s="65"/>
      <c r="E47" s="65"/>
    </row>
    <row r="48" spans="1:13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Q52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8" sqref="F8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37203</v>
      </c>
      <c r="M2" s="3"/>
    </row>
    <row r="3" spans="1:17" ht="17.399999999999999" x14ac:dyDescent="0.3">
      <c r="A3" s="5">
        <v>37202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368421.02600002475</v>
      </c>
      <c r="C8" s="68"/>
      <c r="D8" s="68">
        <v>368421.02600002475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-52878.973999975249</v>
      </c>
      <c r="M8" s="12"/>
      <c r="N8" s="46"/>
      <c r="O8" s="46"/>
      <c r="Q8" s="46"/>
    </row>
    <row r="9" spans="1:17" x14ac:dyDescent="0.25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2740328.7893651831</v>
      </c>
      <c r="C12" s="68"/>
      <c r="D12" s="68">
        <v>2740328.7893651831</v>
      </c>
      <c r="E12" s="68">
        <v>0</v>
      </c>
      <c r="F12" s="68">
        <v>2634927.2000000002</v>
      </c>
      <c r="G12" s="68"/>
      <c r="H12" s="68">
        <v>2634927.2000000002</v>
      </c>
      <c r="I12" s="68"/>
      <c r="J12" s="68"/>
      <c r="K12" s="68"/>
      <c r="L12" s="68">
        <v>105401.58936518291</v>
      </c>
      <c r="M12" s="12"/>
      <c r="N12" s="46"/>
      <c r="O12" s="46"/>
    </row>
    <row r="13" spans="1:17" x14ac:dyDescent="0.25">
      <c r="A13" t="s">
        <v>29</v>
      </c>
      <c r="B13" s="68">
        <v>754661.38000000641</v>
      </c>
      <c r="C13" s="68"/>
      <c r="D13" s="68">
        <v>754661.38000000641</v>
      </c>
      <c r="E13" s="68">
        <v>0</v>
      </c>
      <c r="F13" s="68">
        <v>1264464</v>
      </c>
      <c r="G13" s="68"/>
      <c r="H13" s="68">
        <v>1264464</v>
      </c>
      <c r="I13" s="68"/>
      <c r="J13" s="68"/>
      <c r="K13" s="68"/>
      <c r="L13" s="68">
        <v>-509802.61999999359</v>
      </c>
      <c r="M13" s="12"/>
      <c r="N13" s="46"/>
      <c r="O13" s="46"/>
    </row>
    <row r="14" spans="1:17" x14ac:dyDescent="0.25">
      <c r="A14" t="s">
        <v>9</v>
      </c>
      <c r="B14" s="68">
        <v>47526365.04599978</v>
      </c>
      <c r="C14" s="68"/>
      <c r="D14" s="68">
        <v>47526365.04599978</v>
      </c>
      <c r="E14" s="68">
        <v>-34940777.599999994</v>
      </c>
      <c r="F14" s="68">
        <v>15831923</v>
      </c>
      <c r="G14" s="69"/>
      <c r="H14" s="68">
        <v>15831923</v>
      </c>
      <c r="I14" s="69"/>
      <c r="J14" s="69"/>
      <c r="K14" s="69"/>
      <c r="L14" s="68">
        <v>0.44599978625774384</v>
      </c>
      <c r="M14" s="12"/>
      <c r="N14" s="46"/>
      <c r="O14" s="46"/>
    </row>
    <row r="15" spans="1:17" x14ac:dyDescent="0.25">
      <c r="A15" t="s">
        <v>38</v>
      </c>
      <c r="B15" s="70">
        <v>11003943.064999994</v>
      </c>
      <c r="C15" s="70"/>
      <c r="D15" s="68">
        <v>11003943.064999994</v>
      </c>
      <c r="E15" s="70">
        <v>0</v>
      </c>
      <c r="F15" s="70">
        <v>11059016</v>
      </c>
      <c r="G15" s="54">
        <v>219632</v>
      </c>
      <c r="H15" s="54">
        <v>10839384</v>
      </c>
      <c r="I15" s="54">
        <v>1</v>
      </c>
      <c r="J15" s="69">
        <v>55072.94</v>
      </c>
      <c r="K15" s="54"/>
      <c r="L15" s="68">
        <v>4.999993892852217E-3</v>
      </c>
      <c r="M15" s="12"/>
      <c r="N15" s="47"/>
      <c r="O15" s="47"/>
      <c r="Q15" s="47"/>
    </row>
    <row r="16" spans="1:17" x14ac:dyDescent="0.25">
      <c r="A16" t="s">
        <v>10</v>
      </c>
      <c r="B16" s="70">
        <v>270136.30859100027</v>
      </c>
      <c r="C16" s="68"/>
      <c r="D16" s="68">
        <v>270136.30859100027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-105174.69140899973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253341.9</v>
      </c>
      <c r="O17" s="46">
        <v>179720</v>
      </c>
    </row>
    <row r="18" spans="1:15" x14ac:dyDescent="0.25">
      <c r="A18" t="s">
        <v>35</v>
      </c>
      <c r="B18" s="68">
        <v>802688.02</v>
      </c>
      <c r="C18" s="68"/>
      <c r="D18" s="68">
        <v>802688.02</v>
      </c>
      <c r="E18" s="68">
        <v>0</v>
      </c>
      <c r="F18" s="68">
        <v>641520</v>
      </c>
      <c r="G18" s="68"/>
      <c r="H18" s="68">
        <v>641520</v>
      </c>
      <c r="I18" s="68"/>
      <c r="J18" s="68"/>
      <c r="K18" s="68"/>
      <c r="L18" s="68">
        <v>161168.01999999999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38152577.120000146</v>
      </c>
      <c r="C20" s="69"/>
      <c r="D20" s="68">
        <v>38152577.120000146</v>
      </c>
      <c r="E20" s="69">
        <v>0</v>
      </c>
      <c r="F20" s="69">
        <v>25328862</v>
      </c>
      <c r="G20" s="69"/>
      <c r="H20" s="68">
        <v>25328862</v>
      </c>
      <c r="I20" s="69"/>
      <c r="J20" s="69"/>
      <c r="K20" s="69"/>
      <c r="L20" s="68">
        <v>-29999999.879999854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5">
      <c r="A23" t="s">
        <v>27</v>
      </c>
      <c r="B23" s="68">
        <v>56531.56</v>
      </c>
      <c r="C23" s="68"/>
      <c r="D23" s="68">
        <v>56531.56</v>
      </c>
      <c r="E23" s="68">
        <v>0</v>
      </c>
      <c r="F23" s="68">
        <v>30400</v>
      </c>
      <c r="G23" s="68"/>
      <c r="H23" s="68">
        <v>30400</v>
      </c>
      <c r="I23" s="68"/>
      <c r="J23" s="68"/>
      <c r="K23" s="68"/>
      <c r="L23" s="68">
        <v>26131.56</v>
      </c>
      <c r="M23" s="12"/>
      <c r="N23" s="46"/>
      <c r="O23" s="46"/>
    </row>
    <row r="24" spans="1:15" x14ac:dyDescent="0.25">
      <c r="A24" t="s">
        <v>12</v>
      </c>
      <c r="B24" s="68">
        <v>149809.82999999999</v>
      </c>
      <c r="C24" s="68"/>
      <c r="D24" s="68">
        <v>149809.82999999999</v>
      </c>
      <c r="E24" s="68">
        <v>0</v>
      </c>
      <c r="F24" s="68">
        <v>125000</v>
      </c>
      <c r="G24" s="68"/>
      <c r="H24" s="68">
        <v>125000</v>
      </c>
      <c r="I24" s="68"/>
      <c r="J24" s="68"/>
      <c r="K24" s="68"/>
      <c r="L24" s="68">
        <v>24809.83</v>
      </c>
      <c r="M24" s="12"/>
      <c r="N24" s="46"/>
      <c r="O24" s="46"/>
    </row>
    <row r="25" spans="1:15" ht="12" customHeight="1" x14ac:dyDescent="0.25">
      <c r="A25" s="18" t="s">
        <v>37</v>
      </c>
      <c r="B25" s="68">
        <v>5091174.3799999934</v>
      </c>
      <c r="C25" s="68"/>
      <c r="D25" s="68">
        <v>5091174.3799999934</v>
      </c>
      <c r="E25" s="69">
        <v>0</v>
      </c>
      <c r="F25" s="69">
        <v>5490248</v>
      </c>
      <c r="G25" s="69">
        <v>5490248</v>
      </c>
      <c r="H25" s="69">
        <v>0</v>
      </c>
      <c r="I25" s="69"/>
      <c r="J25" s="69">
        <v>-16559</v>
      </c>
      <c r="K25" s="69"/>
      <c r="L25" s="68">
        <v>-415632.62000000663</v>
      </c>
      <c r="M25" s="12"/>
      <c r="N25" s="46"/>
      <c r="O25" s="46"/>
    </row>
    <row r="26" spans="1:15" ht="12" customHeight="1" x14ac:dyDescent="0.25">
      <c r="A26" s="18" t="s">
        <v>40</v>
      </c>
      <c r="B26" s="68">
        <v>-48256.289999999542</v>
      </c>
      <c r="C26" s="68"/>
      <c r="D26" s="68">
        <v>-48256.289999999542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-134656.29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106868381.09437738</v>
      </c>
      <c r="C28" s="72">
        <v>0</v>
      </c>
      <c r="D28" s="72">
        <v>106868381.09437738</v>
      </c>
      <c r="E28" s="72">
        <v>-34940777.599999994</v>
      </c>
      <c r="F28" s="72">
        <v>63289371.200000003</v>
      </c>
      <c r="G28" s="72">
        <v>5709880</v>
      </c>
      <c r="H28" s="72">
        <v>57579491.200000003</v>
      </c>
      <c r="I28" s="72"/>
      <c r="J28" s="72">
        <v>38513.94</v>
      </c>
      <c r="K28" s="72"/>
      <c r="L28" s="72">
        <v>-30900632.765622616</v>
      </c>
      <c r="M28" s="40"/>
      <c r="N28" s="39">
        <v>253341.9</v>
      </c>
      <c r="O28" s="39">
        <v>179720</v>
      </c>
    </row>
    <row r="29" spans="1:15" s="17" customFormat="1" hidden="1" x14ac:dyDescent="0.25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106868381.09437738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5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8676746.234377386</v>
      </c>
    </row>
    <row r="34" spans="1:15" x14ac:dyDescent="0.25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>
        <v>-30000000</v>
      </c>
      <c r="O34" t="s">
        <v>57</v>
      </c>
    </row>
    <row r="35" spans="1:15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>
        <v>-12823715</v>
      </c>
      <c r="O35" t="s">
        <v>58</v>
      </c>
    </row>
    <row r="36" spans="1:15" x14ac:dyDescent="0.25">
      <c r="A36" s="18" t="s">
        <v>47</v>
      </c>
      <c r="B36" s="68">
        <v>50000000</v>
      </c>
      <c r="C36" s="68">
        <v>0</v>
      </c>
      <c r="D36" s="68">
        <v>5490248</v>
      </c>
      <c r="E36" s="68">
        <v>5490248</v>
      </c>
      <c r="F36" s="70">
        <v>44509752</v>
      </c>
      <c r="G36" s="70"/>
      <c r="H36" s="71"/>
      <c r="I36" s="70"/>
      <c r="J36" s="70"/>
      <c r="K36" s="70"/>
      <c r="L36" s="70"/>
      <c r="M36" s="18"/>
      <c r="N36" s="70">
        <v>3246336</v>
      </c>
      <c r="O36" t="s">
        <v>59</v>
      </c>
    </row>
    <row r="37" spans="1:15" hidden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/>
    </row>
    <row r="38" spans="1:15" x14ac:dyDescent="0.25">
      <c r="A38" s="18" t="s">
        <v>44</v>
      </c>
      <c r="B38" s="81">
        <v>20000000</v>
      </c>
      <c r="C38" s="81">
        <v>0</v>
      </c>
      <c r="D38" s="81">
        <v>219632</v>
      </c>
      <c r="E38" s="81">
        <v>219632</v>
      </c>
      <c r="F38" s="82">
        <v>19780368</v>
      </c>
      <c r="G38" s="70"/>
      <c r="H38" s="71"/>
      <c r="I38" s="70"/>
      <c r="J38" s="70"/>
      <c r="K38" s="70"/>
      <c r="L38" s="70"/>
      <c r="M38" s="18"/>
    </row>
    <row r="39" spans="1:15" ht="13.8" thickBot="1" x14ac:dyDescent="0.3">
      <c r="A39" s="18"/>
      <c r="B39" s="84">
        <f>SUM(B36:B38)</f>
        <v>70000000</v>
      </c>
      <c r="C39" s="84">
        <f>SUM(C36:C38)</f>
        <v>0</v>
      </c>
      <c r="D39" s="84">
        <f>SUM(D36:D38)</f>
        <v>5709880</v>
      </c>
      <c r="E39" s="84">
        <f>SUM(E36:E38)</f>
        <v>5709880</v>
      </c>
      <c r="F39" s="84">
        <f>SUM(F36:F38)</f>
        <v>64290120</v>
      </c>
      <c r="G39" s="70"/>
      <c r="H39" s="71"/>
      <c r="I39" s="70"/>
      <c r="J39" s="70"/>
      <c r="K39" s="70"/>
      <c r="L39" s="70"/>
      <c r="M39" s="18"/>
    </row>
    <row r="40" spans="1:15" ht="13.8" thickTop="1" x14ac:dyDescent="0.25">
      <c r="A40" s="18"/>
      <c r="M40" s="18"/>
    </row>
    <row r="41" spans="1:15" x14ac:dyDescent="0.25">
      <c r="A41" s="29"/>
      <c r="B41" s="65"/>
      <c r="C41" s="65"/>
      <c r="D41" s="65"/>
      <c r="E41" s="65"/>
    </row>
    <row r="42" spans="1:15" x14ac:dyDescent="0.25">
      <c r="A42" s="29"/>
      <c r="B42" s="65"/>
      <c r="C42" s="65"/>
      <c r="D42" s="65"/>
      <c r="E42" s="65"/>
    </row>
    <row r="43" spans="1:15" x14ac:dyDescent="0.25">
      <c r="A43" s="45" t="s">
        <v>48</v>
      </c>
      <c r="B43" s="65"/>
      <c r="C43" s="65"/>
      <c r="D43" s="65"/>
      <c r="E43" s="65"/>
    </row>
    <row r="44" spans="1:15" x14ac:dyDescent="0.25">
      <c r="A44" s="29" t="s">
        <v>39</v>
      </c>
      <c r="B44" s="65"/>
      <c r="C44" s="65"/>
      <c r="D44" s="65"/>
      <c r="E44" s="65"/>
    </row>
    <row r="45" spans="1:15" x14ac:dyDescent="0.25">
      <c r="A45" s="29"/>
      <c r="B45" s="65"/>
      <c r="C45" s="65"/>
      <c r="D45" s="65"/>
      <c r="E45" s="65"/>
    </row>
    <row r="46" spans="1:15" x14ac:dyDescent="0.25">
      <c r="A46" s="29"/>
      <c r="B46" s="65"/>
      <c r="C46" s="65"/>
      <c r="D46" s="65"/>
      <c r="E46" s="65"/>
    </row>
    <row r="47" spans="1:15" x14ac:dyDescent="0.25">
      <c r="A47" s="29"/>
      <c r="B47" s="65"/>
      <c r="C47" s="65"/>
      <c r="D47" s="65"/>
      <c r="E47" s="65"/>
    </row>
    <row r="48" spans="1:15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B6" sqref="B6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37204</v>
      </c>
      <c r="M2" s="3"/>
    </row>
    <row r="3" spans="1:17" ht="17.399999999999999" x14ac:dyDescent="0.3">
      <c r="A3" s="5">
        <v>37203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308836.02600002475</v>
      </c>
      <c r="C8" s="68"/>
      <c r="D8" s="68">
        <v>308836.02600002475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-112463.97399997525</v>
      </c>
      <c r="M8" s="12"/>
      <c r="N8" s="46"/>
      <c r="O8" s="46"/>
      <c r="Q8" s="46"/>
    </row>
    <row r="9" spans="1:17" x14ac:dyDescent="0.25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1973158.5860121655</v>
      </c>
      <c r="C12" s="68"/>
      <c r="D12" s="68">
        <v>1973158.5860121655</v>
      </c>
      <c r="E12" s="68">
        <v>0</v>
      </c>
      <c r="F12" s="68">
        <v>2669834.29</v>
      </c>
      <c r="G12" s="68"/>
      <c r="H12" s="68">
        <v>2669834.29</v>
      </c>
      <c r="I12" s="68"/>
      <c r="J12" s="68"/>
      <c r="K12" s="68"/>
      <c r="L12" s="68">
        <v>-696675.70398783451</v>
      </c>
      <c r="M12" s="12"/>
      <c r="N12" s="46"/>
      <c r="O12" s="46"/>
    </row>
    <row r="13" spans="1:17" x14ac:dyDescent="0.25">
      <c r="A13" t="s">
        <v>29</v>
      </c>
      <c r="B13" s="68">
        <v>1727786.0100000054</v>
      </c>
      <c r="C13" s="68"/>
      <c r="D13" s="68">
        <v>1727786.0100000054</v>
      </c>
      <c r="E13" s="68">
        <v>0</v>
      </c>
      <c r="F13" s="68">
        <v>1061883</v>
      </c>
      <c r="G13" s="68"/>
      <c r="H13" s="68">
        <v>1061883</v>
      </c>
      <c r="I13" s="68"/>
      <c r="J13" s="68"/>
      <c r="K13" s="68"/>
      <c r="L13" s="68">
        <v>665903.01000000536</v>
      </c>
      <c r="M13" s="12"/>
      <c r="N13" s="46"/>
      <c r="O13" s="46"/>
    </row>
    <row r="14" spans="1:17" x14ac:dyDescent="0.25">
      <c r="A14" t="s">
        <v>60</v>
      </c>
      <c r="B14" s="68">
        <v>50195010.995999768</v>
      </c>
      <c r="C14" s="68"/>
      <c r="D14" s="68">
        <v>50195010.995999768</v>
      </c>
      <c r="E14" s="68">
        <v>-26946280</v>
      </c>
      <c r="F14" s="68">
        <v>10060545</v>
      </c>
      <c r="G14" s="69"/>
      <c r="H14" s="68">
        <v>10060545</v>
      </c>
      <c r="I14" s="69"/>
      <c r="J14" s="69"/>
      <c r="K14" s="69"/>
      <c r="L14" s="68">
        <v>13188185.995999768</v>
      </c>
      <c r="M14" s="12"/>
      <c r="N14" s="46"/>
      <c r="O14" s="46"/>
    </row>
    <row r="15" spans="1:17" x14ac:dyDescent="0.25">
      <c r="A15" t="s">
        <v>38</v>
      </c>
      <c r="B15" s="70">
        <v>9673253.0049999934</v>
      </c>
      <c r="C15" s="70">
        <v>1330690</v>
      </c>
      <c r="D15" s="68">
        <v>8342563.0049999934</v>
      </c>
      <c r="E15" s="70">
        <v>0</v>
      </c>
      <c r="F15" s="70">
        <v>11070016</v>
      </c>
      <c r="G15" s="54">
        <v>285705</v>
      </c>
      <c r="H15" s="54">
        <v>10784311</v>
      </c>
      <c r="I15" s="54">
        <v>1</v>
      </c>
      <c r="J15" s="69">
        <v>1396763</v>
      </c>
      <c r="K15" s="54"/>
      <c r="L15" s="68">
        <v>4.9999933689832687E-3</v>
      </c>
      <c r="M15" s="12"/>
      <c r="N15" s="47"/>
      <c r="O15" s="47"/>
      <c r="Q15" s="47"/>
    </row>
    <row r="16" spans="1:17" x14ac:dyDescent="0.25">
      <c r="A16" t="s">
        <v>10</v>
      </c>
      <c r="B16" s="70">
        <v>555123.80859100027</v>
      </c>
      <c r="C16" s="68"/>
      <c r="D16" s="68">
        <v>555123.80859100027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179812.80859100027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160544.9</v>
      </c>
      <c r="O17" s="46">
        <v>163770</v>
      </c>
    </row>
    <row r="18" spans="1:15" x14ac:dyDescent="0.25">
      <c r="A18" t="s">
        <v>35</v>
      </c>
      <c r="B18" s="68">
        <v>367026.58</v>
      </c>
      <c r="C18" s="68"/>
      <c r="D18" s="68">
        <v>367026.58</v>
      </c>
      <c r="E18" s="68">
        <v>0</v>
      </c>
      <c r="F18" s="68">
        <v>676520</v>
      </c>
      <c r="G18" s="68"/>
      <c r="H18" s="68">
        <v>676520</v>
      </c>
      <c r="I18" s="68"/>
      <c r="J18" s="68"/>
      <c r="K18" s="68"/>
      <c r="L18" s="68">
        <v>-309493.42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34237866.320000052</v>
      </c>
      <c r="C20" s="69"/>
      <c r="D20" s="68">
        <v>34237866.320000052</v>
      </c>
      <c r="E20" s="69">
        <v>0</v>
      </c>
      <c r="F20" s="69">
        <v>29120356</v>
      </c>
      <c r="G20" s="69"/>
      <c r="H20" s="68">
        <v>29120356</v>
      </c>
      <c r="I20" s="69"/>
      <c r="J20" s="69"/>
      <c r="K20" s="69"/>
      <c r="L20" s="68">
        <v>5117510.3200000525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5">
      <c r="A23" t="s">
        <v>27</v>
      </c>
      <c r="B23" s="68">
        <v>37279.279999999999</v>
      </c>
      <c r="C23" s="68"/>
      <c r="D23" s="68">
        <v>37279.279999999999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11279.28</v>
      </c>
      <c r="M23" s="12"/>
      <c r="N23" s="46"/>
      <c r="O23" s="46"/>
    </row>
    <row r="24" spans="1:15" x14ac:dyDescent="0.25">
      <c r="A24" t="s">
        <v>12</v>
      </c>
      <c r="B24" s="68">
        <v>166822.63</v>
      </c>
      <c r="C24" s="68"/>
      <c r="D24" s="68">
        <v>166822.63</v>
      </c>
      <c r="E24" s="68">
        <v>0</v>
      </c>
      <c r="F24" s="68">
        <v>81000</v>
      </c>
      <c r="G24" s="68"/>
      <c r="H24" s="68">
        <v>81000</v>
      </c>
      <c r="I24" s="68"/>
      <c r="J24" s="68"/>
      <c r="K24" s="68"/>
      <c r="L24" s="68">
        <v>85822.63</v>
      </c>
      <c r="M24" s="12"/>
      <c r="N24" s="46"/>
      <c r="O24" s="46"/>
    </row>
    <row r="25" spans="1:15" ht="12" customHeight="1" x14ac:dyDescent="0.25">
      <c r="A25" s="18" t="s">
        <v>37</v>
      </c>
      <c r="B25" s="68">
        <v>3291884.3799999934</v>
      </c>
      <c r="C25" s="68"/>
      <c r="D25" s="68">
        <v>3291884.3799999934</v>
      </c>
      <c r="E25" s="69">
        <v>0</v>
      </c>
      <c r="F25" s="69">
        <v>5352992</v>
      </c>
      <c r="G25" s="69">
        <v>5352992</v>
      </c>
      <c r="H25" s="69">
        <v>0</v>
      </c>
      <c r="I25" s="69"/>
      <c r="J25" s="69">
        <v>-137256</v>
      </c>
      <c r="K25" s="69"/>
      <c r="L25" s="68">
        <v>-2198363.6200000066</v>
      </c>
      <c r="M25" s="12"/>
      <c r="N25" s="46"/>
      <c r="O25" s="46"/>
    </row>
    <row r="26" spans="1:15" ht="12" customHeight="1" x14ac:dyDescent="0.25">
      <c r="A26" s="18" t="s">
        <v>40</v>
      </c>
      <c r="B26" s="68">
        <v>-19101.289999999542</v>
      </c>
      <c r="C26" s="68"/>
      <c r="D26" s="68">
        <v>-19101.289999999542</v>
      </c>
      <c r="E26" s="69">
        <v>0</v>
      </c>
      <c r="F26" s="69">
        <v>1158900</v>
      </c>
      <c r="G26" s="69"/>
      <c r="H26" s="69">
        <v>1158900</v>
      </c>
      <c r="I26" s="69"/>
      <c r="J26" s="69"/>
      <c r="K26" s="69"/>
      <c r="L26" s="68">
        <v>-1178001.29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102514947.19102424</v>
      </c>
      <c r="C28" s="72">
        <v>1330690</v>
      </c>
      <c r="D28" s="72">
        <v>101184257.19102424</v>
      </c>
      <c r="E28" s="72">
        <v>-26946280</v>
      </c>
      <c r="F28" s="72">
        <v>62074657.289999999</v>
      </c>
      <c r="G28" s="72">
        <v>5638697</v>
      </c>
      <c r="H28" s="72">
        <v>56435960.289999999</v>
      </c>
      <c r="I28" s="72"/>
      <c r="J28" s="72">
        <v>1259507</v>
      </c>
      <c r="K28" s="72"/>
      <c r="L28" s="72">
        <v>14753516.901024254</v>
      </c>
      <c r="M28" s="40"/>
      <c r="N28" s="39">
        <v>160544.9</v>
      </c>
      <c r="O28" s="39">
        <v>163770</v>
      </c>
    </row>
    <row r="29" spans="1:15" s="17" customFormat="1" hidden="1" x14ac:dyDescent="0.25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102514947.19102424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14753516.901024245</v>
      </c>
    </row>
    <row r="34" spans="1:14" x14ac:dyDescent="0.25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5">
      <c r="A36" s="18" t="s">
        <v>47</v>
      </c>
      <c r="B36" s="68">
        <v>50000000</v>
      </c>
      <c r="C36" s="68">
        <v>0</v>
      </c>
      <c r="D36" s="68">
        <v>5352992</v>
      </c>
      <c r="E36" s="68">
        <v>5352992</v>
      </c>
      <c r="F36" s="70">
        <v>44647008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14753516.901024245</v>
      </c>
    </row>
    <row r="38" spans="1:14" x14ac:dyDescent="0.25">
      <c r="A38" s="18" t="s">
        <v>44</v>
      </c>
      <c r="B38" s="81">
        <v>20000000</v>
      </c>
      <c r="C38" s="81">
        <v>1330690</v>
      </c>
      <c r="D38" s="81">
        <v>285705</v>
      </c>
      <c r="E38" s="81">
        <v>1616395</v>
      </c>
      <c r="F38" s="82">
        <v>18383605</v>
      </c>
      <c r="G38" s="70"/>
      <c r="H38" s="71"/>
      <c r="I38" s="70"/>
      <c r="J38" s="70"/>
      <c r="K38" s="70"/>
      <c r="L38" s="70"/>
      <c r="M38" s="18"/>
    </row>
    <row r="39" spans="1:14" ht="13.8" thickBot="1" x14ac:dyDescent="0.3">
      <c r="A39" s="18"/>
      <c r="B39" s="83">
        <v>70000000</v>
      </c>
      <c r="C39" s="83">
        <v>1330690</v>
      </c>
      <c r="D39" s="83">
        <v>5638697</v>
      </c>
      <c r="E39" s="83">
        <v>6969387</v>
      </c>
      <c r="F39" s="84">
        <v>63030613</v>
      </c>
      <c r="G39" s="70"/>
      <c r="H39" s="71"/>
      <c r="I39" s="70"/>
      <c r="J39" s="70"/>
      <c r="K39" s="70"/>
      <c r="L39" s="70"/>
      <c r="M39" s="18"/>
    </row>
    <row r="40" spans="1:14" ht="13.8" thickTop="1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5" workbookViewId="0">
      <selection activeCell="A2" sqref="A2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37208</v>
      </c>
      <c r="M2" s="3"/>
    </row>
    <row r="3" spans="1:17" ht="17.399999999999999" x14ac:dyDescent="0.3">
      <c r="A3" s="5">
        <v>37207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395586.02600002475</v>
      </c>
      <c r="C8" s="68"/>
      <c r="D8" s="68">
        <v>395586.02600002475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-25713.973999975249</v>
      </c>
      <c r="M8" s="12"/>
      <c r="N8" s="46"/>
      <c r="O8" s="46"/>
      <c r="Q8" s="46"/>
    </row>
    <row r="9" spans="1:17" x14ac:dyDescent="0.25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5866.49</v>
      </c>
      <c r="C11" s="68"/>
      <c r="D11" s="68">
        <v>5866.49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5866.49</v>
      </c>
      <c r="M11" s="12"/>
      <c r="N11" s="46"/>
      <c r="O11" s="46"/>
    </row>
    <row r="12" spans="1:17" x14ac:dyDescent="0.25">
      <c r="A12" t="s">
        <v>8</v>
      </c>
      <c r="B12" s="68">
        <v>2213225.6289919475</v>
      </c>
      <c r="C12" s="68"/>
      <c r="D12" s="68">
        <v>2213225.6289919475</v>
      </c>
      <c r="E12" s="68">
        <v>0</v>
      </c>
      <c r="F12" s="68">
        <v>2500670</v>
      </c>
      <c r="G12" s="68"/>
      <c r="H12" s="68">
        <v>2500670</v>
      </c>
      <c r="I12" s="68"/>
      <c r="J12" s="68"/>
      <c r="K12" s="68"/>
      <c r="L12" s="68">
        <v>-287444.37100805249</v>
      </c>
      <c r="M12" s="12"/>
      <c r="N12" s="46"/>
      <c r="O12" s="46"/>
    </row>
    <row r="13" spans="1:17" x14ac:dyDescent="0.25">
      <c r="A13" t="s">
        <v>29</v>
      </c>
      <c r="B13" s="68">
        <v>1156283.8</v>
      </c>
      <c r="C13" s="68"/>
      <c r="D13" s="68">
        <v>1156283.8</v>
      </c>
      <c r="E13" s="68">
        <v>0</v>
      </c>
      <c r="F13" s="68">
        <v>1005183</v>
      </c>
      <c r="G13" s="68"/>
      <c r="H13" s="68">
        <v>1005183</v>
      </c>
      <c r="I13" s="68"/>
      <c r="J13" s="68"/>
      <c r="K13" s="68"/>
      <c r="L13" s="68">
        <v>151100.80000000447</v>
      </c>
      <c r="M13" s="12"/>
      <c r="N13" s="46"/>
      <c r="O13" s="46"/>
    </row>
    <row r="14" spans="1:17" x14ac:dyDescent="0.25">
      <c r="A14" t="s">
        <v>60</v>
      </c>
      <c r="B14" s="68">
        <v>43336520.795999773</v>
      </c>
      <c r="C14" s="68"/>
      <c r="D14" s="68">
        <v>43336520.795999773</v>
      </c>
      <c r="E14" s="68">
        <v>-32429330</v>
      </c>
      <c r="F14" s="68">
        <v>11587234</v>
      </c>
      <c r="G14" s="69"/>
      <c r="H14" s="68">
        <v>11587234</v>
      </c>
      <c r="I14" s="69"/>
      <c r="J14" s="69"/>
      <c r="K14" s="69"/>
      <c r="L14" s="68">
        <v>-680043.20400022715</v>
      </c>
      <c r="M14" s="12"/>
      <c r="N14" s="46"/>
      <c r="O14" s="46"/>
    </row>
    <row r="15" spans="1:17" x14ac:dyDescent="0.25">
      <c r="A15" t="s">
        <v>38</v>
      </c>
      <c r="B15" s="70">
        <v>14319575.024999993</v>
      </c>
      <c r="C15" s="70"/>
      <c r="D15" s="68">
        <v>14319575.024999993</v>
      </c>
      <c r="E15" s="70">
        <v>0</v>
      </c>
      <c r="F15" s="70">
        <v>12331991</v>
      </c>
      <c r="G15" s="54"/>
      <c r="H15" s="54">
        <v>12331991</v>
      </c>
      <c r="I15" s="54">
        <v>1</v>
      </c>
      <c r="J15" s="69">
        <v>-1616395.06</v>
      </c>
      <c r="K15" s="54"/>
      <c r="L15" s="68">
        <v>371188.96499999287</v>
      </c>
      <c r="M15" s="12"/>
      <c r="N15" s="47"/>
      <c r="O15" s="47"/>
      <c r="Q15" s="47"/>
    </row>
    <row r="16" spans="1:17" x14ac:dyDescent="0.25">
      <c r="A16" t="s">
        <v>10</v>
      </c>
      <c r="B16" s="70">
        <v>438786.31859100005</v>
      </c>
      <c r="C16" s="68"/>
      <c r="D16" s="68">
        <v>438786.31859100005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63475.318591000047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164945.5</v>
      </c>
      <c r="O17" s="46">
        <v>197970</v>
      </c>
    </row>
    <row r="18" spans="1:15" x14ac:dyDescent="0.25">
      <c r="A18" t="s">
        <v>35</v>
      </c>
      <c r="B18" s="68">
        <v>647115.6</v>
      </c>
      <c r="C18" s="68"/>
      <c r="D18" s="68">
        <v>647115.6</v>
      </c>
      <c r="E18" s="68">
        <v>0</v>
      </c>
      <c r="F18" s="68">
        <v>763520</v>
      </c>
      <c r="G18" s="68"/>
      <c r="H18" s="68">
        <v>763520</v>
      </c>
      <c r="I18" s="68"/>
      <c r="J18" s="68"/>
      <c r="K18" s="68"/>
      <c r="L18" s="68">
        <v>-116404.4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39600791.350000106</v>
      </c>
      <c r="C20" s="69"/>
      <c r="D20" s="68">
        <v>39600791.350000106</v>
      </c>
      <c r="E20" s="69">
        <v>0</v>
      </c>
      <c r="F20" s="69">
        <v>26613765.399999999</v>
      </c>
      <c r="G20" s="69"/>
      <c r="H20" s="68">
        <v>26613765.399999999</v>
      </c>
      <c r="I20" s="69"/>
      <c r="J20" s="69"/>
      <c r="K20" s="69"/>
      <c r="L20" s="68">
        <v>12987025.950000107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5">
      <c r="A23" t="s">
        <v>27</v>
      </c>
      <c r="B23" s="68">
        <v>32659.279999999999</v>
      </c>
      <c r="C23" s="68"/>
      <c r="D23" s="68">
        <v>32659.279999999999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6659.2799999999697</v>
      </c>
      <c r="M23" s="12"/>
      <c r="N23" s="46"/>
      <c r="O23" s="46"/>
    </row>
    <row r="24" spans="1:15" x14ac:dyDescent="0.25">
      <c r="A24" t="s">
        <v>12</v>
      </c>
      <c r="B24" s="68">
        <v>67168.53</v>
      </c>
      <c r="C24" s="68"/>
      <c r="D24" s="68">
        <v>67168.53</v>
      </c>
      <c r="E24" s="68">
        <v>0</v>
      </c>
      <c r="F24" s="68">
        <v>59000</v>
      </c>
      <c r="G24" s="68"/>
      <c r="H24" s="68">
        <v>59000</v>
      </c>
      <c r="I24" s="68"/>
      <c r="J24" s="68"/>
      <c r="K24" s="68"/>
      <c r="L24" s="68">
        <v>8168.5299999999843</v>
      </c>
      <c r="M24" s="12"/>
      <c r="N24" s="46"/>
      <c r="O24" s="46"/>
    </row>
    <row r="25" spans="1:15" ht="12" customHeight="1" x14ac:dyDescent="0.25">
      <c r="A25" s="18" t="s">
        <v>37</v>
      </c>
      <c r="B25" s="68">
        <v>5601640.3799999934</v>
      </c>
      <c r="C25" s="68"/>
      <c r="D25" s="68">
        <v>5601640.3799999934</v>
      </c>
      <c r="E25" s="69">
        <v>0</v>
      </c>
      <c r="F25" s="69">
        <v>5284224</v>
      </c>
      <c r="G25" s="69">
        <v>5284224</v>
      </c>
      <c r="H25" s="69">
        <v>0</v>
      </c>
      <c r="I25" s="69"/>
      <c r="J25" s="69">
        <v>-68768</v>
      </c>
      <c r="K25" s="69"/>
      <c r="L25" s="68">
        <v>248648.37999999337</v>
      </c>
      <c r="M25" s="12"/>
      <c r="N25" s="46"/>
      <c r="O25" s="46"/>
    </row>
    <row r="26" spans="1:15" ht="12" customHeight="1" x14ac:dyDescent="0.25">
      <c r="A26" s="18" t="s">
        <v>40</v>
      </c>
      <c r="B26" s="68">
        <v>1327568.23</v>
      </c>
      <c r="C26" s="68"/>
      <c r="D26" s="68">
        <v>1327568.23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1241168.23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109142787.7440041</v>
      </c>
      <c r="C28" s="72">
        <v>0</v>
      </c>
      <c r="D28" s="72">
        <v>109142787.7440041</v>
      </c>
      <c r="E28" s="72">
        <v>-32429330</v>
      </c>
      <c r="F28" s="72">
        <v>61054598.399999999</v>
      </c>
      <c r="G28" s="72">
        <v>5284224</v>
      </c>
      <c r="H28" s="72">
        <v>55770374.399999999</v>
      </c>
      <c r="I28" s="72"/>
      <c r="J28" s="72">
        <v>-1685163.06</v>
      </c>
      <c r="K28" s="72"/>
      <c r="L28" s="72">
        <v>13973696.284004092</v>
      </c>
      <c r="M28" s="40"/>
      <c r="N28" s="39">
        <v>164945.5</v>
      </c>
      <c r="O28" s="39">
        <v>197970</v>
      </c>
    </row>
    <row r="29" spans="1:15" s="17" customFormat="1" hidden="1" x14ac:dyDescent="0.25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109142787.7440041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13973696.284004102</v>
      </c>
    </row>
    <row r="34" spans="1:14" x14ac:dyDescent="0.25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5">
      <c r="A36" s="18" t="s">
        <v>47</v>
      </c>
      <c r="B36" s="68">
        <v>50000000</v>
      </c>
      <c r="C36" s="68">
        <v>0</v>
      </c>
      <c r="D36" s="68">
        <v>5284224</v>
      </c>
      <c r="E36" s="68">
        <v>5284224</v>
      </c>
      <c r="F36" s="70">
        <v>44715776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13973696.284004102</v>
      </c>
    </row>
    <row r="38" spans="1:14" x14ac:dyDescent="0.25">
      <c r="A38" s="18" t="s">
        <v>44</v>
      </c>
      <c r="B38" s="81">
        <v>20000000</v>
      </c>
      <c r="C38" s="81">
        <v>0</v>
      </c>
      <c r="D38" s="81">
        <v>0</v>
      </c>
      <c r="E38" s="81">
        <v>0</v>
      </c>
      <c r="F38" s="82">
        <v>20000000</v>
      </c>
      <c r="G38" s="70"/>
      <c r="H38" s="71"/>
      <c r="I38" s="70"/>
      <c r="J38" s="70"/>
      <c r="K38" s="70"/>
      <c r="L38" s="70"/>
      <c r="M38" s="18"/>
    </row>
    <row r="39" spans="1:14" ht="13.8" thickBot="1" x14ac:dyDescent="0.3">
      <c r="A39" s="18"/>
      <c r="B39" s="83">
        <v>70000000</v>
      </c>
      <c r="C39" s="83">
        <v>0</v>
      </c>
      <c r="D39" s="83">
        <v>5284224</v>
      </c>
      <c r="E39" s="83">
        <v>5284224</v>
      </c>
      <c r="F39" s="84">
        <v>64715776</v>
      </c>
      <c r="G39" s="70"/>
      <c r="H39" s="71"/>
      <c r="I39" s="70"/>
      <c r="J39" s="70"/>
      <c r="K39" s="70"/>
      <c r="L39" s="70"/>
      <c r="M39" s="18"/>
    </row>
    <row r="40" spans="1:14" ht="13.8" thickTop="1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C15" sqref="C15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37209</v>
      </c>
      <c r="M2" s="3"/>
    </row>
    <row r="3" spans="1:17" ht="17.399999999999999" x14ac:dyDescent="0.3">
      <c r="A3" s="5">
        <v>37208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382407.02600002475</v>
      </c>
      <c r="C8" s="68"/>
      <c r="D8" s="68">
        <v>382407.02600002475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-38892.973999975249</v>
      </c>
      <c r="M8" s="12"/>
      <c r="N8" s="46"/>
      <c r="O8" s="46"/>
      <c r="Q8" s="46"/>
    </row>
    <row r="9" spans="1:17" x14ac:dyDescent="0.25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2738952.1615569275</v>
      </c>
      <c r="C12" s="68"/>
      <c r="D12" s="68">
        <v>2738952.1615569275</v>
      </c>
      <c r="E12" s="68">
        <v>0</v>
      </c>
      <c r="F12" s="68">
        <v>2815209.76</v>
      </c>
      <c r="G12" s="68"/>
      <c r="H12" s="68">
        <v>2815209.76</v>
      </c>
      <c r="I12" s="68"/>
      <c r="J12" s="68"/>
      <c r="K12" s="68"/>
      <c r="L12" s="68">
        <v>-76257.598443072289</v>
      </c>
      <c r="M12" s="12"/>
      <c r="N12" s="46"/>
      <c r="O12" s="46"/>
    </row>
    <row r="13" spans="1:17" x14ac:dyDescent="0.25">
      <c r="A13" t="s">
        <v>29</v>
      </c>
      <c r="B13" s="68">
        <v>1224385.55</v>
      </c>
      <c r="C13" s="68"/>
      <c r="D13" s="68">
        <v>1224385.55</v>
      </c>
      <c r="E13" s="68">
        <v>0</v>
      </c>
      <c r="F13" s="68">
        <v>1169883</v>
      </c>
      <c r="G13" s="68"/>
      <c r="H13" s="68">
        <v>1169883</v>
      </c>
      <c r="I13" s="68"/>
      <c r="J13" s="68"/>
      <c r="K13" s="68"/>
      <c r="L13" s="68">
        <v>54502.55000000447</v>
      </c>
      <c r="M13" s="12"/>
      <c r="N13" s="46"/>
      <c r="O13" s="46"/>
    </row>
    <row r="14" spans="1:17" x14ac:dyDescent="0.25">
      <c r="A14" t="s">
        <v>60</v>
      </c>
      <c r="B14" s="68">
        <v>40367544.995999776</v>
      </c>
      <c r="C14" s="68"/>
      <c r="D14" s="68">
        <v>40367544.995999776</v>
      </c>
      <c r="E14" s="68">
        <v>-32064000</v>
      </c>
      <c r="F14" s="68">
        <v>10661789</v>
      </c>
      <c r="G14" s="69"/>
      <c r="H14" s="68">
        <v>10661789</v>
      </c>
      <c r="I14" s="69"/>
      <c r="J14" s="69"/>
      <c r="K14" s="69"/>
      <c r="L14" s="68">
        <v>-2358244.0040002242</v>
      </c>
      <c r="M14" s="12"/>
      <c r="N14" s="46"/>
      <c r="O14" s="46"/>
    </row>
    <row r="15" spans="1:17" x14ac:dyDescent="0.25">
      <c r="A15" t="s">
        <v>38</v>
      </c>
      <c r="B15" s="70">
        <v>10453279.664999994</v>
      </c>
      <c r="C15" s="70">
        <v>1878709.6400000055</v>
      </c>
      <c r="D15" s="68">
        <v>8574570.0249999873</v>
      </c>
      <c r="E15" s="70">
        <v>0</v>
      </c>
      <c r="F15" s="70">
        <v>12539011</v>
      </c>
      <c r="G15" s="54">
        <v>207020</v>
      </c>
      <c r="H15" s="54">
        <v>12331991</v>
      </c>
      <c r="I15" s="54">
        <v>1</v>
      </c>
      <c r="J15" s="69">
        <v>2085731.34</v>
      </c>
      <c r="K15" s="54"/>
      <c r="L15" s="68">
        <v>4.9999936018139124E-3</v>
      </c>
      <c r="M15" s="12"/>
      <c r="N15" s="47"/>
      <c r="O15" s="47"/>
      <c r="Q15" s="47"/>
    </row>
    <row r="16" spans="1:17" x14ac:dyDescent="0.25">
      <c r="A16" t="s">
        <v>10</v>
      </c>
      <c r="B16" s="70">
        <v>491161.31859100005</v>
      </c>
      <c r="C16" s="68"/>
      <c r="D16" s="68">
        <v>491161.31859100005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115850.31859100005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132034.5</v>
      </c>
      <c r="O17" s="46">
        <v>135120</v>
      </c>
    </row>
    <row r="18" spans="1:15" x14ac:dyDescent="0.25">
      <c r="A18" t="s">
        <v>35</v>
      </c>
      <c r="B18" s="68">
        <v>555894.6</v>
      </c>
      <c r="C18" s="68"/>
      <c r="D18" s="68">
        <v>555894.6</v>
      </c>
      <c r="E18" s="68">
        <v>0</v>
      </c>
      <c r="F18" s="68">
        <v>763520</v>
      </c>
      <c r="G18" s="68"/>
      <c r="H18" s="68">
        <v>763520</v>
      </c>
      <c r="I18" s="68"/>
      <c r="J18" s="68"/>
      <c r="K18" s="68"/>
      <c r="L18" s="68">
        <v>-207625.4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20774800.250000097</v>
      </c>
      <c r="C20" s="69"/>
      <c r="D20" s="68">
        <v>20774800.250000097</v>
      </c>
      <c r="E20" s="69">
        <v>0</v>
      </c>
      <c r="F20" s="69">
        <v>28921074</v>
      </c>
      <c r="G20" s="69"/>
      <c r="H20" s="68">
        <v>28921074</v>
      </c>
      <c r="I20" s="69"/>
      <c r="J20" s="69"/>
      <c r="K20" s="69"/>
      <c r="L20" s="68">
        <v>-8146273.7499999031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5">
      <c r="A23" t="s">
        <v>27</v>
      </c>
      <c r="B23" s="68">
        <v>23799.279999999999</v>
      </c>
      <c r="C23" s="68"/>
      <c r="D23" s="68">
        <v>23799.279999999999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-2200.7200000000303</v>
      </c>
      <c r="M23" s="12"/>
      <c r="N23" s="46"/>
      <c r="O23" s="46"/>
    </row>
    <row r="24" spans="1:15" x14ac:dyDescent="0.25">
      <c r="A24" t="s">
        <v>12</v>
      </c>
      <c r="B24" s="68">
        <v>57740.23</v>
      </c>
      <c r="C24" s="68"/>
      <c r="D24" s="68">
        <v>57740.23</v>
      </c>
      <c r="E24" s="68">
        <v>0</v>
      </c>
      <c r="F24" s="68">
        <v>45500</v>
      </c>
      <c r="G24" s="68"/>
      <c r="H24" s="68">
        <v>45500</v>
      </c>
      <c r="I24" s="68"/>
      <c r="J24" s="68"/>
      <c r="K24" s="68"/>
      <c r="L24" s="68">
        <v>12240.23</v>
      </c>
      <c r="M24" s="12"/>
      <c r="N24" s="46"/>
      <c r="O24" s="46"/>
    </row>
    <row r="25" spans="1:15" ht="12" customHeight="1" x14ac:dyDescent="0.25">
      <c r="A25" s="18" t="s">
        <v>37</v>
      </c>
      <c r="B25" s="68">
        <v>4717429.9799999949</v>
      </c>
      <c r="C25" s="68"/>
      <c r="D25" s="68">
        <v>4717429.9799999949</v>
      </c>
      <c r="E25" s="69">
        <v>0</v>
      </c>
      <c r="F25" s="69">
        <v>4958992</v>
      </c>
      <c r="G25" s="69">
        <v>4958992</v>
      </c>
      <c r="H25" s="69">
        <v>0</v>
      </c>
      <c r="I25" s="69"/>
      <c r="J25" s="69">
        <v>-325232</v>
      </c>
      <c r="K25" s="69"/>
      <c r="L25" s="68">
        <v>-566794.02000000514</v>
      </c>
      <c r="M25" s="12"/>
      <c r="N25" s="46"/>
      <c r="O25" s="46"/>
    </row>
    <row r="26" spans="1:15" ht="12" customHeight="1" x14ac:dyDescent="0.25">
      <c r="A26" s="18" t="s">
        <v>40</v>
      </c>
      <c r="B26" s="68">
        <v>128970.23</v>
      </c>
      <c r="C26" s="68"/>
      <c r="D26" s="68">
        <v>128970.23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42570.230000000447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81916365.576569065</v>
      </c>
      <c r="C28" s="72">
        <v>1878709.6400000055</v>
      </c>
      <c r="D28" s="72">
        <v>80037655.936569065</v>
      </c>
      <c r="E28" s="72">
        <v>-32064000</v>
      </c>
      <c r="F28" s="72">
        <v>62783989.759999998</v>
      </c>
      <c r="G28" s="72">
        <v>5166012</v>
      </c>
      <c r="H28" s="72">
        <v>57617977.759999998</v>
      </c>
      <c r="I28" s="72"/>
      <c r="J28" s="72">
        <v>1760499.34</v>
      </c>
      <c r="K28" s="72"/>
      <c r="L28" s="72">
        <v>-11171124.843430933</v>
      </c>
      <c r="M28" s="40"/>
      <c r="N28" s="39">
        <v>132034.5</v>
      </c>
      <c r="O28" s="39">
        <v>135120</v>
      </c>
    </row>
    <row r="29" spans="1:15" s="17" customFormat="1" hidden="1" x14ac:dyDescent="0.25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81916365.576569065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-11171124.843430933</v>
      </c>
    </row>
    <row r="34" spans="1:14" x14ac:dyDescent="0.25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5">
      <c r="A36" s="18" t="s">
        <v>47</v>
      </c>
      <c r="B36" s="68">
        <v>50000000</v>
      </c>
      <c r="C36" s="68">
        <v>0</v>
      </c>
      <c r="D36" s="68">
        <v>4958992</v>
      </c>
      <c r="E36" s="68">
        <v>4958992</v>
      </c>
      <c r="F36" s="70">
        <v>45041008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-11171124.843430933</v>
      </c>
    </row>
    <row r="38" spans="1:14" x14ac:dyDescent="0.25">
      <c r="A38" s="18" t="s">
        <v>44</v>
      </c>
      <c r="B38" s="81">
        <v>20000000</v>
      </c>
      <c r="C38" s="81">
        <v>1878709.6400000055</v>
      </c>
      <c r="D38" s="81">
        <v>207020</v>
      </c>
      <c r="E38" s="81">
        <v>2085729.6400000055</v>
      </c>
      <c r="F38" s="82">
        <v>17914270.359999996</v>
      </c>
      <c r="G38" s="70"/>
      <c r="H38" s="71"/>
      <c r="I38" s="70"/>
      <c r="J38" s="70"/>
      <c r="K38" s="70"/>
      <c r="L38" s="70"/>
      <c r="M38" s="18"/>
    </row>
    <row r="39" spans="1:14" ht="13.8" thickBot="1" x14ac:dyDescent="0.3">
      <c r="A39" s="18"/>
      <c r="B39" s="83">
        <v>70000000</v>
      </c>
      <c r="C39" s="83">
        <v>1878709.6400000055</v>
      </c>
      <c r="D39" s="83">
        <v>5166012</v>
      </c>
      <c r="E39" s="83">
        <v>7044721.6400000053</v>
      </c>
      <c r="F39" s="84">
        <v>62955278.359999999</v>
      </c>
      <c r="G39" s="70"/>
      <c r="H39" s="71"/>
      <c r="I39" s="70"/>
      <c r="J39" s="70"/>
      <c r="K39" s="70"/>
      <c r="L39" s="70"/>
      <c r="M39" s="18"/>
    </row>
    <row r="40" spans="1:14" ht="13.8" thickTop="1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</vt:i4>
      </vt:variant>
    </vt:vector>
  </HeadingPairs>
  <TitlesOfParts>
    <vt:vector size="16" baseType="lpstr">
      <vt:lpstr>Template</vt:lpstr>
      <vt:lpstr>1101</vt:lpstr>
      <vt:lpstr>1102</vt:lpstr>
      <vt:lpstr>1105</vt:lpstr>
      <vt:lpstr>1106</vt:lpstr>
      <vt:lpstr>1107</vt:lpstr>
      <vt:lpstr>1108</vt:lpstr>
      <vt:lpstr>1112</vt:lpstr>
      <vt:lpstr>1113</vt:lpstr>
      <vt:lpstr>1114</vt:lpstr>
      <vt:lpstr>1115</vt:lpstr>
      <vt:lpstr>1116</vt:lpstr>
      <vt:lpstr>1119</vt:lpstr>
      <vt:lpstr>1120</vt:lpstr>
      <vt:lpstr>'1115'!Print_Area</vt:lpstr>
      <vt:lpstr>Template!Print_Area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Kay Longoria</dc:creator>
  <cp:lastModifiedBy>Havlíček Jan</cp:lastModifiedBy>
  <cp:lastPrinted>2001-11-21T17:14:28Z</cp:lastPrinted>
  <dcterms:created xsi:type="dcterms:W3CDTF">2000-04-03T19:03:47Z</dcterms:created>
  <dcterms:modified xsi:type="dcterms:W3CDTF">2023-09-10T15:22:15Z</dcterms:modified>
</cp:coreProperties>
</file>